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210" windowWidth="15870" windowHeight="6975" firstSheet="22" activeTab="25"/>
  </bookViews>
  <sheets>
    <sheet name="Sn Fco. Menendez" sheetId="1" r:id="rId1"/>
    <sheet name="Atiquizaya" sheetId="2" r:id="rId2"/>
    <sheet name="SANTA ANA" sheetId="22" r:id="rId3"/>
    <sheet name="LA LIBERTAD" sheetId="19" r:id="rId4"/>
    <sheet name="LA LIBERTAD (2)" sheetId="25" r:id="rId5"/>
    <sheet name="Ishuatan" sheetId="3" r:id="rId6"/>
    <sheet name="CAPSA" sheetId="4" r:id="rId7"/>
    <sheet name="MIDES" sheetId="6" r:id="rId8"/>
    <sheet name="Meanguera" sheetId="8" r:id="rId9"/>
    <sheet name="Perquin" sheetId="9" r:id="rId10"/>
    <sheet name="CORINTO" sheetId="20" r:id="rId11"/>
    <sheet name="SOCINUS" sheetId="10" r:id="rId12"/>
    <sheet name="San Miguel" sheetId="11" r:id="rId13"/>
    <sheet name="SANTA ROSA DE LIMA (ASINORLU)" sheetId="12" r:id="rId14"/>
    <sheet name="Suchitoto" sheetId="18" r:id="rId15"/>
    <sheet name="CINQUERA" sheetId="23" r:id="rId16"/>
    <sheet name="CHALATENANGO" sheetId="24" r:id="rId17"/>
    <sheet name="AMUCHADES" sheetId="30" r:id="rId18"/>
    <sheet name="CONSOLIDADO (2)" sheetId="26" r:id="rId19"/>
    <sheet name="MUNICIPALIDADES" sheetId="29" r:id="rId20"/>
    <sheet name="EMPRESAS" sheetId="28" r:id="rId21"/>
    <sheet name="DESECHOS RELLENOS" sheetId="21" r:id="rId22"/>
    <sheet name="Mun &gt; gen" sheetId="15" r:id="rId23"/>
    <sheet name="Generación x dept" sheetId="16" r:id="rId24"/>
    <sheet name="Departamentos y municipios" sheetId="17" r:id="rId25"/>
    <sheet name="POBLACION URBANA" sheetId="27" r:id="rId26"/>
  </sheets>
  <definedNames>
    <definedName name="_xlnm._FilterDatabase" localSheetId="18" hidden="1">'CONSOLIDADO (2)'!$B$1:$B$421</definedName>
    <definedName name="_xlnm._FilterDatabase" localSheetId="20" hidden="1">EMPRESAS!$C$1:$C$120</definedName>
    <definedName name="_xlnm._FilterDatabase" localSheetId="19" hidden="1">MUNICIPALIDADES!$B$1:$B$296</definedName>
  </definedNames>
  <calcPr calcId="124519"/>
  <fileRecoveryPr autoRecover="0"/>
</workbook>
</file>

<file path=xl/calcChain.xml><?xml version="1.0" encoding="utf-8"?>
<calcChain xmlns="http://schemas.openxmlformats.org/spreadsheetml/2006/main">
  <c r="A290" i="29"/>
  <c r="B290"/>
  <c r="E290"/>
  <c r="M290"/>
  <c r="B291"/>
  <c r="B292"/>
  <c r="E292"/>
  <c r="I292"/>
  <c r="M292"/>
  <c r="B293"/>
  <c r="B294"/>
  <c r="C294"/>
  <c r="G294"/>
  <c r="K294"/>
  <c r="O294"/>
  <c r="B295"/>
  <c r="B296"/>
  <c r="E296"/>
  <c r="I296"/>
  <c r="M296"/>
  <c r="B297"/>
  <c r="B298"/>
  <c r="C298"/>
  <c r="G298"/>
  <c r="K298"/>
  <c r="O298"/>
  <c r="B299"/>
  <c r="B300"/>
  <c r="B301"/>
  <c r="B302"/>
  <c r="C302"/>
  <c r="G302"/>
  <c r="K302"/>
  <c r="O302"/>
  <c r="B303"/>
  <c r="B304"/>
  <c r="E304"/>
  <c r="I304"/>
  <c r="M304"/>
  <c r="B305"/>
  <c r="C404" i="26"/>
  <c r="C290" i="29" s="1"/>
  <c r="D404" i="26"/>
  <c r="D290" i="29" s="1"/>
  <c r="E404" i="26"/>
  <c r="F404"/>
  <c r="F290" i="29" s="1"/>
  <c r="G404" i="26"/>
  <c r="G290" i="29" s="1"/>
  <c r="H404" i="26"/>
  <c r="H290" i="29" s="1"/>
  <c r="I404" i="26"/>
  <c r="I290" i="29" s="1"/>
  <c r="J404" i="26"/>
  <c r="J290" i="29" s="1"/>
  <c r="K404" i="26"/>
  <c r="K290" i="29" s="1"/>
  <c r="L404" i="26"/>
  <c r="L290" i="29" s="1"/>
  <c r="M404" i="26"/>
  <c r="N404"/>
  <c r="N290" i="29" s="1"/>
  <c r="O404" i="26"/>
  <c r="O290" i="29" s="1"/>
  <c r="C405" i="26"/>
  <c r="C291" i="29" s="1"/>
  <c r="D405" i="26"/>
  <c r="D291" i="29" s="1"/>
  <c r="E405" i="26"/>
  <c r="E291" i="29" s="1"/>
  <c r="F405" i="26"/>
  <c r="F291" i="29" s="1"/>
  <c r="G405" i="26"/>
  <c r="G291" i="29" s="1"/>
  <c r="H405" i="26"/>
  <c r="H291" i="29" s="1"/>
  <c r="I405" i="26"/>
  <c r="I291" i="29" s="1"/>
  <c r="J405" i="26"/>
  <c r="J291" i="29" s="1"/>
  <c r="K405" i="26"/>
  <c r="K291" i="29" s="1"/>
  <c r="L405" i="26"/>
  <c r="L291" i="29" s="1"/>
  <c r="M405" i="26"/>
  <c r="M291" i="29" s="1"/>
  <c r="N405" i="26"/>
  <c r="N291" i="29" s="1"/>
  <c r="O405" i="26"/>
  <c r="O291" i="29" s="1"/>
  <c r="C406" i="26"/>
  <c r="C292" i="29" s="1"/>
  <c r="D406" i="26"/>
  <c r="D292" i="29" s="1"/>
  <c r="E406" i="26"/>
  <c r="F406"/>
  <c r="F292" i="29" s="1"/>
  <c r="G406" i="26"/>
  <c r="G292" i="29" s="1"/>
  <c r="H406" i="26"/>
  <c r="H292" i="29" s="1"/>
  <c r="I406" i="26"/>
  <c r="J406"/>
  <c r="J292" i="29" s="1"/>
  <c r="K406" i="26"/>
  <c r="K292" i="29" s="1"/>
  <c r="L406" i="26"/>
  <c r="L292" i="29" s="1"/>
  <c r="M406" i="26"/>
  <c r="N406"/>
  <c r="N292" i="29" s="1"/>
  <c r="O406" i="26"/>
  <c r="O292" i="29" s="1"/>
  <c r="C407" i="26"/>
  <c r="C293" i="29" s="1"/>
  <c r="D407" i="26"/>
  <c r="D293" i="29" s="1"/>
  <c r="E407" i="26"/>
  <c r="E293" i="29" s="1"/>
  <c r="F407" i="26"/>
  <c r="F293" i="29" s="1"/>
  <c r="G407" i="26"/>
  <c r="G293" i="29" s="1"/>
  <c r="H407" i="26"/>
  <c r="H293" i="29" s="1"/>
  <c r="I407" i="26"/>
  <c r="I293" i="29" s="1"/>
  <c r="J407" i="26"/>
  <c r="J293" i="29" s="1"/>
  <c r="K407" i="26"/>
  <c r="K293" i="29" s="1"/>
  <c r="L407" i="26"/>
  <c r="L293" i="29" s="1"/>
  <c r="M407" i="26"/>
  <c r="M293" i="29" s="1"/>
  <c r="N407" i="26"/>
  <c r="N293" i="29" s="1"/>
  <c r="O407" i="26"/>
  <c r="O293" i="29" s="1"/>
  <c r="C408" i="26"/>
  <c r="D408"/>
  <c r="D294" i="29" s="1"/>
  <c r="E408" i="26"/>
  <c r="E294" i="29" s="1"/>
  <c r="F408" i="26"/>
  <c r="F294" i="29" s="1"/>
  <c r="G408" i="26"/>
  <c r="H408"/>
  <c r="H294" i="29" s="1"/>
  <c r="I408" i="26"/>
  <c r="I294" i="29" s="1"/>
  <c r="J408" i="26"/>
  <c r="J294" i="29" s="1"/>
  <c r="K408" i="26"/>
  <c r="L408"/>
  <c r="L294" i="29" s="1"/>
  <c r="M408" i="26"/>
  <c r="M294" i="29" s="1"/>
  <c r="N408" i="26"/>
  <c r="N294" i="29" s="1"/>
  <c r="O408" i="26"/>
  <c r="C409"/>
  <c r="C295" i="29" s="1"/>
  <c r="D409" i="26"/>
  <c r="D295" i="29" s="1"/>
  <c r="E409" i="26"/>
  <c r="E295" i="29" s="1"/>
  <c r="F409" i="26"/>
  <c r="F295" i="29" s="1"/>
  <c r="G409" i="26"/>
  <c r="G295" i="29" s="1"/>
  <c r="H409" i="26"/>
  <c r="H295" i="29" s="1"/>
  <c r="I409" i="26"/>
  <c r="I295" i="29" s="1"/>
  <c r="J409" i="26"/>
  <c r="J295" i="29" s="1"/>
  <c r="K409" i="26"/>
  <c r="K295" i="29" s="1"/>
  <c r="L409" i="26"/>
  <c r="L295" i="29" s="1"/>
  <c r="M409" i="26"/>
  <c r="M295" i="29" s="1"/>
  <c r="N409" i="26"/>
  <c r="N295" i="29" s="1"/>
  <c r="O409" i="26"/>
  <c r="O295" i="29" s="1"/>
  <c r="C410" i="26"/>
  <c r="C296" i="29" s="1"/>
  <c r="D410" i="26"/>
  <c r="D296" i="29" s="1"/>
  <c r="E410" i="26"/>
  <c r="F410"/>
  <c r="F296" i="29" s="1"/>
  <c r="G410" i="26"/>
  <c r="G296" i="29" s="1"/>
  <c r="H410" i="26"/>
  <c r="H296" i="29" s="1"/>
  <c r="I410" i="26"/>
  <c r="J410"/>
  <c r="J296" i="29" s="1"/>
  <c r="K410" i="26"/>
  <c r="K296" i="29" s="1"/>
  <c r="L410" i="26"/>
  <c r="L296" i="29" s="1"/>
  <c r="M410" i="26"/>
  <c r="N410"/>
  <c r="N296" i="29" s="1"/>
  <c r="O410" i="26"/>
  <c r="O296" i="29" s="1"/>
  <c r="C411" i="26"/>
  <c r="C297" i="29" s="1"/>
  <c r="D411" i="26"/>
  <c r="D297" i="29" s="1"/>
  <c r="E411" i="26"/>
  <c r="E297" i="29" s="1"/>
  <c r="F411" i="26"/>
  <c r="F297" i="29" s="1"/>
  <c r="G411" i="26"/>
  <c r="G297" i="29" s="1"/>
  <c r="H411" i="26"/>
  <c r="H297" i="29" s="1"/>
  <c r="I411" i="26"/>
  <c r="I297" i="29" s="1"/>
  <c r="J411" i="26"/>
  <c r="J297" i="29" s="1"/>
  <c r="K411" i="26"/>
  <c r="K297" i="29" s="1"/>
  <c r="L411" i="26"/>
  <c r="L297" i="29" s="1"/>
  <c r="M411" i="26"/>
  <c r="M297" i="29" s="1"/>
  <c r="N411" i="26"/>
  <c r="N297" i="29" s="1"/>
  <c r="O411" i="26"/>
  <c r="O297" i="29" s="1"/>
  <c r="C412" i="26"/>
  <c r="D412"/>
  <c r="D298" i="29" s="1"/>
  <c r="E412" i="26"/>
  <c r="E298" i="29" s="1"/>
  <c r="F412" i="26"/>
  <c r="F298" i="29" s="1"/>
  <c r="G412" i="26"/>
  <c r="H412"/>
  <c r="H298" i="29" s="1"/>
  <c r="I412" i="26"/>
  <c r="I298" i="29" s="1"/>
  <c r="J412" i="26"/>
  <c r="J298" i="29" s="1"/>
  <c r="K412" i="26"/>
  <c r="L412"/>
  <c r="L298" i="29" s="1"/>
  <c r="M412" i="26"/>
  <c r="M298" i="29" s="1"/>
  <c r="N412" i="26"/>
  <c r="N298" i="29" s="1"/>
  <c r="O412" i="26"/>
  <c r="P412"/>
  <c r="P298" i="29" s="1"/>
  <c r="C413" i="26"/>
  <c r="C299" i="29" s="1"/>
  <c r="D413" i="26"/>
  <c r="D299" i="29" s="1"/>
  <c r="E413" i="26"/>
  <c r="E299" i="29" s="1"/>
  <c r="F413" i="26"/>
  <c r="F299" i="29" s="1"/>
  <c r="G413" i="26"/>
  <c r="G299" i="29" s="1"/>
  <c r="H413" i="26"/>
  <c r="H299" i="29" s="1"/>
  <c r="I413" i="26"/>
  <c r="I299" i="29" s="1"/>
  <c r="J413" i="26"/>
  <c r="J299" i="29" s="1"/>
  <c r="K413" i="26"/>
  <c r="K299" i="29" s="1"/>
  <c r="L413" i="26"/>
  <c r="L299" i="29" s="1"/>
  <c r="M413" i="26"/>
  <c r="M299" i="29" s="1"/>
  <c r="N413" i="26"/>
  <c r="N299" i="29" s="1"/>
  <c r="O413" i="26"/>
  <c r="O299" i="29" s="1"/>
  <c r="C414" i="26"/>
  <c r="C300" i="29" s="1"/>
  <c r="D414" i="26"/>
  <c r="D300" i="29" s="1"/>
  <c r="E414" i="26"/>
  <c r="E300" i="29" s="1"/>
  <c r="F414" i="26"/>
  <c r="F300" i="29" s="1"/>
  <c r="G414" i="26"/>
  <c r="G300" i="29" s="1"/>
  <c r="H414" i="26"/>
  <c r="H300" i="29" s="1"/>
  <c r="I414" i="26"/>
  <c r="I300" i="29" s="1"/>
  <c r="J414" i="26"/>
  <c r="J300" i="29" s="1"/>
  <c r="K414" i="26"/>
  <c r="K300" i="29" s="1"/>
  <c r="L414" i="26"/>
  <c r="L300" i="29" s="1"/>
  <c r="M414" i="26"/>
  <c r="M300" i="29" s="1"/>
  <c r="N414" i="26"/>
  <c r="N300" i="29" s="1"/>
  <c r="O414" i="26"/>
  <c r="O300" i="29" s="1"/>
  <c r="P414" i="26"/>
  <c r="P300" i="29" s="1"/>
  <c r="C415" i="26"/>
  <c r="C301" i="29" s="1"/>
  <c r="D415" i="26"/>
  <c r="D301" i="29" s="1"/>
  <c r="E415" i="26"/>
  <c r="E301" i="29" s="1"/>
  <c r="F415" i="26"/>
  <c r="F301" i="29" s="1"/>
  <c r="G415" i="26"/>
  <c r="G301" i="29" s="1"/>
  <c r="H415" i="26"/>
  <c r="H301" i="29" s="1"/>
  <c r="I415" i="26"/>
  <c r="I301" i="29" s="1"/>
  <c r="J415" i="26"/>
  <c r="J301" i="29" s="1"/>
  <c r="K415" i="26"/>
  <c r="K301" i="29" s="1"/>
  <c r="L415" i="26"/>
  <c r="L301" i="29" s="1"/>
  <c r="M415" i="26"/>
  <c r="M301" i="29" s="1"/>
  <c r="N415" i="26"/>
  <c r="N301" i="29" s="1"/>
  <c r="O415" i="26"/>
  <c r="O301" i="29" s="1"/>
  <c r="C416" i="26"/>
  <c r="D416"/>
  <c r="D302" i="29" s="1"/>
  <c r="E416" i="26"/>
  <c r="E302" i="29" s="1"/>
  <c r="F416" i="26"/>
  <c r="F302" i="29" s="1"/>
  <c r="G416" i="26"/>
  <c r="H416"/>
  <c r="H302" i="29" s="1"/>
  <c r="I416" i="26"/>
  <c r="I302" i="29" s="1"/>
  <c r="J416" i="26"/>
  <c r="J302" i="29" s="1"/>
  <c r="K416" i="26"/>
  <c r="L416"/>
  <c r="L302" i="29" s="1"/>
  <c r="M416" i="26"/>
  <c r="M302" i="29" s="1"/>
  <c r="N416" i="26"/>
  <c r="N302" i="29" s="1"/>
  <c r="O416" i="26"/>
  <c r="C417"/>
  <c r="C303" i="29" s="1"/>
  <c r="D417" i="26"/>
  <c r="D303" i="29" s="1"/>
  <c r="E417" i="26"/>
  <c r="E303" i="29" s="1"/>
  <c r="F417" i="26"/>
  <c r="F303" i="29" s="1"/>
  <c r="G417" i="26"/>
  <c r="G303" i="29" s="1"/>
  <c r="H417" i="26"/>
  <c r="H303" i="29" s="1"/>
  <c r="I417" i="26"/>
  <c r="I303" i="29" s="1"/>
  <c r="J417" i="26"/>
  <c r="J303" i="29" s="1"/>
  <c r="K417" i="26"/>
  <c r="K303" i="29" s="1"/>
  <c r="L417" i="26"/>
  <c r="L303" i="29" s="1"/>
  <c r="M417" i="26"/>
  <c r="M303" i="29" s="1"/>
  <c r="N417" i="26"/>
  <c r="N303" i="29" s="1"/>
  <c r="O417" i="26"/>
  <c r="O303" i="29" s="1"/>
  <c r="C418" i="26"/>
  <c r="C304" i="29" s="1"/>
  <c r="D418" i="26"/>
  <c r="D304" i="29" s="1"/>
  <c r="E418" i="26"/>
  <c r="F418"/>
  <c r="F304" i="29" s="1"/>
  <c r="G418" i="26"/>
  <c r="G304" i="29" s="1"/>
  <c r="H418" i="26"/>
  <c r="H304" i="29" s="1"/>
  <c r="I418" i="26"/>
  <c r="J418"/>
  <c r="J304" i="29" s="1"/>
  <c r="K418" i="26"/>
  <c r="K304" i="29" s="1"/>
  <c r="L418" i="26"/>
  <c r="L304" i="29" s="1"/>
  <c r="M418" i="26"/>
  <c r="N418"/>
  <c r="N304" i="29" s="1"/>
  <c r="O418" i="26"/>
  <c r="O304" i="29" s="1"/>
  <c r="C419" i="26"/>
  <c r="C305" i="29" s="1"/>
  <c r="D419" i="26"/>
  <c r="D305" i="29" s="1"/>
  <c r="E419" i="26"/>
  <c r="E305" i="29" s="1"/>
  <c r="F419" i="26"/>
  <c r="F305" i="29" s="1"/>
  <c r="G419" i="26"/>
  <c r="G305" i="29" s="1"/>
  <c r="H419" i="26"/>
  <c r="H305" i="29" s="1"/>
  <c r="I419" i="26"/>
  <c r="I305" i="29" s="1"/>
  <c r="J419" i="26"/>
  <c r="J305" i="29" s="1"/>
  <c r="K419" i="26"/>
  <c r="K305" i="29" s="1"/>
  <c r="L419" i="26"/>
  <c r="L305" i="29" s="1"/>
  <c r="M419" i="26"/>
  <c r="M305" i="29" s="1"/>
  <c r="N419" i="26"/>
  <c r="N305" i="29" s="1"/>
  <c r="O419" i="26"/>
  <c r="O305" i="29" s="1"/>
  <c r="Q412" i="26"/>
  <c r="R412" s="1"/>
  <c r="R298" i="29" s="1"/>
  <c r="Q414" i="26"/>
  <c r="Q300" i="29" s="1"/>
  <c r="Q416" i="26"/>
  <c r="R416" s="1"/>
  <c r="R302" i="29" s="1"/>
  <c r="R414" i="26"/>
  <c r="R300" i="29" s="1"/>
  <c r="O14" i="30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17"/>
  <c r="P17" s="1"/>
  <c r="Q17" s="1"/>
  <c r="O16"/>
  <c r="P16" s="1"/>
  <c r="Q16" s="1"/>
  <c r="O15"/>
  <c r="P15" s="1"/>
  <c r="Q15" s="1"/>
  <c r="O9"/>
  <c r="P9" s="1"/>
  <c r="Q9" s="1"/>
  <c r="O8"/>
  <c r="P8" s="1"/>
  <c r="Q8" s="1"/>
  <c r="O7"/>
  <c r="P7" s="1"/>
  <c r="Q7" s="1"/>
  <c r="N20"/>
  <c r="M20"/>
  <c r="L20"/>
  <c r="K20"/>
  <c r="J20"/>
  <c r="I20"/>
  <c r="H20"/>
  <c r="G20"/>
  <c r="F20"/>
  <c r="E20"/>
  <c r="D20"/>
  <c r="C20"/>
  <c r="O19"/>
  <c r="P19" s="1"/>
  <c r="Q19" s="1"/>
  <c r="O18"/>
  <c r="P18" s="1"/>
  <c r="Q18" s="1"/>
  <c r="O6"/>
  <c r="P6" s="1"/>
  <c r="Q6" s="1"/>
  <c r="O5"/>
  <c r="P5" s="1"/>
  <c r="Q5" s="1"/>
  <c r="O4"/>
  <c r="P4" s="1"/>
  <c r="Q4" s="1"/>
  <c r="O289" i="29"/>
  <c r="N289"/>
  <c r="M289"/>
  <c r="L289"/>
  <c r="K289"/>
  <c r="J289"/>
  <c r="I289"/>
  <c r="H289"/>
  <c r="G289"/>
  <c r="F289"/>
  <c r="E289"/>
  <c r="D289"/>
  <c r="C289"/>
  <c r="O288"/>
  <c r="N288"/>
  <c r="M288"/>
  <c r="L288"/>
  <c r="K288"/>
  <c r="J288"/>
  <c r="I288"/>
  <c r="H288"/>
  <c r="G288"/>
  <c r="F288"/>
  <c r="E288"/>
  <c r="D288"/>
  <c r="C288"/>
  <c r="O287"/>
  <c r="N287"/>
  <c r="M287"/>
  <c r="L287"/>
  <c r="K287"/>
  <c r="J287"/>
  <c r="I287"/>
  <c r="H287"/>
  <c r="G287"/>
  <c r="F287"/>
  <c r="E287"/>
  <c r="D287"/>
  <c r="C287"/>
  <c r="O286"/>
  <c r="N286"/>
  <c r="M286"/>
  <c r="L286"/>
  <c r="K286"/>
  <c r="J286"/>
  <c r="I286"/>
  <c r="H286"/>
  <c r="G286"/>
  <c r="F286"/>
  <c r="E286"/>
  <c r="D286"/>
  <c r="C286"/>
  <c r="O285"/>
  <c r="N285"/>
  <c r="M285"/>
  <c r="L285"/>
  <c r="K285"/>
  <c r="J285"/>
  <c r="I285"/>
  <c r="H285"/>
  <c r="G285"/>
  <c r="F285"/>
  <c r="E285"/>
  <c r="D285"/>
  <c r="C285"/>
  <c r="O284"/>
  <c r="N284"/>
  <c r="M284"/>
  <c r="L284"/>
  <c r="K284"/>
  <c r="J284"/>
  <c r="I284"/>
  <c r="H284"/>
  <c r="G284"/>
  <c r="F284"/>
  <c r="E284"/>
  <c r="D284"/>
  <c r="C284"/>
  <c r="O283"/>
  <c r="N283"/>
  <c r="M283"/>
  <c r="L283"/>
  <c r="K283"/>
  <c r="J283"/>
  <c r="I283"/>
  <c r="H283"/>
  <c r="G283"/>
  <c r="F283"/>
  <c r="E283"/>
  <c r="D283"/>
  <c r="C283"/>
  <c r="P282"/>
  <c r="Q282" s="1"/>
  <c r="R282" s="1"/>
  <c r="P281"/>
  <c r="Q281" s="1"/>
  <c r="R281" s="1"/>
  <c r="P280"/>
  <c r="Q280" s="1"/>
  <c r="R280" s="1"/>
  <c r="P279"/>
  <c r="Q279" s="1"/>
  <c r="R279" s="1"/>
  <c r="P278"/>
  <c r="Q278" s="1"/>
  <c r="R278" s="1"/>
  <c r="P277"/>
  <c r="Q277" s="1"/>
  <c r="R277" s="1"/>
  <c r="P276"/>
  <c r="Q276" s="1"/>
  <c r="R276" s="1"/>
  <c r="P275"/>
  <c r="Q275" s="1"/>
  <c r="R275" s="1"/>
  <c r="P274"/>
  <c r="Q274" s="1"/>
  <c r="R274" s="1"/>
  <c r="P273"/>
  <c r="Q273" s="1"/>
  <c r="R273" s="1"/>
  <c r="P272"/>
  <c r="Q272" s="1"/>
  <c r="R272" s="1"/>
  <c r="P271"/>
  <c r="Q271" s="1"/>
  <c r="R271" s="1"/>
  <c r="P270"/>
  <c r="Q270" s="1"/>
  <c r="R270" s="1"/>
  <c r="P269"/>
  <c r="Q269" s="1"/>
  <c r="R269" s="1"/>
  <c r="P268"/>
  <c r="Q268" s="1"/>
  <c r="R268" s="1"/>
  <c r="P267"/>
  <c r="Q267" s="1"/>
  <c r="R267" s="1"/>
  <c r="P266"/>
  <c r="Q266" s="1"/>
  <c r="R266" s="1"/>
  <c r="P265"/>
  <c r="Q265" s="1"/>
  <c r="R265" s="1"/>
  <c r="P264"/>
  <c r="Q264" s="1"/>
  <c r="R264" s="1"/>
  <c r="P263"/>
  <c r="Q263" s="1"/>
  <c r="R263" s="1"/>
  <c r="P262"/>
  <c r="Q262" s="1"/>
  <c r="R262" s="1"/>
  <c r="P261"/>
  <c r="Q261" s="1"/>
  <c r="R261" s="1"/>
  <c r="P260"/>
  <c r="Q260" s="1"/>
  <c r="R260" s="1"/>
  <c r="P259"/>
  <c r="Q259" s="1"/>
  <c r="R259" s="1"/>
  <c r="P258"/>
  <c r="Q258" s="1"/>
  <c r="R258" s="1"/>
  <c r="P257"/>
  <c r="Q257" s="1"/>
  <c r="R257" s="1"/>
  <c r="O256"/>
  <c r="N256"/>
  <c r="M256"/>
  <c r="L256"/>
  <c r="K256"/>
  <c r="J256"/>
  <c r="I256"/>
  <c r="H256"/>
  <c r="G256"/>
  <c r="F256"/>
  <c r="E256"/>
  <c r="D256"/>
  <c r="C256"/>
  <c r="O255"/>
  <c r="N255"/>
  <c r="M255"/>
  <c r="L255"/>
  <c r="K255"/>
  <c r="J255"/>
  <c r="I255"/>
  <c r="H255"/>
  <c r="G255"/>
  <c r="F255"/>
  <c r="E255"/>
  <c r="D255"/>
  <c r="C255"/>
  <c r="O254"/>
  <c r="N254"/>
  <c r="M254"/>
  <c r="L254"/>
  <c r="K254"/>
  <c r="J254"/>
  <c r="I254"/>
  <c r="H254"/>
  <c r="G254"/>
  <c r="F254"/>
  <c r="E254"/>
  <c r="D254"/>
  <c r="C254"/>
  <c r="O253"/>
  <c r="N253"/>
  <c r="M253"/>
  <c r="L253"/>
  <c r="K253"/>
  <c r="J253"/>
  <c r="I253"/>
  <c r="H253"/>
  <c r="G253"/>
  <c r="F253"/>
  <c r="E253"/>
  <c r="D253"/>
  <c r="C253"/>
  <c r="O252"/>
  <c r="N252"/>
  <c r="M252"/>
  <c r="L252"/>
  <c r="K252"/>
  <c r="J252"/>
  <c r="I252"/>
  <c r="H252"/>
  <c r="G252"/>
  <c r="F252"/>
  <c r="E252"/>
  <c r="D252"/>
  <c r="C252"/>
  <c r="O251"/>
  <c r="N251"/>
  <c r="M251"/>
  <c r="L251"/>
  <c r="K251"/>
  <c r="J251"/>
  <c r="I251"/>
  <c r="H251"/>
  <c r="G251"/>
  <c r="F251"/>
  <c r="E251"/>
  <c r="D251"/>
  <c r="C251"/>
  <c r="O250"/>
  <c r="N250"/>
  <c r="M250"/>
  <c r="L250"/>
  <c r="K250"/>
  <c r="J250"/>
  <c r="I250"/>
  <c r="H250"/>
  <c r="G250"/>
  <c r="F250"/>
  <c r="E250"/>
  <c r="D250"/>
  <c r="C250"/>
  <c r="O249"/>
  <c r="N249"/>
  <c r="M249"/>
  <c r="L249"/>
  <c r="K249"/>
  <c r="J249"/>
  <c r="I249"/>
  <c r="H249"/>
  <c r="G249"/>
  <c r="F249"/>
  <c r="E249"/>
  <c r="D249"/>
  <c r="C249"/>
  <c r="O248"/>
  <c r="N248"/>
  <c r="M248"/>
  <c r="L248"/>
  <c r="K248"/>
  <c r="J248"/>
  <c r="I248"/>
  <c r="H248"/>
  <c r="G248"/>
  <c r="F248"/>
  <c r="E248"/>
  <c r="D248"/>
  <c r="C248"/>
  <c r="O247"/>
  <c r="N247"/>
  <c r="M247"/>
  <c r="L247"/>
  <c r="K247"/>
  <c r="J247"/>
  <c r="I247"/>
  <c r="H247"/>
  <c r="G247"/>
  <c r="F247"/>
  <c r="E247"/>
  <c r="D247"/>
  <c r="C247"/>
  <c r="O246"/>
  <c r="N246"/>
  <c r="M246"/>
  <c r="L246"/>
  <c r="K246"/>
  <c r="J246"/>
  <c r="I246"/>
  <c r="H246"/>
  <c r="G246"/>
  <c r="F246"/>
  <c r="E246"/>
  <c r="D246"/>
  <c r="C246"/>
  <c r="O245"/>
  <c r="N245"/>
  <c r="M245"/>
  <c r="L245"/>
  <c r="K245"/>
  <c r="J245"/>
  <c r="I245"/>
  <c r="H245"/>
  <c r="G245"/>
  <c r="F245"/>
  <c r="E245"/>
  <c r="D245"/>
  <c r="C245"/>
  <c r="O244"/>
  <c r="N244"/>
  <c r="M244"/>
  <c r="L244"/>
  <c r="K244"/>
  <c r="J244"/>
  <c r="I244"/>
  <c r="H244"/>
  <c r="G244"/>
  <c r="F244"/>
  <c r="E244"/>
  <c r="D244"/>
  <c r="C244"/>
  <c r="O243"/>
  <c r="N243"/>
  <c r="M243"/>
  <c r="L243"/>
  <c r="K243"/>
  <c r="J243"/>
  <c r="I243"/>
  <c r="H243"/>
  <c r="G243"/>
  <c r="F243"/>
  <c r="E243"/>
  <c r="D243"/>
  <c r="C243"/>
  <c r="O242"/>
  <c r="N242"/>
  <c r="M242"/>
  <c r="L242"/>
  <c r="K242"/>
  <c r="J242"/>
  <c r="I242"/>
  <c r="H242"/>
  <c r="G242"/>
  <c r="F242"/>
  <c r="E242"/>
  <c r="D242"/>
  <c r="C242"/>
  <c r="O241"/>
  <c r="N241"/>
  <c r="M241"/>
  <c r="L241"/>
  <c r="K241"/>
  <c r="J241"/>
  <c r="I241"/>
  <c r="H241"/>
  <c r="G241"/>
  <c r="F241"/>
  <c r="E241"/>
  <c r="D241"/>
  <c r="C241"/>
  <c r="O240"/>
  <c r="N240"/>
  <c r="M240"/>
  <c r="L240"/>
  <c r="K240"/>
  <c r="J240"/>
  <c r="I240"/>
  <c r="H240"/>
  <c r="G240"/>
  <c r="F240"/>
  <c r="E240"/>
  <c r="D240"/>
  <c r="C240"/>
  <c r="O239"/>
  <c r="N239"/>
  <c r="M239"/>
  <c r="L239"/>
  <c r="K239"/>
  <c r="J239"/>
  <c r="I239"/>
  <c r="H239"/>
  <c r="G239"/>
  <c r="F239"/>
  <c r="E239"/>
  <c r="D239"/>
  <c r="C239"/>
  <c r="O238"/>
  <c r="N238"/>
  <c r="M238"/>
  <c r="L238"/>
  <c r="K238"/>
  <c r="J238"/>
  <c r="I238"/>
  <c r="H238"/>
  <c r="G238"/>
  <c r="F238"/>
  <c r="E238"/>
  <c r="D238"/>
  <c r="C238"/>
  <c r="O237"/>
  <c r="N237"/>
  <c r="M237"/>
  <c r="L237"/>
  <c r="K237"/>
  <c r="J237"/>
  <c r="I237"/>
  <c r="H237"/>
  <c r="G237"/>
  <c r="F237"/>
  <c r="E237"/>
  <c r="D237"/>
  <c r="C237"/>
  <c r="O236"/>
  <c r="N236"/>
  <c r="M236"/>
  <c r="L236"/>
  <c r="K236"/>
  <c r="J236"/>
  <c r="I236"/>
  <c r="H236"/>
  <c r="G236"/>
  <c r="F236"/>
  <c r="E236"/>
  <c r="D236"/>
  <c r="C236"/>
  <c r="O235"/>
  <c r="N235"/>
  <c r="M235"/>
  <c r="L235"/>
  <c r="K235"/>
  <c r="J235"/>
  <c r="I235"/>
  <c r="H235"/>
  <c r="G235"/>
  <c r="F235"/>
  <c r="E235"/>
  <c r="D235"/>
  <c r="C235"/>
  <c r="O234"/>
  <c r="N234"/>
  <c r="M234"/>
  <c r="L234"/>
  <c r="K234"/>
  <c r="J234"/>
  <c r="I234"/>
  <c r="H234"/>
  <c r="G234"/>
  <c r="F234"/>
  <c r="E234"/>
  <c r="D234"/>
  <c r="C234"/>
  <c r="O233"/>
  <c r="N233"/>
  <c r="M233"/>
  <c r="L233"/>
  <c r="K233"/>
  <c r="J233"/>
  <c r="I233"/>
  <c r="H233"/>
  <c r="G233"/>
  <c r="F233"/>
  <c r="E233"/>
  <c r="D233"/>
  <c r="C233"/>
  <c r="O232"/>
  <c r="N232"/>
  <c r="M232"/>
  <c r="L232"/>
  <c r="K232"/>
  <c r="J232"/>
  <c r="I232"/>
  <c r="H232"/>
  <c r="G232"/>
  <c r="F232"/>
  <c r="E232"/>
  <c r="D232"/>
  <c r="C232"/>
  <c r="O231"/>
  <c r="N231"/>
  <c r="M231"/>
  <c r="L231"/>
  <c r="K231"/>
  <c r="J231"/>
  <c r="I231"/>
  <c r="H231"/>
  <c r="G231"/>
  <c r="F231"/>
  <c r="E231"/>
  <c r="D231"/>
  <c r="C231"/>
  <c r="O230"/>
  <c r="N230"/>
  <c r="M230"/>
  <c r="L230"/>
  <c r="K230"/>
  <c r="J230"/>
  <c r="I230"/>
  <c r="H230"/>
  <c r="G230"/>
  <c r="F230"/>
  <c r="E230"/>
  <c r="D230"/>
  <c r="C230"/>
  <c r="O229"/>
  <c r="N229"/>
  <c r="M229"/>
  <c r="L229"/>
  <c r="K229"/>
  <c r="J229"/>
  <c r="I229"/>
  <c r="H229"/>
  <c r="G229"/>
  <c r="F229"/>
  <c r="E229"/>
  <c r="D229"/>
  <c r="C229"/>
  <c r="O228"/>
  <c r="N228"/>
  <c r="M228"/>
  <c r="L228"/>
  <c r="K228"/>
  <c r="J228"/>
  <c r="I228"/>
  <c r="H228"/>
  <c r="G228"/>
  <c r="F228"/>
  <c r="E228"/>
  <c r="D228"/>
  <c r="C228"/>
  <c r="O227"/>
  <c r="N227"/>
  <c r="M227"/>
  <c r="L227"/>
  <c r="K227"/>
  <c r="J227"/>
  <c r="I227"/>
  <c r="H227"/>
  <c r="G227"/>
  <c r="F227"/>
  <c r="E227"/>
  <c r="D227"/>
  <c r="C227"/>
  <c r="O226"/>
  <c r="N226"/>
  <c r="M226"/>
  <c r="L226"/>
  <c r="K226"/>
  <c r="J226"/>
  <c r="I226"/>
  <c r="H226"/>
  <c r="G226"/>
  <c r="F226"/>
  <c r="E226"/>
  <c r="D226"/>
  <c r="C226"/>
  <c r="O225"/>
  <c r="N225"/>
  <c r="M225"/>
  <c r="L225"/>
  <c r="K225"/>
  <c r="J225"/>
  <c r="I225"/>
  <c r="H225"/>
  <c r="G225"/>
  <c r="F225"/>
  <c r="E225"/>
  <c r="D225"/>
  <c r="C225"/>
  <c r="O224"/>
  <c r="N224"/>
  <c r="M224"/>
  <c r="L224"/>
  <c r="K224"/>
  <c r="J224"/>
  <c r="I224"/>
  <c r="H224"/>
  <c r="G224"/>
  <c r="F224"/>
  <c r="E224"/>
  <c r="D224"/>
  <c r="C224"/>
  <c r="O223"/>
  <c r="N223"/>
  <c r="M223"/>
  <c r="L223"/>
  <c r="K223"/>
  <c r="J223"/>
  <c r="I223"/>
  <c r="H223"/>
  <c r="G223"/>
  <c r="F223"/>
  <c r="E223"/>
  <c r="D223"/>
  <c r="C223"/>
  <c r="O222"/>
  <c r="N222"/>
  <c r="M222"/>
  <c r="L222"/>
  <c r="K222"/>
  <c r="J222"/>
  <c r="I222"/>
  <c r="H222"/>
  <c r="G222"/>
  <c r="F222"/>
  <c r="E222"/>
  <c r="D222"/>
  <c r="C222"/>
  <c r="O221"/>
  <c r="N221"/>
  <c r="M221"/>
  <c r="L221"/>
  <c r="K221"/>
  <c r="J221"/>
  <c r="I221"/>
  <c r="H221"/>
  <c r="G221"/>
  <c r="F221"/>
  <c r="E221"/>
  <c r="D221"/>
  <c r="C221"/>
  <c r="O220"/>
  <c r="N220"/>
  <c r="M220"/>
  <c r="L220"/>
  <c r="K220"/>
  <c r="J220"/>
  <c r="I220"/>
  <c r="H220"/>
  <c r="G220"/>
  <c r="F220"/>
  <c r="E220"/>
  <c r="D220"/>
  <c r="C220"/>
  <c r="O219"/>
  <c r="N219"/>
  <c r="M219"/>
  <c r="L219"/>
  <c r="K219"/>
  <c r="J219"/>
  <c r="I219"/>
  <c r="H219"/>
  <c r="G219"/>
  <c r="F219"/>
  <c r="E219"/>
  <c r="D219"/>
  <c r="C219"/>
  <c r="O218"/>
  <c r="N218"/>
  <c r="M218"/>
  <c r="L218"/>
  <c r="K218"/>
  <c r="J218"/>
  <c r="I218"/>
  <c r="H218"/>
  <c r="G218"/>
  <c r="F218"/>
  <c r="E218"/>
  <c r="D218"/>
  <c r="C218"/>
  <c r="O217"/>
  <c r="N217"/>
  <c r="M217"/>
  <c r="L217"/>
  <c r="K217"/>
  <c r="J217"/>
  <c r="I217"/>
  <c r="H217"/>
  <c r="G217"/>
  <c r="F217"/>
  <c r="E217"/>
  <c r="D217"/>
  <c r="C217"/>
  <c r="O216"/>
  <c r="N216"/>
  <c r="M216"/>
  <c r="L216"/>
  <c r="K216"/>
  <c r="J216"/>
  <c r="I216"/>
  <c r="H216"/>
  <c r="G216"/>
  <c r="F216"/>
  <c r="E216"/>
  <c r="D216"/>
  <c r="C216"/>
  <c r="O215"/>
  <c r="N215"/>
  <c r="M215"/>
  <c r="L215"/>
  <c r="K215"/>
  <c r="J215"/>
  <c r="I215"/>
  <c r="H215"/>
  <c r="G215"/>
  <c r="F215"/>
  <c r="E215"/>
  <c r="D215"/>
  <c r="C215"/>
  <c r="O214"/>
  <c r="N214"/>
  <c r="M214"/>
  <c r="L214"/>
  <c r="K214"/>
  <c r="J214"/>
  <c r="I214"/>
  <c r="H214"/>
  <c r="G214"/>
  <c r="F214"/>
  <c r="E214"/>
  <c r="D214"/>
  <c r="C214"/>
  <c r="O213"/>
  <c r="N213"/>
  <c r="M213"/>
  <c r="L213"/>
  <c r="K213"/>
  <c r="J213"/>
  <c r="I213"/>
  <c r="H213"/>
  <c r="G213"/>
  <c r="F213"/>
  <c r="E213"/>
  <c r="D213"/>
  <c r="C213"/>
  <c r="O212"/>
  <c r="N212"/>
  <c r="M212"/>
  <c r="L212"/>
  <c r="K212"/>
  <c r="J212"/>
  <c r="I212"/>
  <c r="H212"/>
  <c r="G212"/>
  <c r="F212"/>
  <c r="E212"/>
  <c r="D212"/>
  <c r="C212"/>
  <c r="O211"/>
  <c r="N211"/>
  <c r="M211"/>
  <c r="L211"/>
  <c r="K211"/>
  <c r="J211"/>
  <c r="I211"/>
  <c r="H211"/>
  <c r="G211"/>
  <c r="F211"/>
  <c r="E211"/>
  <c r="D211"/>
  <c r="C211"/>
  <c r="O210"/>
  <c r="N210"/>
  <c r="M210"/>
  <c r="L210"/>
  <c r="K210"/>
  <c r="J210"/>
  <c r="I210"/>
  <c r="H210"/>
  <c r="G210"/>
  <c r="F210"/>
  <c r="E210"/>
  <c r="D210"/>
  <c r="C210"/>
  <c r="O209"/>
  <c r="N209"/>
  <c r="M209"/>
  <c r="L209"/>
  <c r="K209"/>
  <c r="J209"/>
  <c r="I209"/>
  <c r="H209"/>
  <c r="G209"/>
  <c r="F209"/>
  <c r="E209"/>
  <c r="D209"/>
  <c r="C209"/>
  <c r="O208"/>
  <c r="N208"/>
  <c r="M208"/>
  <c r="L208"/>
  <c r="K208"/>
  <c r="J208"/>
  <c r="I208"/>
  <c r="H208"/>
  <c r="G208"/>
  <c r="F208"/>
  <c r="E208"/>
  <c r="D208"/>
  <c r="C208"/>
  <c r="O207"/>
  <c r="N207"/>
  <c r="M207"/>
  <c r="L207"/>
  <c r="K207"/>
  <c r="J207"/>
  <c r="I207"/>
  <c r="H207"/>
  <c r="G207"/>
  <c r="F207"/>
  <c r="E207"/>
  <c r="D207"/>
  <c r="C207"/>
  <c r="O206"/>
  <c r="N206"/>
  <c r="M206"/>
  <c r="L206"/>
  <c r="K206"/>
  <c r="J206"/>
  <c r="I206"/>
  <c r="H206"/>
  <c r="G206"/>
  <c r="F206"/>
  <c r="E206"/>
  <c r="D206"/>
  <c r="C206"/>
  <c r="O205"/>
  <c r="N205"/>
  <c r="M205"/>
  <c r="L205"/>
  <c r="K205"/>
  <c r="J205"/>
  <c r="I205"/>
  <c r="H205"/>
  <c r="G205"/>
  <c r="F205"/>
  <c r="E205"/>
  <c r="D205"/>
  <c r="C205"/>
  <c r="O204"/>
  <c r="N204"/>
  <c r="M204"/>
  <c r="L204"/>
  <c r="K204"/>
  <c r="J204"/>
  <c r="I204"/>
  <c r="H204"/>
  <c r="G204"/>
  <c r="F204"/>
  <c r="E204"/>
  <c r="D204"/>
  <c r="C204"/>
  <c r="O203"/>
  <c r="N203"/>
  <c r="M203"/>
  <c r="L203"/>
  <c r="K203"/>
  <c r="J203"/>
  <c r="I203"/>
  <c r="H203"/>
  <c r="G203"/>
  <c r="F203"/>
  <c r="E203"/>
  <c r="D203"/>
  <c r="C203"/>
  <c r="O202"/>
  <c r="N202"/>
  <c r="M202"/>
  <c r="L202"/>
  <c r="K202"/>
  <c r="J202"/>
  <c r="I202"/>
  <c r="H202"/>
  <c r="G202"/>
  <c r="F202"/>
  <c r="E202"/>
  <c r="D202"/>
  <c r="C202"/>
  <c r="O201"/>
  <c r="N201"/>
  <c r="M201"/>
  <c r="L201"/>
  <c r="K201"/>
  <c r="J201"/>
  <c r="I201"/>
  <c r="H201"/>
  <c r="G201"/>
  <c r="F201"/>
  <c r="E201"/>
  <c r="D201"/>
  <c r="C201"/>
  <c r="O200"/>
  <c r="N200"/>
  <c r="M200"/>
  <c r="L200"/>
  <c r="K200"/>
  <c r="J200"/>
  <c r="I200"/>
  <c r="H200"/>
  <c r="G200"/>
  <c r="F200"/>
  <c r="E200"/>
  <c r="D200"/>
  <c r="C200"/>
  <c r="O199"/>
  <c r="N199"/>
  <c r="M199"/>
  <c r="L199"/>
  <c r="K199"/>
  <c r="J199"/>
  <c r="I199"/>
  <c r="H199"/>
  <c r="G199"/>
  <c r="F199"/>
  <c r="E199"/>
  <c r="D199"/>
  <c r="C199"/>
  <c r="O198"/>
  <c r="N198"/>
  <c r="M198"/>
  <c r="L198"/>
  <c r="K198"/>
  <c r="J198"/>
  <c r="I198"/>
  <c r="H198"/>
  <c r="G198"/>
  <c r="F198"/>
  <c r="E198"/>
  <c r="D198"/>
  <c r="C198"/>
  <c r="O197"/>
  <c r="N197"/>
  <c r="M197"/>
  <c r="L197"/>
  <c r="K197"/>
  <c r="J197"/>
  <c r="I197"/>
  <c r="H197"/>
  <c r="G197"/>
  <c r="F197"/>
  <c r="E197"/>
  <c r="D197"/>
  <c r="C197"/>
  <c r="O196"/>
  <c r="N196"/>
  <c r="M196"/>
  <c r="L196"/>
  <c r="K196"/>
  <c r="J196"/>
  <c r="I196"/>
  <c r="H196"/>
  <c r="G196"/>
  <c r="F196"/>
  <c r="E196"/>
  <c r="D196"/>
  <c r="C196"/>
  <c r="O195"/>
  <c r="N195"/>
  <c r="M195"/>
  <c r="L195"/>
  <c r="K195"/>
  <c r="J195"/>
  <c r="I195"/>
  <c r="H195"/>
  <c r="G195"/>
  <c r="F195"/>
  <c r="E195"/>
  <c r="D195"/>
  <c r="C195"/>
  <c r="O194"/>
  <c r="N194"/>
  <c r="M194"/>
  <c r="L194"/>
  <c r="K194"/>
  <c r="J194"/>
  <c r="I194"/>
  <c r="H194"/>
  <c r="G194"/>
  <c r="F194"/>
  <c r="E194"/>
  <c r="D194"/>
  <c r="C194"/>
  <c r="O193"/>
  <c r="N193"/>
  <c r="M193"/>
  <c r="L193"/>
  <c r="K193"/>
  <c r="J193"/>
  <c r="I193"/>
  <c r="H193"/>
  <c r="G193"/>
  <c r="F193"/>
  <c r="E193"/>
  <c r="D193"/>
  <c r="C193"/>
  <c r="O192"/>
  <c r="N192"/>
  <c r="M192"/>
  <c r="L192"/>
  <c r="K192"/>
  <c r="J192"/>
  <c r="I192"/>
  <c r="H192"/>
  <c r="G192"/>
  <c r="F192"/>
  <c r="E192"/>
  <c r="D192"/>
  <c r="C192"/>
  <c r="O191"/>
  <c r="N191"/>
  <c r="M191"/>
  <c r="L191"/>
  <c r="K191"/>
  <c r="J191"/>
  <c r="I191"/>
  <c r="H191"/>
  <c r="G191"/>
  <c r="F191"/>
  <c r="E191"/>
  <c r="D191"/>
  <c r="C191"/>
  <c r="O190"/>
  <c r="N190"/>
  <c r="M190"/>
  <c r="L190"/>
  <c r="K190"/>
  <c r="J190"/>
  <c r="I190"/>
  <c r="H190"/>
  <c r="G190"/>
  <c r="F190"/>
  <c r="E190"/>
  <c r="D190"/>
  <c r="C190"/>
  <c r="O189"/>
  <c r="N189"/>
  <c r="M189"/>
  <c r="L189"/>
  <c r="K189"/>
  <c r="J189"/>
  <c r="I189"/>
  <c r="H189"/>
  <c r="G189"/>
  <c r="F189"/>
  <c r="E189"/>
  <c r="D189"/>
  <c r="C189"/>
  <c r="O188"/>
  <c r="N188"/>
  <c r="M188"/>
  <c r="L188"/>
  <c r="K188"/>
  <c r="J188"/>
  <c r="I188"/>
  <c r="H188"/>
  <c r="G188"/>
  <c r="F188"/>
  <c r="E188"/>
  <c r="D188"/>
  <c r="C188"/>
  <c r="O187"/>
  <c r="N187"/>
  <c r="M187"/>
  <c r="L187"/>
  <c r="K187"/>
  <c r="J187"/>
  <c r="I187"/>
  <c r="H187"/>
  <c r="G187"/>
  <c r="F187"/>
  <c r="E187"/>
  <c r="D187"/>
  <c r="C187"/>
  <c r="O186"/>
  <c r="N186"/>
  <c r="M186"/>
  <c r="L186"/>
  <c r="K186"/>
  <c r="J186"/>
  <c r="I186"/>
  <c r="H186"/>
  <c r="G186"/>
  <c r="F186"/>
  <c r="E186"/>
  <c r="D186"/>
  <c r="C186"/>
  <c r="O185"/>
  <c r="N185"/>
  <c r="M185"/>
  <c r="L185"/>
  <c r="K185"/>
  <c r="J185"/>
  <c r="I185"/>
  <c r="H185"/>
  <c r="G185"/>
  <c r="F185"/>
  <c r="E185"/>
  <c r="D185"/>
  <c r="C185"/>
  <c r="O184"/>
  <c r="N184"/>
  <c r="M184"/>
  <c r="L184"/>
  <c r="K184"/>
  <c r="J184"/>
  <c r="I184"/>
  <c r="H184"/>
  <c r="G184"/>
  <c r="F184"/>
  <c r="E184"/>
  <c r="D184"/>
  <c r="C184"/>
  <c r="O183"/>
  <c r="N183"/>
  <c r="M183"/>
  <c r="L183"/>
  <c r="K183"/>
  <c r="J183"/>
  <c r="I183"/>
  <c r="H183"/>
  <c r="G183"/>
  <c r="F183"/>
  <c r="E183"/>
  <c r="D183"/>
  <c r="C183"/>
  <c r="O182"/>
  <c r="N182"/>
  <c r="M182"/>
  <c r="L182"/>
  <c r="K182"/>
  <c r="J182"/>
  <c r="I182"/>
  <c r="H182"/>
  <c r="G182"/>
  <c r="F182"/>
  <c r="E182"/>
  <c r="D182"/>
  <c r="C182"/>
  <c r="O181"/>
  <c r="N181"/>
  <c r="M181"/>
  <c r="L181"/>
  <c r="K181"/>
  <c r="J181"/>
  <c r="I181"/>
  <c r="H181"/>
  <c r="G181"/>
  <c r="F181"/>
  <c r="E181"/>
  <c r="D181"/>
  <c r="C181"/>
  <c r="O180"/>
  <c r="N180"/>
  <c r="M180"/>
  <c r="L180"/>
  <c r="K180"/>
  <c r="J180"/>
  <c r="I180"/>
  <c r="H180"/>
  <c r="G180"/>
  <c r="F180"/>
  <c r="E180"/>
  <c r="D180"/>
  <c r="C180"/>
  <c r="O179"/>
  <c r="N179"/>
  <c r="M179"/>
  <c r="L179"/>
  <c r="K179"/>
  <c r="J179"/>
  <c r="I179"/>
  <c r="H179"/>
  <c r="G179"/>
  <c r="F179"/>
  <c r="E179"/>
  <c r="D179"/>
  <c r="C179"/>
  <c r="O178"/>
  <c r="N178"/>
  <c r="M178"/>
  <c r="L178"/>
  <c r="K178"/>
  <c r="J178"/>
  <c r="I178"/>
  <c r="H178"/>
  <c r="G178"/>
  <c r="F178"/>
  <c r="E178"/>
  <c r="D178"/>
  <c r="C178"/>
  <c r="O177"/>
  <c r="N177"/>
  <c r="M177"/>
  <c r="L177"/>
  <c r="K177"/>
  <c r="J177"/>
  <c r="I177"/>
  <c r="H177"/>
  <c r="G177"/>
  <c r="F177"/>
  <c r="E177"/>
  <c r="D177"/>
  <c r="C177"/>
  <c r="O176"/>
  <c r="N176"/>
  <c r="M176"/>
  <c r="L176"/>
  <c r="K176"/>
  <c r="J176"/>
  <c r="I176"/>
  <c r="H176"/>
  <c r="G176"/>
  <c r="F176"/>
  <c r="E176"/>
  <c r="D176"/>
  <c r="C176"/>
  <c r="O175"/>
  <c r="N175"/>
  <c r="M175"/>
  <c r="L175"/>
  <c r="K175"/>
  <c r="J175"/>
  <c r="I175"/>
  <c r="H175"/>
  <c r="G175"/>
  <c r="F175"/>
  <c r="E175"/>
  <c r="D175"/>
  <c r="C175"/>
  <c r="O174"/>
  <c r="N174"/>
  <c r="M174"/>
  <c r="L174"/>
  <c r="K174"/>
  <c r="J174"/>
  <c r="I174"/>
  <c r="H174"/>
  <c r="G174"/>
  <c r="F174"/>
  <c r="E174"/>
  <c r="D174"/>
  <c r="C174"/>
  <c r="O173"/>
  <c r="N173"/>
  <c r="M173"/>
  <c r="L173"/>
  <c r="K173"/>
  <c r="J173"/>
  <c r="I173"/>
  <c r="H173"/>
  <c r="G173"/>
  <c r="F173"/>
  <c r="E173"/>
  <c r="D173"/>
  <c r="C173"/>
  <c r="O172"/>
  <c r="N172"/>
  <c r="M172"/>
  <c r="L172"/>
  <c r="K172"/>
  <c r="J172"/>
  <c r="I172"/>
  <c r="H172"/>
  <c r="G172"/>
  <c r="F172"/>
  <c r="E172"/>
  <c r="D172"/>
  <c r="C172"/>
  <c r="O171"/>
  <c r="N171"/>
  <c r="M171"/>
  <c r="L171"/>
  <c r="K171"/>
  <c r="J171"/>
  <c r="I171"/>
  <c r="H171"/>
  <c r="G171"/>
  <c r="F171"/>
  <c r="E171"/>
  <c r="D171"/>
  <c r="C171"/>
  <c r="O170"/>
  <c r="N170"/>
  <c r="M170"/>
  <c r="L170"/>
  <c r="K170"/>
  <c r="J170"/>
  <c r="I170"/>
  <c r="H170"/>
  <c r="G170"/>
  <c r="F170"/>
  <c r="E170"/>
  <c r="D170"/>
  <c r="C170"/>
  <c r="O169"/>
  <c r="N169"/>
  <c r="M169"/>
  <c r="L169"/>
  <c r="K169"/>
  <c r="J169"/>
  <c r="I169"/>
  <c r="H169"/>
  <c r="G169"/>
  <c r="F169"/>
  <c r="E169"/>
  <c r="D169"/>
  <c r="C169"/>
  <c r="O168"/>
  <c r="N168"/>
  <c r="M168"/>
  <c r="L168"/>
  <c r="K168"/>
  <c r="J168"/>
  <c r="I168"/>
  <c r="H168"/>
  <c r="G168"/>
  <c r="F168"/>
  <c r="E168"/>
  <c r="D168"/>
  <c r="C168"/>
  <c r="O167"/>
  <c r="N167"/>
  <c r="M167"/>
  <c r="L167"/>
  <c r="K167"/>
  <c r="J167"/>
  <c r="I167"/>
  <c r="H167"/>
  <c r="G167"/>
  <c r="F167"/>
  <c r="E167"/>
  <c r="D167"/>
  <c r="C167"/>
  <c r="O166"/>
  <c r="N166"/>
  <c r="M166"/>
  <c r="L166"/>
  <c r="K166"/>
  <c r="J166"/>
  <c r="I166"/>
  <c r="H166"/>
  <c r="G166"/>
  <c r="F166"/>
  <c r="E166"/>
  <c r="D166"/>
  <c r="C166"/>
  <c r="O165"/>
  <c r="N165"/>
  <c r="M165"/>
  <c r="L165"/>
  <c r="K165"/>
  <c r="J165"/>
  <c r="I165"/>
  <c r="H165"/>
  <c r="G165"/>
  <c r="F165"/>
  <c r="E165"/>
  <c r="D165"/>
  <c r="C165"/>
  <c r="O164"/>
  <c r="N164"/>
  <c r="M164"/>
  <c r="L164"/>
  <c r="K164"/>
  <c r="J164"/>
  <c r="I164"/>
  <c r="H164"/>
  <c r="G164"/>
  <c r="F164"/>
  <c r="E164"/>
  <c r="D164"/>
  <c r="C164"/>
  <c r="O163"/>
  <c r="N163"/>
  <c r="M163"/>
  <c r="L163"/>
  <c r="K163"/>
  <c r="J163"/>
  <c r="I163"/>
  <c r="H163"/>
  <c r="G163"/>
  <c r="F163"/>
  <c r="E163"/>
  <c r="D163"/>
  <c r="C163"/>
  <c r="O162"/>
  <c r="N162"/>
  <c r="M162"/>
  <c r="L162"/>
  <c r="K162"/>
  <c r="J162"/>
  <c r="I162"/>
  <c r="H162"/>
  <c r="G162"/>
  <c r="F162"/>
  <c r="E162"/>
  <c r="D162"/>
  <c r="C162"/>
  <c r="O161"/>
  <c r="N161"/>
  <c r="M161"/>
  <c r="L161"/>
  <c r="K161"/>
  <c r="J161"/>
  <c r="I161"/>
  <c r="H161"/>
  <c r="G161"/>
  <c r="F161"/>
  <c r="E161"/>
  <c r="D161"/>
  <c r="C161"/>
  <c r="O160"/>
  <c r="N160"/>
  <c r="M160"/>
  <c r="L160"/>
  <c r="K160"/>
  <c r="J160"/>
  <c r="I160"/>
  <c r="H160"/>
  <c r="G160"/>
  <c r="F160"/>
  <c r="E160"/>
  <c r="D160"/>
  <c r="C160"/>
  <c r="O159"/>
  <c r="N159"/>
  <c r="M159"/>
  <c r="L159"/>
  <c r="K159"/>
  <c r="J159"/>
  <c r="I159"/>
  <c r="H159"/>
  <c r="G159"/>
  <c r="F159"/>
  <c r="E159"/>
  <c r="D159"/>
  <c r="C159"/>
  <c r="O158"/>
  <c r="N158"/>
  <c r="M158"/>
  <c r="L158"/>
  <c r="K158"/>
  <c r="J158"/>
  <c r="I158"/>
  <c r="H158"/>
  <c r="G158"/>
  <c r="F158"/>
  <c r="E158"/>
  <c r="D158"/>
  <c r="C158"/>
  <c r="O157"/>
  <c r="N157"/>
  <c r="M157"/>
  <c r="L157"/>
  <c r="K157"/>
  <c r="J157"/>
  <c r="I157"/>
  <c r="H157"/>
  <c r="G157"/>
  <c r="F157"/>
  <c r="E157"/>
  <c r="D157"/>
  <c r="C157"/>
  <c r="O156"/>
  <c r="N156"/>
  <c r="M156"/>
  <c r="L156"/>
  <c r="K156"/>
  <c r="J156"/>
  <c r="I156"/>
  <c r="H156"/>
  <c r="G156"/>
  <c r="F156"/>
  <c r="E156"/>
  <c r="D156"/>
  <c r="C156"/>
  <c r="O155"/>
  <c r="N155"/>
  <c r="M155"/>
  <c r="L155"/>
  <c r="K155"/>
  <c r="J155"/>
  <c r="I155"/>
  <c r="H155"/>
  <c r="G155"/>
  <c r="F155"/>
  <c r="E155"/>
  <c r="D155"/>
  <c r="C155"/>
  <c r="O154"/>
  <c r="N154"/>
  <c r="M154"/>
  <c r="L154"/>
  <c r="K154"/>
  <c r="J154"/>
  <c r="I154"/>
  <c r="H154"/>
  <c r="G154"/>
  <c r="F154"/>
  <c r="E154"/>
  <c r="D154"/>
  <c r="C154"/>
  <c r="O153"/>
  <c r="N153"/>
  <c r="M153"/>
  <c r="L153"/>
  <c r="K153"/>
  <c r="J153"/>
  <c r="I153"/>
  <c r="H153"/>
  <c r="G153"/>
  <c r="F153"/>
  <c r="E153"/>
  <c r="D153"/>
  <c r="C153"/>
  <c r="O152"/>
  <c r="N152"/>
  <c r="M152"/>
  <c r="L152"/>
  <c r="K152"/>
  <c r="J152"/>
  <c r="I152"/>
  <c r="H152"/>
  <c r="G152"/>
  <c r="F152"/>
  <c r="E152"/>
  <c r="D152"/>
  <c r="C152"/>
  <c r="O151"/>
  <c r="N151"/>
  <c r="M151"/>
  <c r="L151"/>
  <c r="K151"/>
  <c r="J151"/>
  <c r="I151"/>
  <c r="H151"/>
  <c r="G151"/>
  <c r="F151"/>
  <c r="E151"/>
  <c r="D151"/>
  <c r="C151"/>
  <c r="O150"/>
  <c r="N150"/>
  <c r="M150"/>
  <c r="L150"/>
  <c r="K150"/>
  <c r="J150"/>
  <c r="I150"/>
  <c r="H150"/>
  <c r="G150"/>
  <c r="F150"/>
  <c r="E150"/>
  <c r="D150"/>
  <c r="C150"/>
  <c r="O149"/>
  <c r="N149"/>
  <c r="M149"/>
  <c r="L149"/>
  <c r="K149"/>
  <c r="J149"/>
  <c r="I149"/>
  <c r="H149"/>
  <c r="G149"/>
  <c r="F149"/>
  <c r="E149"/>
  <c r="D149"/>
  <c r="C149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E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C130"/>
  <c r="O129"/>
  <c r="N129"/>
  <c r="M129"/>
  <c r="L129"/>
  <c r="K129"/>
  <c r="J129"/>
  <c r="I129"/>
  <c r="H129"/>
  <c r="G129"/>
  <c r="F129"/>
  <c r="E129"/>
  <c r="D129"/>
  <c r="C129"/>
  <c r="O128"/>
  <c r="N128"/>
  <c r="M128"/>
  <c r="L128"/>
  <c r="K128"/>
  <c r="J128"/>
  <c r="I128"/>
  <c r="H128"/>
  <c r="G128"/>
  <c r="F128"/>
  <c r="E128"/>
  <c r="D128"/>
  <c r="C128"/>
  <c r="O127"/>
  <c r="N127"/>
  <c r="M127"/>
  <c r="L127"/>
  <c r="K127"/>
  <c r="J127"/>
  <c r="I127"/>
  <c r="H127"/>
  <c r="G127"/>
  <c r="F127"/>
  <c r="E127"/>
  <c r="D127"/>
  <c r="C127"/>
  <c r="O126"/>
  <c r="N126"/>
  <c r="M126"/>
  <c r="L126"/>
  <c r="K126"/>
  <c r="J126"/>
  <c r="I126"/>
  <c r="H126"/>
  <c r="G126"/>
  <c r="F126"/>
  <c r="E126"/>
  <c r="D126"/>
  <c r="C126"/>
  <c r="O125"/>
  <c r="N125"/>
  <c r="M125"/>
  <c r="L125"/>
  <c r="K125"/>
  <c r="J125"/>
  <c r="I125"/>
  <c r="H125"/>
  <c r="G125"/>
  <c r="F125"/>
  <c r="E125"/>
  <c r="D125"/>
  <c r="C125"/>
  <c r="O124"/>
  <c r="N124"/>
  <c r="M124"/>
  <c r="L124"/>
  <c r="K124"/>
  <c r="J124"/>
  <c r="I124"/>
  <c r="H124"/>
  <c r="G124"/>
  <c r="F124"/>
  <c r="E124"/>
  <c r="D124"/>
  <c r="C124"/>
  <c r="O123"/>
  <c r="N123"/>
  <c r="M123"/>
  <c r="L123"/>
  <c r="K123"/>
  <c r="J123"/>
  <c r="I123"/>
  <c r="H123"/>
  <c r="G123"/>
  <c r="F123"/>
  <c r="E123"/>
  <c r="D123"/>
  <c r="C123"/>
  <c r="O122"/>
  <c r="N122"/>
  <c r="M122"/>
  <c r="L122"/>
  <c r="K122"/>
  <c r="J122"/>
  <c r="I122"/>
  <c r="H122"/>
  <c r="G122"/>
  <c r="F122"/>
  <c r="E122"/>
  <c r="D122"/>
  <c r="C122"/>
  <c r="O121"/>
  <c r="N121"/>
  <c r="M121"/>
  <c r="L121"/>
  <c r="K121"/>
  <c r="J121"/>
  <c r="I121"/>
  <c r="H121"/>
  <c r="G121"/>
  <c r="F121"/>
  <c r="E121"/>
  <c r="D121"/>
  <c r="C121"/>
  <c r="O120"/>
  <c r="N120"/>
  <c r="M120"/>
  <c r="L120"/>
  <c r="K120"/>
  <c r="J120"/>
  <c r="I120"/>
  <c r="H120"/>
  <c r="G120"/>
  <c r="F120"/>
  <c r="E120"/>
  <c r="D120"/>
  <c r="C120"/>
  <c r="O119"/>
  <c r="N119"/>
  <c r="M119"/>
  <c r="L119"/>
  <c r="K119"/>
  <c r="J119"/>
  <c r="I119"/>
  <c r="H119"/>
  <c r="G119"/>
  <c r="F119"/>
  <c r="E119"/>
  <c r="D119"/>
  <c r="C119"/>
  <c r="O118"/>
  <c r="N118"/>
  <c r="M118"/>
  <c r="L118"/>
  <c r="K118"/>
  <c r="J118"/>
  <c r="I118"/>
  <c r="H118"/>
  <c r="G118"/>
  <c r="F118"/>
  <c r="E118"/>
  <c r="D118"/>
  <c r="C118"/>
  <c r="O117"/>
  <c r="N117"/>
  <c r="M117"/>
  <c r="L117"/>
  <c r="K117"/>
  <c r="J117"/>
  <c r="I117"/>
  <c r="H117"/>
  <c r="G117"/>
  <c r="F117"/>
  <c r="E117"/>
  <c r="D117"/>
  <c r="C117"/>
  <c r="O116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O113"/>
  <c r="N113"/>
  <c r="M113"/>
  <c r="L113"/>
  <c r="K113"/>
  <c r="J113"/>
  <c r="I113"/>
  <c r="H113"/>
  <c r="G113"/>
  <c r="F113"/>
  <c r="E113"/>
  <c r="D113"/>
  <c r="C113"/>
  <c r="O112"/>
  <c r="N112"/>
  <c r="M112"/>
  <c r="L112"/>
  <c r="K112"/>
  <c r="J112"/>
  <c r="I112"/>
  <c r="H112"/>
  <c r="G112"/>
  <c r="F112"/>
  <c r="E112"/>
  <c r="D112"/>
  <c r="C112"/>
  <c r="O111"/>
  <c r="N111"/>
  <c r="M111"/>
  <c r="L111"/>
  <c r="K111"/>
  <c r="J111"/>
  <c r="I111"/>
  <c r="H111"/>
  <c r="G111"/>
  <c r="F111"/>
  <c r="E111"/>
  <c r="D111"/>
  <c r="C111"/>
  <c r="O110"/>
  <c r="N110"/>
  <c r="M110"/>
  <c r="L110"/>
  <c r="K110"/>
  <c r="J110"/>
  <c r="I110"/>
  <c r="H110"/>
  <c r="G110"/>
  <c r="F110"/>
  <c r="E110"/>
  <c r="D110"/>
  <c r="C110"/>
  <c r="O109"/>
  <c r="N109"/>
  <c r="M109"/>
  <c r="L109"/>
  <c r="K109"/>
  <c r="J109"/>
  <c r="I109"/>
  <c r="H109"/>
  <c r="G109"/>
  <c r="F109"/>
  <c r="E109"/>
  <c r="D109"/>
  <c r="C109"/>
  <c r="O108"/>
  <c r="N108"/>
  <c r="M108"/>
  <c r="L108"/>
  <c r="K108"/>
  <c r="J108"/>
  <c r="I108"/>
  <c r="H108"/>
  <c r="G108"/>
  <c r="F108"/>
  <c r="E108"/>
  <c r="D108"/>
  <c r="C108"/>
  <c r="O107"/>
  <c r="N107"/>
  <c r="M107"/>
  <c r="L107"/>
  <c r="K107"/>
  <c r="J107"/>
  <c r="I107"/>
  <c r="H107"/>
  <c r="G107"/>
  <c r="F107"/>
  <c r="E107"/>
  <c r="D107"/>
  <c r="C107"/>
  <c r="O106"/>
  <c r="N106"/>
  <c r="M106"/>
  <c r="L106"/>
  <c r="K106"/>
  <c r="J106"/>
  <c r="I106"/>
  <c r="H106"/>
  <c r="G106"/>
  <c r="F106"/>
  <c r="E106"/>
  <c r="D106"/>
  <c r="C106"/>
  <c r="O105"/>
  <c r="N105"/>
  <c r="M105"/>
  <c r="L105"/>
  <c r="K105"/>
  <c r="J105"/>
  <c r="I105"/>
  <c r="H105"/>
  <c r="G105"/>
  <c r="F105"/>
  <c r="E105"/>
  <c r="D105"/>
  <c r="C105"/>
  <c r="O104"/>
  <c r="N104"/>
  <c r="M104"/>
  <c r="L104"/>
  <c r="K104"/>
  <c r="J104"/>
  <c r="I104"/>
  <c r="H104"/>
  <c r="G104"/>
  <c r="F104"/>
  <c r="E104"/>
  <c r="D104"/>
  <c r="C104"/>
  <c r="O103"/>
  <c r="N103"/>
  <c r="M103"/>
  <c r="L103"/>
  <c r="K103"/>
  <c r="J103"/>
  <c r="I103"/>
  <c r="H103"/>
  <c r="G103"/>
  <c r="F103"/>
  <c r="E103"/>
  <c r="D103"/>
  <c r="C103"/>
  <c r="O102"/>
  <c r="N102"/>
  <c r="M102"/>
  <c r="L102"/>
  <c r="K102"/>
  <c r="J102"/>
  <c r="I102"/>
  <c r="H102"/>
  <c r="G102"/>
  <c r="F102"/>
  <c r="E102"/>
  <c r="D102"/>
  <c r="C102"/>
  <c r="O101"/>
  <c r="N101"/>
  <c r="M101"/>
  <c r="L101"/>
  <c r="K101"/>
  <c r="J101"/>
  <c r="I101"/>
  <c r="H101"/>
  <c r="G101"/>
  <c r="F101"/>
  <c r="E101"/>
  <c r="D101"/>
  <c r="C101"/>
  <c r="O100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O98"/>
  <c r="N98"/>
  <c r="M98"/>
  <c r="L98"/>
  <c r="K98"/>
  <c r="J98"/>
  <c r="I98"/>
  <c r="H98"/>
  <c r="G98"/>
  <c r="F98"/>
  <c r="E98"/>
  <c r="D98"/>
  <c r="C98"/>
  <c r="O97"/>
  <c r="N97"/>
  <c r="M97"/>
  <c r="L97"/>
  <c r="K97"/>
  <c r="J97"/>
  <c r="I97"/>
  <c r="H97"/>
  <c r="G97"/>
  <c r="F97"/>
  <c r="E97"/>
  <c r="D97"/>
  <c r="C97"/>
  <c r="O96"/>
  <c r="N96"/>
  <c r="M96"/>
  <c r="L96"/>
  <c r="K96"/>
  <c r="J96"/>
  <c r="I96"/>
  <c r="H96"/>
  <c r="G96"/>
  <c r="F96"/>
  <c r="E96"/>
  <c r="D96"/>
  <c r="C96"/>
  <c r="O95"/>
  <c r="N95"/>
  <c r="M95"/>
  <c r="L95"/>
  <c r="K95"/>
  <c r="J95"/>
  <c r="I95"/>
  <c r="H95"/>
  <c r="G95"/>
  <c r="F95"/>
  <c r="E95"/>
  <c r="D95"/>
  <c r="C95"/>
  <c r="O94"/>
  <c r="N94"/>
  <c r="M94"/>
  <c r="L94"/>
  <c r="K94"/>
  <c r="J94"/>
  <c r="I94"/>
  <c r="H94"/>
  <c r="G94"/>
  <c r="F94"/>
  <c r="E94"/>
  <c r="D94"/>
  <c r="C94"/>
  <c r="O93"/>
  <c r="N93"/>
  <c r="M93"/>
  <c r="L93"/>
  <c r="K93"/>
  <c r="J93"/>
  <c r="I93"/>
  <c r="H93"/>
  <c r="G93"/>
  <c r="F93"/>
  <c r="E93"/>
  <c r="D93"/>
  <c r="C93"/>
  <c r="O92"/>
  <c r="N92"/>
  <c r="M92"/>
  <c r="L92"/>
  <c r="K92"/>
  <c r="J92"/>
  <c r="I92"/>
  <c r="H92"/>
  <c r="G92"/>
  <c r="F92"/>
  <c r="E92"/>
  <c r="D92"/>
  <c r="C92"/>
  <c r="O91"/>
  <c r="N91"/>
  <c r="M91"/>
  <c r="L91"/>
  <c r="K91"/>
  <c r="J91"/>
  <c r="I91"/>
  <c r="H91"/>
  <c r="G91"/>
  <c r="F91"/>
  <c r="E91"/>
  <c r="D91"/>
  <c r="C91"/>
  <c r="O90"/>
  <c r="N90"/>
  <c r="M90"/>
  <c r="L90"/>
  <c r="K90"/>
  <c r="J90"/>
  <c r="I90"/>
  <c r="H90"/>
  <c r="G90"/>
  <c r="F90"/>
  <c r="E90"/>
  <c r="D90"/>
  <c r="C90"/>
  <c r="O89"/>
  <c r="N89"/>
  <c r="M89"/>
  <c r="L89"/>
  <c r="K89"/>
  <c r="J89"/>
  <c r="I89"/>
  <c r="H89"/>
  <c r="G89"/>
  <c r="F89"/>
  <c r="E89"/>
  <c r="D89"/>
  <c r="C89"/>
  <c r="O88"/>
  <c r="N88"/>
  <c r="M88"/>
  <c r="L88"/>
  <c r="K88"/>
  <c r="J88"/>
  <c r="I88"/>
  <c r="H88"/>
  <c r="G88"/>
  <c r="F88"/>
  <c r="E88"/>
  <c r="D88"/>
  <c r="C88"/>
  <c r="O87"/>
  <c r="N87"/>
  <c r="M87"/>
  <c r="L87"/>
  <c r="K87"/>
  <c r="J87"/>
  <c r="I87"/>
  <c r="H87"/>
  <c r="G87"/>
  <c r="F87"/>
  <c r="E87"/>
  <c r="D87"/>
  <c r="C87"/>
  <c r="O86"/>
  <c r="N86"/>
  <c r="M86"/>
  <c r="L86"/>
  <c r="K86"/>
  <c r="J86"/>
  <c r="I86"/>
  <c r="H86"/>
  <c r="G86"/>
  <c r="F86"/>
  <c r="E86"/>
  <c r="D86"/>
  <c r="C86"/>
  <c r="O85"/>
  <c r="N85"/>
  <c r="M85"/>
  <c r="L85"/>
  <c r="K85"/>
  <c r="J85"/>
  <c r="I85"/>
  <c r="H85"/>
  <c r="G85"/>
  <c r="F85"/>
  <c r="E85"/>
  <c r="D85"/>
  <c r="C85"/>
  <c r="O84"/>
  <c r="N84"/>
  <c r="M84"/>
  <c r="L84"/>
  <c r="K84"/>
  <c r="J84"/>
  <c r="I84"/>
  <c r="H84"/>
  <c r="G84"/>
  <c r="F84"/>
  <c r="E84"/>
  <c r="D84"/>
  <c r="C84"/>
  <c r="O83"/>
  <c r="N83"/>
  <c r="M83"/>
  <c r="L83"/>
  <c r="K83"/>
  <c r="J83"/>
  <c r="I83"/>
  <c r="H83"/>
  <c r="G83"/>
  <c r="F83"/>
  <c r="E83"/>
  <c r="D83"/>
  <c r="C83"/>
  <c r="O82"/>
  <c r="N82"/>
  <c r="M82"/>
  <c r="L82"/>
  <c r="K82"/>
  <c r="J82"/>
  <c r="I82"/>
  <c r="H82"/>
  <c r="G82"/>
  <c r="F82"/>
  <c r="E82"/>
  <c r="D82"/>
  <c r="C82"/>
  <c r="O81"/>
  <c r="N81"/>
  <c r="M81"/>
  <c r="L81"/>
  <c r="K81"/>
  <c r="J81"/>
  <c r="I81"/>
  <c r="H81"/>
  <c r="G81"/>
  <c r="F81"/>
  <c r="E81"/>
  <c r="D81"/>
  <c r="C81"/>
  <c r="O80"/>
  <c r="N80"/>
  <c r="M80"/>
  <c r="L80"/>
  <c r="K80"/>
  <c r="J80"/>
  <c r="I80"/>
  <c r="H80"/>
  <c r="G80"/>
  <c r="F80"/>
  <c r="E80"/>
  <c r="D80"/>
  <c r="C80"/>
  <c r="O79"/>
  <c r="N79"/>
  <c r="M79"/>
  <c r="L79"/>
  <c r="K79"/>
  <c r="J79"/>
  <c r="I79"/>
  <c r="H79"/>
  <c r="G79"/>
  <c r="F79"/>
  <c r="E79"/>
  <c r="D79"/>
  <c r="C79"/>
  <c r="O78"/>
  <c r="N78"/>
  <c r="M78"/>
  <c r="L78"/>
  <c r="K78"/>
  <c r="J78"/>
  <c r="I78"/>
  <c r="H78"/>
  <c r="G78"/>
  <c r="F78"/>
  <c r="E78"/>
  <c r="D78"/>
  <c r="C78"/>
  <c r="O77"/>
  <c r="N77"/>
  <c r="M77"/>
  <c r="L77"/>
  <c r="K77"/>
  <c r="J77"/>
  <c r="I77"/>
  <c r="H77"/>
  <c r="G77"/>
  <c r="F77"/>
  <c r="E77"/>
  <c r="D77"/>
  <c r="C77"/>
  <c r="O76"/>
  <c r="N76"/>
  <c r="M76"/>
  <c r="L76"/>
  <c r="K76"/>
  <c r="J76"/>
  <c r="I76"/>
  <c r="H76"/>
  <c r="G76"/>
  <c r="F76"/>
  <c r="E76"/>
  <c r="D76"/>
  <c r="C76"/>
  <c r="O75"/>
  <c r="N75"/>
  <c r="M75"/>
  <c r="L75"/>
  <c r="K75"/>
  <c r="J75"/>
  <c r="I75"/>
  <c r="H75"/>
  <c r="G75"/>
  <c r="F75"/>
  <c r="E75"/>
  <c r="D75"/>
  <c r="C75"/>
  <c r="O74"/>
  <c r="N74"/>
  <c r="M74"/>
  <c r="L74"/>
  <c r="K74"/>
  <c r="J74"/>
  <c r="I74"/>
  <c r="H74"/>
  <c r="G74"/>
  <c r="F74"/>
  <c r="E74"/>
  <c r="D74"/>
  <c r="C74"/>
  <c r="O73"/>
  <c r="N73"/>
  <c r="M73"/>
  <c r="L73"/>
  <c r="K73"/>
  <c r="J73"/>
  <c r="I73"/>
  <c r="H73"/>
  <c r="G73"/>
  <c r="F73"/>
  <c r="E73"/>
  <c r="D73"/>
  <c r="C73"/>
  <c r="O72"/>
  <c r="N72"/>
  <c r="M72"/>
  <c r="L72"/>
  <c r="K72"/>
  <c r="J72"/>
  <c r="I72"/>
  <c r="H72"/>
  <c r="G72"/>
  <c r="F72"/>
  <c r="E72"/>
  <c r="D72"/>
  <c r="C72"/>
  <c r="O71"/>
  <c r="N71"/>
  <c r="M71"/>
  <c r="L71"/>
  <c r="K71"/>
  <c r="J71"/>
  <c r="I71"/>
  <c r="H71"/>
  <c r="G71"/>
  <c r="F71"/>
  <c r="E71"/>
  <c r="D71"/>
  <c r="C71"/>
  <c r="O70"/>
  <c r="N70"/>
  <c r="M70"/>
  <c r="L70"/>
  <c r="K70"/>
  <c r="J70"/>
  <c r="I70"/>
  <c r="H70"/>
  <c r="G70"/>
  <c r="F70"/>
  <c r="E70"/>
  <c r="D70"/>
  <c r="C70"/>
  <c r="O69"/>
  <c r="N69"/>
  <c r="M69"/>
  <c r="L69"/>
  <c r="K69"/>
  <c r="J69"/>
  <c r="I69"/>
  <c r="H69"/>
  <c r="G69"/>
  <c r="F69"/>
  <c r="E69"/>
  <c r="D69"/>
  <c r="C69"/>
  <c r="O68"/>
  <c r="N68"/>
  <c r="M68"/>
  <c r="L68"/>
  <c r="K68"/>
  <c r="J68"/>
  <c r="I68"/>
  <c r="H68"/>
  <c r="G68"/>
  <c r="F68"/>
  <c r="E68"/>
  <c r="D68"/>
  <c r="C68"/>
  <c r="O67"/>
  <c r="N67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O65"/>
  <c r="N65"/>
  <c r="M65"/>
  <c r="L65"/>
  <c r="K65"/>
  <c r="J65"/>
  <c r="I65"/>
  <c r="H65"/>
  <c r="G65"/>
  <c r="F65"/>
  <c r="E65"/>
  <c r="D65"/>
  <c r="C65"/>
  <c r="O64"/>
  <c r="N64"/>
  <c r="M64"/>
  <c r="L64"/>
  <c r="K64"/>
  <c r="J64"/>
  <c r="I64"/>
  <c r="H64"/>
  <c r="G64"/>
  <c r="F64"/>
  <c r="E64"/>
  <c r="D64"/>
  <c r="C64"/>
  <c r="O63"/>
  <c r="N63"/>
  <c r="M63"/>
  <c r="L63"/>
  <c r="K63"/>
  <c r="J63"/>
  <c r="I63"/>
  <c r="H63"/>
  <c r="G63"/>
  <c r="F63"/>
  <c r="E63"/>
  <c r="D63"/>
  <c r="C63"/>
  <c r="O62"/>
  <c r="N62"/>
  <c r="M62"/>
  <c r="L62"/>
  <c r="K62"/>
  <c r="J62"/>
  <c r="I62"/>
  <c r="H62"/>
  <c r="G62"/>
  <c r="F62"/>
  <c r="E62"/>
  <c r="D62"/>
  <c r="C62"/>
  <c r="O61"/>
  <c r="N61"/>
  <c r="M61"/>
  <c r="L61"/>
  <c r="K61"/>
  <c r="J61"/>
  <c r="I61"/>
  <c r="H61"/>
  <c r="G61"/>
  <c r="F61"/>
  <c r="E61"/>
  <c r="D61"/>
  <c r="C61"/>
  <c r="O60"/>
  <c r="N60"/>
  <c r="M60"/>
  <c r="L60"/>
  <c r="K60"/>
  <c r="J60"/>
  <c r="I60"/>
  <c r="H60"/>
  <c r="G60"/>
  <c r="F60"/>
  <c r="E60"/>
  <c r="D60"/>
  <c r="C60"/>
  <c r="O59"/>
  <c r="N59"/>
  <c r="M59"/>
  <c r="L59"/>
  <c r="K59"/>
  <c r="J59"/>
  <c r="I59"/>
  <c r="H59"/>
  <c r="G59"/>
  <c r="F59"/>
  <c r="E59"/>
  <c r="D59"/>
  <c r="C59"/>
  <c r="O58"/>
  <c r="N58"/>
  <c r="M58"/>
  <c r="L58"/>
  <c r="K58"/>
  <c r="J58"/>
  <c r="I58"/>
  <c r="H58"/>
  <c r="G58"/>
  <c r="F58"/>
  <c r="E58"/>
  <c r="D58"/>
  <c r="C58"/>
  <c r="O57"/>
  <c r="N57"/>
  <c r="M57"/>
  <c r="L57"/>
  <c r="K57"/>
  <c r="J57"/>
  <c r="I57"/>
  <c r="H57"/>
  <c r="G57"/>
  <c r="F57"/>
  <c r="E57"/>
  <c r="D57"/>
  <c r="C57"/>
  <c r="O56"/>
  <c r="N56"/>
  <c r="M56"/>
  <c r="L56"/>
  <c r="K56"/>
  <c r="J56"/>
  <c r="I56"/>
  <c r="H56"/>
  <c r="G56"/>
  <c r="F56"/>
  <c r="E56"/>
  <c r="D56"/>
  <c r="C56"/>
  <c r="O55"/>
  <c r="N55"/>
  <c r="M55"/>
  <c r="L55"/>
  <c r="K55"/>
  <c r="J55"/>
  <c r="I55"/>
  <c r="H55"/>
  <c r="G55"/>
  <c r="F55"/>
  <c r="E55"/>
  <c r="D55"/>
  <c r="C55"/>
  <c r="O54"/>
  <c r="N54"/>
  <c r="M54"/>
  <c r="L54"/>
  <c r="K54"/>
  <c r="J54"/>
  <c r="I54"/>
  <c r="H54"/>
  <c r="G54"/>
  <c r="F54"/>
  <c r="E54"/>
  <c r="D54"/>
  <c r="C54"/>
  <c r="O53"/>
  <c r="N53"/>
  <c r="M53"/>
  <c r="L53"/>
  <c r="K53"/>
  <c r="J53"/>
  <c r="I53"/>
  <c r="H53"/>
  <c r="G53"/>
  <c r="F53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O50"/>
  <c r="N50"/>
  <c r="M50"/>
  <c r="L50"/>
  <c r="K50"/>
  <c r="J50"/>
  <c r="I50"/>
  <c r="H50"/>
  <c r="G50"/>
  <c r="F50"/>
  <c r="E50"/>
  <c r="D50"/>
  <c r="C50"/>
  <c r="O49"/>
  <c r="N49"/>
  <c r="M49"/>
  <c r="L49"/>
  <c r="K49"/>
  <c r="J49"/>
  <c r="I49"/>
  <c r="H49"/>
  <c r="G49"/>
  <c r="F49"/>
  <c r="E49"/>
  <c r="D49"/>
  <c r="C49"/>
  <c r="O48"/>
  <c r="N48"/>
  <c r="M48"/>
  <c r="L48"/>
  <c r="K48"/>
  <c r="J48"/>
  <c r="I48"/>
  <c r="H48"/>
  <c r="G48"/>
  <c r="F48"/>
  <c r="E48"/>
  <c r="D48"/>
  <c r="C48"/>
  <c r="O47"/>
  <c r="N47"/>
  <c r="M47"/>
  <c r="L47"/>
  <c r="K47"/>
  <c r="J47"/>
  <c r="I47"/>
  <c r="H47"/>
  <c r="G47"/>
  <c r="F47"/>
  <c r="E47"/>
  <c r="D47"/>
  <c r="C47"/>
  <c r="O46"/>
  <c r="N46"/>
  <c r="M46"/>
  <c r="L46"/>
  <c r="K46"/>
  <c r="J46"/>
  <c r="I46"/>
  <c r="H46"/>
  <c r="G46"/>
  <c r="F46"/>
  <c r="E46"/>
  <c r="D46"/>
  <c r="C46"/>
  <c r="O45"/>
  <c r="N45"/>
  <c r="M45"/>
  <c r="L45"/>
  <c r="K45"/>
  <c r="J45"/>
  <c r="I45"/>
  <c r="H45"/>
  <c r="G45"/>
  <c r="F45"/>
  <c r="E45"/>
  <c r="D45"/>
  <c r="C45"/>
  <c r="O44"/>
  <c r="N44"/>
  <c r="M44"/>
  <c r="L44"/>
  <c r="K44"/>
  <c r="J44"/>
  <c r="I44"/>
  <c r="H44"/>
  <c r="G44"/>
  <c r="F44"/>
  <c r="E44"/>
  <c r="D44"/>
  <c r="C44"/>
  <c r="O43"/>
  <c r="N43"/>
  <c r="M43"/>
  <c r="L43"/>
  <c r="K43"/>
  <c r="J43"/>
  <c r="I43"/>
  <c r="H43"/>
  <c r="G43"/>
  <c r="F43"/>
  <c r="E43"/>
  <c r="D43"/>
  <c r="C43"/>
  <c r="O42"/>
  <c r="N42"/>
  <c r="M42"/>
  <c r="L42"/>
  <c r="K42"/>
  <c r="J42"/>
  <c r="I42"/>
  <c r="H42"/>
  <c r="G42"/>
  <c r="F42"/>
  <c r="E42"/>
  <c r="D42"/>
  <c r="C42"/>
  <c r="O41"/>
  <c r="N41"/>
  <c r="M41"/>
  <c r="L41"/>
  <c r="K41"/>
  <c r="J41"/>
  <c r="I41"/>
  <c r="H41"/>
  <c r="G41"/>
  <c r="F41"/>
  <c r="E41"/>
  <c r="D41"/>
  <c r="C41"/>
  <c r="O40"/>
  <c r="N40"/>
  <c r="M40"/>
  <c r="L40"/>
  <c r="K40"/>
  <c r="J40"/>
  <c r="I40"/>
  <c r="H40"/>
  <c r="G40"/>
  <c r="F40"/>
  <c r="E40"/>
  <c r="D40"/>
  <c r="C40"/>
  <c r="O39"/>
  <c r="N39"/>
  <c r="M39"/>
  <c r="L39"/>
  <c r="K39"/>
  <c r="J39"/>
  <c r="I39"/>
  <c r="H39"/>
  <c r="G39"/>
  <c r="F39"/>
  <c r="E39"/>
  <c r="D39"/>
  <c r="C39"/>
  <c r="O38"/>
  <c r="N38"/>
  <c r="M38"/>
  <c r="L38"/>
  <c r="K38"/>
  <c r="J38"/>
  <c r="I38"/>
  <c r="H38"/>
  <c r="G38"/>
  <c r="F38"/>
  <c r="E38"/>
  <c r="D38"/>
  <c r="C38"/>
  <c r="O37"/>
  <c r="N37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O35"/>
  <c r="N35"/>
  <c r="M35"/>
  <c r="L35"/>
  <c r="K35"/>
  <c r="J35"/>
  <c r="I35"/>
  <c r="H35"/>
  <c r="G35"/>
  <c r="F35"/>
  <c r="E35"/>
  <c r="D35"/>
  <c r="C35"/>
  <c r="O34"/>
  <c r="N34"/>
  <c r="M34"/>
  <c r="L34"/>
  <c r="K34"/>
  <c r="J34"/>
  <c r="I34"/>
  <c r="H34"/>
  <c r="G34"/>
  <c r="F34"/>
  <c r="E34"/>
  <c r="D34"/>
  <c r="C34"/>
  <c r="O33"/>
  <c r="N33"/>
  <c r="M33"/>
  <c r="L33"/>
  <c r="K33"/>
  <c r="J33"/>
  <c r="I33"/>
  <c r="H33"/>
  <c r="G33"/>
  <c r="F33"/>
  <c r="E33"/>
  <c r="D33"/>
  <c r="C33"/>
  <c r="O32"/>
  <c r="N32"/>
  <c r="M32"/>
  <c r="L32"/>
  <c r="K32"/>
  <c r="J32"/>
  <c r="I32"/>
  <c r="H32"/>
  <c r="G32"/>
  <c r="F32"/>
  <c r="E32"/>
  <c r="D32"/>
  <c r="C32"/>
  <c r="O31"/>
  <c r="N31"/>
  <c r="M31"/>
  <c r="L31"/>
  <c r="K31"/>
  <c r="J31"/>
  <c r="I31"/>
  <c r="H31"/>
  <c r="G31"/>
  <c r="F31"/>
  <c r="E31"/>
  <c r="D31"/>
  <c r="C31"/>
  <c r="O30"/>
  <c r="N30"/>
  <c r="M30"/>
  <c r="L30"/>
  <c r="K30"/>
  <c r="J30"/>
  <c r="I30"/>
  <c r="H30"/>
  <c r="G30"/>
  <c r="F30"/>
  <c r="E30"/>
  <c r="D30"/>
  <c r="C30"/>
  <c r="O29"/>
  <c r="N29"/>
  <c r="M29"/>
  <c r="L29"/>
  <c r="K29"/>
  <c r="J29"/>
  <c r="I29"/>
  <c r="H29"/>
  <c r="G29"/>
  <c r="F29"/>
  <c r="E29"/>
  <c r="D29"/>
  <c r="C29"/>
  <c r="O28"/>
  <c r="N28"/>
  <c r="M28"/>
  <c r="L28"/>
  <c r="K28"/>
  <c r="J28"/>
  <c r="I28"/>
  <c r="H28"/>
  <c r="G28"/>
  <c r="F28"/>
  <c r="E28"/>
  <c r="D28"/>
  <c r="C28"/>
  <c r="O27"/>
  <c r="N27"/>
  <c r="M27"/>
  <c r="L27"/>
  <c r="K27"/>
  <c r="J27"/>
  <c r="I27"/>
  <c r="H27"/>
  <c r="G27"/>
  <c r="F27"/>
  <c r="E27"/>
  <c r="D27"/>
  <c r="C27"/>
  <c r="O26"/>
  <c r="N26"/>
  <c r="M26"/>
  <c r="L26"/>
  <c r="K26"/>
  <c r="J26"/>
  <c r="I26"/>
  <c r="H26"/>
  <c r="G26"/>
  <c r="F26"/>
  <c r="E26"/>
  <c r="D26"/>
  <c r="C26"/>
  <c r="O25"/>
  <c r="N25"/>
  <c r="M25"/>
  <c r="L25"/>
  <c r="K25"/>
  <c r="J25"/>
  <c r="I25"/>
  <c r="H25"/>
  <c r="G25"/>
  <c r="F25"/>
  <c r="E25"/>
  <c r="D25"/>
  <c r="C25"/>
  <c r="O24"/>
  <c r="N24"/>
  <c r="M24"/>
  <c r="L24"/>
  <c r="K24"/>
  <c r="J24"/>
  <c r="I24"/>
  <c r="H24"/>
  <c r="G24"/>
  <c r="F24"/>
  <c r="E24"/>
  <c r="D24"/>
  <c r="C24"/>
  <c r="O23"/>
  <c r="N23"/>
  <c r="M23"/>
  <c r="L23"/>
  <c r="K23"/>
  <c r="J23"/>
  <c r="I23"/>
  <c r="H23"/>
  <c r="G23"/>
  <c r="F23"/>
  <c r="E23"/>
  <c r="D23"/>
  <c r="C23"/>
  <c r="O22"/>
  <c r="N22"/>
  <c r="M22"/>
  <c r="L22"/>
  <c r="K22"/>
  <c r="J22"/>
  <c r="I22"/>
  <c r="H22"/>
  <c r="G22"/>
  <c r="F22"/>
  <c r="E22"/>
  <c r="D22"/>
  <c r="C22"/>
  <c r="O21"/>
  <c r="N21"/>
  <c r="M21"/>
  <c r="L21"/>
  <c r="K21"/>
  <c r="J21"/>
  <c r="I21"/>
  <c r="H21"/>
  <c r="G21"/>
  <c r="F21"/>
  <c r="E21"/>
  <c r="D21"/>
  <c r="C21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O17"/>
  <c r="N17"/>
  <c r="M17"/>
  <c r="L17"/>
  <c r="K17"/>
  <c r="J17"/>
  <c r="I17"/>
  <c r="H17"/>
  <c r="G17"/>
  <c r="F17"/>
  <c r="E17"/>
  <c r="D17"/>
  <c r="C17"/>
  <c r="O16"/>
  <c r="N16"/>
  <c r="M16"/>
  <c r="L16"/>
  <c r="K16"/>
  <c r="J16"/>
  <c r="I16"/>
  <c r="H16"/>
  <c r="G16"/>
  <c r="F16"/>
  <c r="E16"/>
  <c r="D16"/>
  <c r="C16"/>
  <c r="O15"/>
  <c r="N15"/>
  <c r="M15"/>
  <c r="L15"/>
  <c r="K15"/>
  <c r="J15"/>
  <c r="I15"/>
  <c r="H15"/>
  <c r="G15"/>
  <c r="F15"/>
  <c r="E15"/>
  <c r="D15"/>
  <c r="C15"/>
  <c r="O14"/>
  <c r="N14"/>
  <c r="M14"/>
  <c r="L14"/>
  <c r="K14"/>
  <c r="J14"/>
  <c r="I14"/>
  <c r="H14"/>
  <c r="G14"/>
  <c r="F14"/>
  <c r="E14"/>
  <c r="D14"/>
  <c r="C14"/>
  <c r="O13"/>
  <c r="N13"/>
  <c r="M13"/>
  <c r="L13"/>
  <c r="K13"/>
  <c r="J13"/>
  <c r="I13"/>
  <c r="H13"/>
  <c r="G13"/>
  <c r="F13"/>
  <c r="E13"/>
  <c r="D13"/>
  <c r="C13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O9"/>
  <c r="N9"/>
  <c r="M9"/>
  <c r="L9"/>
  <c r="K9"/>
  <c r="J9"/>
  <c r="I9"/>
  <c r="H9"/>
  <c r="G9"/>
  <c r="F9"/>
  <c r="E9"/>
  <c r="D9"/>
  <c r="C9"/>
  <c r="O8"/>
  <c r="N8"/>
  <c r="M8"/>
  <c r="L8"/>
  <c r="K8"/>
  <c r="J8"/>
  <c r="I8"/>
  <c r="H8"/>
  <c r="G8"/>
  <c r="F8"/>
  <c r="E8"/>
  <c r="D8"/>
  <c r="C8"/>
  <c r="P7"/>
  <c r="U8" s="1"/>
  <c r="V8" s="1"/>
  <c r="W8" s="1"/>
  <c r="O6"/>
  <c r="N6"/>
  <c r="M6"/>
  <c r="L6"/>
  <c r="K6"/>
  <c r="J6"/>
  <c r="I6"/>
  <c r="H6"/>
  <c r="G6"/>
  <c r="F6"/>
  <c r="E6"/>
  <c r="D6"/>
  <c r="C6"/>
  <c r="B9" i="15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C66"/>
  <c r="D66"/>
  <c r="E66"/>
  <c r="F66" s="1"/>
  <c r="G66" s="1"/>
  <c r="C65"/>
  <c r="D65"/>
  <c r="E65"/>
  <c r="F65" s="1"/>
  <c r="G65" s="1"/>
  <c r="C64"/>
  <c r="D64"/>
  <c r="E64"/>
  <c r="F64" s="1"/>
  <c r="G64" s="1"/>
  <c r="C63"/>
  <c r="D63"/>
  <c r="E63"/>
  <c r="F63" s="1"/>
  <c r="G63" s="1"/>
  <c r="C62"/>
  <c r="D62"/>
  <c r="E62"/>
  <c r="F62" s="1"/>
  <c r="G62" s="1"/>
  <c r="C61"/>
  <c r="D61"/>
  <c r="E61"/>
  <c r="F61" s="1"/>
  <c r="G61" s="1"/>
  <c r="C60"/>
  <c r="D60"/>
  <c r="E60"/>
  <c r="F60" s="1"/>
  <c r="G60" s="1"/>
  <c r="C59"/>
  <c r="D59"/>
  <c r="E59"/>
  <c r="F59" s="1"/>
  <c r="G59" s="1"/>
  <c r="C58"/>
  <c r="D58"/>
  <c r="E58"/>
  <c r="F58" s="1"/>
  <c r="G58" s="1"/>
  <c r="C57"/>
  <c r="D57"/>
  <c r="E57"/>
  <c r="F57" s="1"/>
  <c r="G57" s="1"/>
  <c r="C56"/>
  <c r="D56"/>
  <c r="E56"/>
  <c r="F56" s="1"/>
  <c r="G56" s="1"/>
  <c r="C55"/>
  <c r="D55"/>
  <c r="E55"/>
  <c r="F55" s="1"/>
  <c r="G55" s="1"/>
  <c r="C53"/>
  <c r="D53"/>
  <c r="E53"/>
  <c r="F53" s="1"/>
  <c r="G53" s="1"/>
  <c r="C54"/>
  <c r="D54"/>
  <c r="E54"/>
  <c r="F54" s="1"/>
  <c r="G54" s="1"/>
  <c r="C52"/>
  <c r="D52"/>
  <c r="E52"/>
  <c r="F52" s="1"/>
  <c r="G52" s="1"/>
  <c r="C50"/>
  <c r="D50"/>
  <c r="E50"/>
  <c r="F50" s="1"/>
  <c r="G50" s="1"/>
  <c r="C51"/>
  <c r="D51"/>
  <c r="E51"/>
  <c r="F51" s="1"/>
  <c r="G51" s="1"/>
  <c r="C49"/>
  <c r="D49"/>
  <c r="E49"/>
  <c r="F49" s="1"/>
  <c r="G49" s="1"/>
  <c r="C46"/>
  <c r="D46"/>
  <c r="E46"/>
  <c r="F46" s="1"/>
  <c r="G46" s="1"/>
  <c r="C47"/>
  <c r="D47"/>
  <c r="E47"/>
  <c r="F47" s="1"/>
  <c r="G47" s="1"/>
  <c r="C48"/>
  <c r="D48"/>
  <c r="E48"/>
  <c r="F48" s="1"/>
  <c r="G48" s="1"/>
  <c r="C43"/>
  <c r="D43"/>
  <c r="E43"/>
  <c r="F43" s="1"/>
  <c r="G43" s="1"/>
  <c r="C44"/>
  <c r="D44"/>
  <c r="E44"/>
  <c r="F44" s="1"/>
  <c r="G44" s="1"/>
  <c r="C45"/>
  <c r="D45"/>
  <c r="E45"/>
  <c r="F45" s="1"/>
  <c r="G45" s="1"/>
  <c r="C33"/>
  <c r="D33"/>
  <c r="E33"/>
  <c r="F33" s="1"/>
  <c r="G33" s="1"/>
  <c r="C34"/>
  <c r="D34"/>
  <c r="E34"/>
  <c r="F34" s="1"/>
  <c r="G34" s="1"/>
  <c r="C35"/>
  <c r="C76" s="1"/>
  <c r="D35"/>
  <c r="D76" s="1"/>
  <c r="E35"/>
  <c r="F35" s="1"/>
  <c r="G35" s="1"/>
  <c r="C36"/>
  <c r="D36"/>
  <c r="E36"/>
  <c r="F36" s="1"/>
  <c r="G36" s="1"/>
  <c r="C37"/>
  <c r="D37"/>
  <c r="E37"/>
  <c r="F37" s="1"/>
  <c r="G37" s="1"/>
  <c r="C38"/>
  <c r="D38"/>
  <c r="E38"/>
  <c r="F38" s="1"/>
  <c r="G38" s="1"/>
  <c r="C39"/>
  <c r="D39"/>
  <c r="E39"/>
  <c r="F39" s="1"/>
  <c r="G39" s="1"/>
  <c r="C40"/>
  <c r="D40"/>
  <c r="E40"/>
  <c r="F40" s="1"/>
  <c r="G40" s="1"/>
  <c r="C41"/>
  <c r="D41"/>
  <c r="E41"/>
  <c r="F41" s="1"/>
  <c r="G41" s="1"/>
  <c r="C42"/>
  <c r="D42"/>
  <c r="E42"/>
  <c r="F42" s="1"/>
  <c r="G42" s="1"/>
  <c r="C32"/>
  <c r="D32"/>
  <c r="E32"/>
  <c r="F32" s="1"/>
  <c r="G32" s="1"/>
  <c r="C31"/>
  <c r="D31"/>
  <c r="E31"/>
  <c r="F31" s="1"/>
  <c r="G31" s="1"/>
  <c r="C30"/>
  <c r="D30"/>
  <c r="E30"/>
  <c r="F30" s="1"/>
  <c r="G30" s="1"/>
  <c r="C29"/>
  <c r="D29"/>
  <c r="E29"/>
  <c r="F29" s="1"/>
  <c r="G29" s="1"/>
  <c r="C28"/>
  <c r="D28"/>
  <c r="E28"/>
  <c r="F28" s="1"/>
  <c r="G28" s="1"/>
  <c r="C27"/>
  <c r="D27"/>
  <c r="E27"/>
  <c r="F27" s="1"/>
  <c r="G27" s="1"/>
  <c r="C26"/>
  <c r="D26"/>
  <c r="E26"/>
  <c r="F26" s="1"/>
  <c r="G26" s="1"/>
  <c r="C25"/>
  <c r="D25"/>
  <c r="E25"/>
  <c r="F25" s="1"/>
  <c r="G25" s="1"/>
  <c r="C24"/>
  <c r="D24"/>
  <c r="E24"/>
  <c r="F24" s="1"/>
  <c r="G24" s="1"/>
  <c r="C23"/>
  <c r="D23"/>
  <c r="E23"/>
  <c r="F23" s="1"/>
  <c r="G23" s="1"/>
  <c r="C22"/>
  <c r="D22"/>
  <c r="E22"/>
  <c r="F22" s="1"/>
  <c r="G22" s="1"/>
  <c r="C21"/>
  <c r="D21"/>
  <c r="E21"/>
  <c r="F21" s="1"/>
  <c r="G21" s="1"/>
  <c r="C20"/>
  <c r="D20"/>
  <c r="E20"/>
  <c r="F20" s="1"/>
  <c r="G20" s="1"/>
  <c r="C19"/>
  <c r="D19"/>
  <c r="E19"/>
  <c r="F19" s="1"/>
  <c r="G19" s="1"/>
  <c r="C18"/>
  <c r="D18"/>
  <c r="E18"/>
  <c r="F18" s="1"/>
  <c r="G18" s="1"/>
  <c r="C17"/>
  <c r="D17"/>
  <c r="E17"/>
  <c r="F17" s="1"/>
  <c r="G17" s="1"/>
  <c r="C15"/>
  <c r="D15"/>
  <c r="E15"/>
  <c r="F15" s="1"/>
  <c r="G15" s="1"/>
  <c r="C16"/>
  <c r="D16"/>
  <c r="E16"/>
  <c r="F16" s="1"/>
  <c r="G16" s="1"/>
  <c r="C14"/>
  <c r="D14"/>
  <c r="E14"/>
  <c r="F14" s="1"/>
  <c r="G14" s="1"/>
  <c r="C13"/>
  <c r="D13"/>
  <c r="E13"/>
  <c r="F13" s="1"/>
  <c r="G13" s="1"/>
  <c r="C12"/>
  <c r="D12"/>
  <c r="E12"/>
  <c r="F12" s="1"/>
  <c r="G12" s="1"/>
  <c r="C11"/>
  <c r="D11"/>
  <c r="E11"/>
  <c r="F11" s="1"/>
  <c r="G11" s="1"/>
  <c r="C10"/>
  <c r="D10"/>
  <c r="E10"/>
  <c r="F10" s="1"/>
  <c r="G10" s="1"/>
  <c r="C9"/>
  <c r="D9"/>
  <c r="E9"/>
  <c r="F9" s="1"/>
  <c r="G9" s="1"/>
  <c r="C8"/>
  <c r="D8"/>
  <c r="E8"/>
  <c r="F8" s="1"/>
  <c r="G8" s="1"/>
  <c r="C13" i="26"/>
  <c r="D13"/>
  <c r="E13"/>
  <c r="F13"/>
  <c r="G13"/>
  <c r="H13"/>
  <c r="I13"/>
  <c r="J13"/>
  <c r="K13"/>
  <c r="L13"/>
  <c r="M13"/>
  <c r="N13"/>
  <c r="O13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C16"/>
  <c r="D16"/>
  <c r="E16"/>
  <c r="F16"/>
  <c r="G16"/>
  <c r="H16"/>
  <c r="I16"/>
  <c r="J16"/>
  <c r="K16"/>
  <c r="L16"/>
  <c r="M16"/>
  <c r="N16"/>
  <c r="O16"/>
  <c r="C17"/>
  <c r="D17"/>
  <c r="E17"/>
  <c r="F17"/>
  <c r="G17"/>
  <c r="H17"/>
  <c r="I17"/>
  <c r="J17"/>
  <c r="K17"/>
  <c r="L17"/>
  <c r="M17"/>
  <c r="N17"/>
  <c r="O17"/>
  <c r="N113" i="6"/>
  <c r="M113"/>
  <c r="L113"/>
  <c r="K113"/>
  <c r="J113"/>
  <c r="I113"/>
  <c r="H113"/>
  <c r="G113"/>
  <c r="F113"/>
  <c r="E113"/>
  <c r="D113"/>
  <c r="C113"/>
  <c r="O112"/>
  <c r="P17" i="26" s="1"/>
  <c r="Q17" s="1"/>
  <c r="R17" s="1"/>
  <c r="O111" i="6"/>
  <c r="O110"/>
  <c r="P15" i="26" s="1"/>
  <c r="Q15" s="1"/>
  <c r="R15" s="1"/>
  <c r="O109" i="6"/>
  <c r="O108"/>
  <c r="P108" s="1"/>
  <c r="Q108" s="1"/>
  <c r="Q118" i="28"/>
  <c r="R118" s="1"/>
  <c r="S118" s="1"/>
  <c r="P117"/>
  <c r="O117"/>
  <c r="N117"/>
  <c r="M117"/>
  <c r="L117"/>
  <c r="K117"/>
  <c r="J117"/>
  <c r="I117"/>
  <c r="H117"/>
  <c r="G117"/>
  <c r="F117"/>
  <c r="E117"/>
  <c r="D117"/>
  <c r="P116"/>
  <c r="O116"/>
  <c r="N116"/>
  <c r="M116"/>
  <c r="L116"/>
  <c r="K116"/>
  <c r="J116"/>
  <c r="I116"/>
  <c r="H116"/>
  <c r="G116"/>
  <c r="F116"/>
  <c r="E116"/>
  <c r="D116"/>
  <c r="P115"/>
  <c r="O115"/>
  <c r="N115"/>
  <c r="M115"/>
  <c r="L115"/>
  <c r="K115"/>
  <c r="J115"/>
  <c r="I115"/>
  <c r="H115"/>
  <c r="G115"/>
  <c r="F115"/>
  <c r="E115"/>
  <c r="D115"/>
  <c r="P114"/>
  <c r="O114"/>
  <c r="N114"/>
  <c r="M114"/>
  <c r="L114"/>
  <c r="K114"/>
  <c r="J114"/>
  <c r="I114"/>
  <c r="H114"/>
  <c r="G114"/>
  <c r="F114"/>
  <c r="E114"/>
  <c r="D114"/>
  <c r="P113"/>
  <c r="O113"/>
  <c r="N113"/>
  <c r="M113"/>
  <c r="L113"/>
  <c r="K113"/>
  <c r="J113"/>
  <c r="I113"/>
  <c r="H113"/>
  <c r="G113"/>
  <c r="F113"/>
  <c r="E113"/>
  <c r="D113"/>
  <c r="P112"/>
  <c r="O112"/>
  <c r="N112"/>
  <c r="M112"/>
  <c r="L112"/>
  <c r="K112"/>
  <c r="J112"/>
  <c r="I112"/>
  <c r="H112"/>
  <c r="G112"/>
  <c r="F112"/>
  <c r="E112"/>
  <c r="D112"/>
  <c r="P111"/>
  <c r="O111"/>
  <c r="N111"/>
  <c r="M111"/>
  <c r="L111"/>
  <c r="K111"/>
  <c r="J111"/>
  <c r="I111"/>
  <c r="H111"/>
  <c r="G111"/>
  <c r="F111"/>
  <c r="E111"/>
  <c r="D111"/>
  <c r="P110"/>
  <c r="O110"/>
  <c r="N110"/>
  <c r="M110"/>
  <c r="L110"/>
  <c r="K110"/>
  <c r="J110"/>
  <c r="I110"/>
  <c r="H110"/>
  <c r="G110"/>
  <c r="F110"/>
  <c r="E110"/>
  <c r="D110"/>
  <c r="P109"/>
  <c r="O109"/>
  <c r="N109"/>
  <c r="M109"/>
  <c r="L109"/>
  <c r="K109"/>
  <c r="J109"/>
  <c r="I109"/>
  <c r="H109"/>
  <c r="G109"/>
  <c r="F109"/>
  <c r="E109"/>
  <c r="D109"/>
  <c r="P108"/>
  <c r="O108"/>
  <c r="N108"/>
  <c r="M108"/>
  <c r="L108"/>
  <c r="K108"/>
  <c r="J108"/>
  <c r="I108"/>
  <c r="H108"/>
  <c r="G108"/>
  <c r="F108"/>
  <c r="E108"/>
  <c r="D108"/>
  <c r="P107"/>
  <c r="O107"/>
  <c r="N107"/>
  <c r="M107"/>
  <c r="L107"/>
  <c r="K107"/>
  <c r="J107"/>
  <c r="I107"/>
  <c r="H107"/>
  <c r="G107"/>
  <c r="F107"/>
  <c r="E107"/>
  <c r="D107"/>
  <c r="P106"/>
  <c r="O106"/>
  <c r="N106"/>
  <c r="M106"/>
  <c r="L106"/>
  <c r="K106"/>
  <c r="J106"/>
  <c r="I106"/>
  <c r="H106"/>
  <c r="G106"/>
  <c r="F106"/>
  <c r="E106"/>
  <c r="D106"/>
  <c r="P105"/>
  <c r="O105"/>
  <c r="N105"/>
  <c r="M105"/>
  <c r="L105"/>
  <c r="K105"/>
  <c r="J105"/>
  <c r="I105"/>
  <c r="H105"/>
  <c r="G105"/>
  <c r="F105"/>
  <c r="E105"/>
  <c r="D105"/>
  <c r="P104"/>
  <c r="O104"/>
  <c r="N104"/>
  <c r="M104"/>
  <c r="L104"/>
  <c r="K104"/>
  <c r="J104"/>
  <c r="I104"/>
  <c r="H104"/>
  <c r="G104"/>
  <c r="F104"/>
  <c r="E104"/>
  <c r="D104"/>
  <c r="P103"/>
  <c r="O103"/>
  <c r="N103"/>
  <c r="M103"/>
  <c r="L103"/>
  <c r="K103"/>
  <c r="J103"/>
  <c r="I103"/>
  <c r="H103"/>
  <c r="G103"/>
  <c r="F103"/>
  <c r="E103"/>
  <c r="D103"/>
  <c r="P102"/>
  <c r="O102"/>
  <c r="N102"/>
  <c r="M102"/>
  <c r="L102"/>
  <c r="K102"/>
  <c r="J102"/>
  <c r="I102"/>
  <c r="H102"/>
  <c r="G102"/>
  <c r="F102"/>
  <c r="E102"/>
  <c r="D102"/>
  <c r="P101"/>
  <c r="O101"/>
  <c r="N101"/>
  <c r="M101"/>
  <c r="L101"/>
  <c r="K101"/>
  <c r="J101"/>
  <c r="I101"/>
  <c r="H101"/>
  <c r="G101"/>
  <c r="F101"/>
  <c r="E101"/>
  <c r="D101"/>
  <c r="P100"/>
  <c r="O100"/>
  <c r="N100"/>
  <c r="M100"/>
  <c r="L100"/>
  <c r="K100"/>
  <c r="J100"/>
  <c r="I100"/>
  <c r="H100"/>
  <c r="G100"/>
  <c r="F100"/>
  <c r="E100"/>
  <c r="D100"/>
  <c r="P99"/>
  <c r="O99"/>
  <c r="N99"/>
  <c r="M99"/>
  <c r="L99"/>
  <c r="K99"/>
  <c r="J99"/>
  <c r="I99"/>
  <c r="H99"/>
  <c r="G99"/>
  <c r="F99"/>
  <c r="E99"/>
  <c r="D99"/>
  <c r="P98"/>
  <c r="O98"/>
  <c r="N98"/>
  <c r="M98"/>
  <c r="L98"/>
  <c r="K98"/>
  <c r="J98"/>
  <c r="I98"/>
  <c r="H98"/>
  <c r="G98"/>
  <c r="F98"/>
  <c r="E98"/>
  <c r="D98"/>
  <c r="P97"/>
  <c r="O97"/>
  <c r="N97"/>
  <c r="M97"/>
  <c r="L97"/>
  <c r="K97"/>
  <c r="J97"/>
  <c r="I97"/>
  <c r="H97"/>
  <c r="G97"/>
  <c r="F97"/>
  <c r="E97"/>
  <c r="D97"/>
  <c r="P96"/>
  <c r="O96"/>
  <c r="N96"/>
  <c r="M96"/>
  <c r="L96"/>
  <c r="K96"/>
  <c r="J96"/>
  <c r="I96"/>
  <c r="H96"/>
  <c r="G96"/>
  <c r="F96"/>
  <c r="E96"/>
  <c r="D96"/>
  <c r="P95"/>
  <c r="O95"/>
  <c r="N95"/>
  <c r="M95"/>
  <c r="L95"/>
  <c r="K95"/>
  <c r="J95"/>
  <c r="I95"/>
  <c r="H95"/>
  <c r="G95"/>
  <c r="F95"/>
  <c r="E95"/>
  <c r="D95"/>
  <c r="P94"/>
  <c r="O94"/>
  <c r="N94"/>
  <c r="M94"/>
  <c r="L94"/>
  <c r="K94"/>
  <c r="J94"/>
  <c r="I94"/>
  <c r="H94"/>
  <c r="G94"/>
  <c r="F94"/>
  <c r="E94"/>
  <c r="D94"/>
  <c r="P93"/>
  <c r="O93"/>
  <c r="N93"/>
  <c r="M93"/>
  <c r="L93"/>
  <c r="K93"/>
  <c r="J93"/>
  <c r="I93"/>
  <c r="H93"/>
  <c r="G93"/>
  <c r="F93"/>
  <c r="E93"/>
  <c r="D93"/>
  <c r="P92"/>
  <c r="O92"/>
  <c r="N92"/>
  <c r="M92"/>
  <c r="L92"/>
  <c r="K92"/>
  <c r="J92"/>
  <c r="I92"/>
  <c r="H92"/>
  <c r="G92"/>
  <c r="F92"/>
  <c r="E92"/>
  <c r="D92"/>
  <c r="P91"/>
  <c r="O91"/>
  <c r="N91"/>
  <c r="M91"/>
  <c r="L91"/>
  <c r="K91"/>
  <c r="J91"/>
  <c r="I91"/>
  <c r="H91"/>
  <c r="G91"/>
  <c r="F91"/>
  <c r="E91"/>
  <c r="D91"/>
  <c r="P90"/>
  <c r="O90"/>
  <c r="N90"/>
  <c r="M90"/>
  <c r="L90"/>
  <c r="K90"/>
  <c r="J90"/>
  <c r="I90"/>
  <c r="H90"/>
  <c r="G90"/>
  <c r="F90"/>
  <c r="E90"/>
  <c r="D90"/>
  <c r="P89"/>
  <c r="O89"/>
  <c r="N89"/>
  <c r="M89"/>
  <c r="L89"/>
  <c r="K89"/>
  <c r="J89"/>
  <c r="I89"/>
  <c r="H89"/>
  <c r="G89"/>
  <c r="F89"/>
  <c r="E89"/>
  <c r="D89"/>
  <c r="P88"/>
  <c r="O88"/>
  <c r="N88"/>
  <c r="M88"/>
  <c r="L88"/>
  <c r="K88"/>
  <c r="J88"/>
  <c r="I88"/>
  <c r="H88"/>
  <c r="G88"/>
  <c r="F88"/>
  <c r="E88"/>
  <c r="D88"/>
  <c r="P87"/>
  <c r="O87"/>
  <c r="N87"/>
  <c r="M87"/>
  <c r="L87"/>
  <c r="K87"/>
  <c r="J87"/>
  <c r="I87"/>
  <c r="H87"/>
  <c r="G87"/>
  <c r="F87"/>
  <c r="E87"/>
  <c r="D87"/>
  <c r="P86"/>
  <c r="O86"/>
  <c r="N86"/>
  <c r="M86"/>
  <c r="L86"/>
  <c r="K86"/>
  <c r="J86"/>
  <c r="I86"/>
  <c r="H86"/>
  <c r="G86"/>
  <c r="F86"/>
  <c r="E86"/>
  <c r="D86"/>
  <c r="P85"/>
  <c r="O85"/>
  <c r="N85"/>
  <c r="M85"/>
  <c r="L85"/>
  <c r="K85"/>
  <c r="J85"/>
  <c r="I85"/>
  <c r="H85"/>
  <c r="G85"/>
  <c r="F85"/>
  <c r="E85"/>
  <c r="D85"/>
  <c r="P84"/>
  <c r="O84"/>
  <c r="N84"/>
  <c r="M84"/>
  <c r="L84"/>
  <c r="K84"/>
  <c r="J84"/>
  <c r="I84"/>
  <c r="H84"/>
  <c r="G84"/>
  <c r="F84"/>
  <c r="E84"/>
  <c r="D84"/>
  <c r="P83"/>
  <c r="O83"/>
  <c r="N83"/>
  <c r="M83"/>
  <c r="L83"/>
  <c r="K83"/>
  <c r="J83"/>
  <c r="I83"/>
  <c r="H83"/>
  <c r="G83"/>
  <c r="F83"/>
  <c r="E83"/>
  <c r="D83"/>
  <c r="P82"/>
  <c r="O82"/>
  <c r="N82"/>
  <c r="M82"/>
  <c r="L82"/>
  <c r="K82"/>
  <c r="J82"/>
  <c r="I82"/>
  <c r="H82"/>
  <c r="G82"/>
  <c r="F82"/>
  <c r="E82"/>
  <c r="D82"/>
  <c r="P81"/>
  <c r="O81"/>
  <c r="N81"/>
  <c r="M81"/>
  <c r="L81"/>
  <c r="K81"/>
  <c r="J81"/>
  <c r="I81"/>
  <c r="H81"/>
  <c r="G81"/>
  <c r="F81"/>
  <c r="E81"/>
  <c r="D81"/>
  <c r="P80"/>
  <c r="O80"/>
  <c r="N80"/>
  <c r="M80"/>
  <c r="L80"/>
  <c r="K80"/>
  <c r="J80"/>
  <c r="I80"/>
  <c r="H80"/>
  <c r="G80"/>
  <c r="F80"/>
  <c r="E80"/>
  <c r="D80"/>
  <c r="P79"/>
  <c r="O79"/>
  <c r="N79"/>
  <c r="M79"/>
  <c r="L79"/>
  <c r="K79"/>
  <c r="J79"/>
  <c r="I79"/>
  <c r="H79"/>
  <c r="G79"/>
  <c r="F79"/>
  <c r="E79"/>
  <c r="D79"/>
  <c r="P78"/>
  <c r="O78"/>
  <c r="N78"/>
  <c r="M78"/>
  <c r="L78"/>
  <c r="K78"/>
  <c r="J78"/>
  <c r="I78"/>
  <c r="H78"/>
  <c r="G78"/>
  <c r="F78"/>
  <c r="E78"/>
  <c r="D78"/>
  <c r="P77"/>
  <c r="O77"/>
  <c r="N77"/>
  <c r="M77"/>
  <c r="L77"/>
  <c r="K77"/>
  <c r="J77"/>
  <c r="I77"/>
  <c r="H77"/>
  <c r="G77"/>
  <c r="F77"/>
  <c r="E77"/>
  <c r="D77"/>
  <c r="P76"/>
  <c r="O76"/>
  <c r="N76"/>
  <c r="M76"/>
  <c r="L76"/>
  <c r="K76"/>
  <c r="J76"/>
  <c r="I76"/>
  <c r="H76"/>
  <c r="G76"/>
  <c r="F76"/>
  <c r="E76"/>
  <c r="D76"/>
  <c r="P75"/>
  <c r="O75"/>
  <c r="N75"/>
  <c r="M75"/>
  <c r="L75"/>
  <c r="K75"/>
  <c r="J75"/>
  <c r="I75"/>
  <c r="H75"/>
  <c r="G75"/>
  <c r="F75"/>
  <c r="E75"/>
  <c r="D75"/>
  <c r="P74"/>
  <c r="O74"/>
  <c r="N74"/>
  <c r="M74"/>
  <c r="L74"/>
  <c r="K74"/>
  <c r="J74"/>
  <c r="I74"/>
  <c r="H74"/>
  <c r="G74"/>
  <c r="F74"/>
  <c r="E74"/>
  <c r="D74"/>
  <c r="P73"/>
  <c r="O73"/>
  <c r="N73"/>
  <c r="M73"/>
  <c r="L73"/>
  <c r="K73"/>
  <c r="J73"/>
  <c r="I73"/>
  <c r="H73"/>
  <c r="G73"/>
  <c r="F73"/>
  <c r="E73"/>
  <c r="D73"/>
  <c r="P72"/>
  <c r="O72"/>
  <c r="N72"/>
  <c r="M72"/>
  <c r="L72"/>
  <c r="K72"/>
  <c r="J72"/>
  <c r="I72"/>
  <c r="H72"/>
  <c r="G72"/>
  <c r="F72"/>
  <c r="E72"/>
  <c r="D72"/>
  <c r="P71"/>
  <c r="O71"/>
  <c r="N71"/>
  <c r="M71"/>
  <c r="L71"/>
  <c r="K71"/>
  <c r="J71"/>
  <c r="I71"/>
  <c r="H71"/>
  <c r="G71"/>
  <c r="F71"/>
  <c r="E71"/>
  <c r="D71"/>
  <c r="P70"/>
  <c r="O70"/>
  <c r="N70"/>
  <c r="M70"/>
  <c r="L70"/>
  <c r="K70"/>
  <c r="J70"/>
  <c r="I70"/>
  <c r="H70"/>
  <c r="G70"/>
  <c r="F70"/>
  <c r="E70"/>
  <c r="D70"/>
  <c r="P69"/>
  <c r="O69"/>
  <c r="N69"/>
  <c r="M69"/>
  <c r="L69"/>
  <c r="K69"/>
  <c r="J69"/>
  <c r="I69"/>
  <c r="H69"/>
  <c r="G69"/>
  <c r="F69"/>
  <c r="E69"/>
  <c r="D69"/>
  <c r="P68"/>
  <c r="O68"/>
  <c r="N68"/>
  <c r="M68"/>
  <c r="L68"/>
  <c r="K68"/>
  <c r="J68"/>
  <c r="I68"/>
  <c r="H68"/>
  <c r="G68"/>
  <c r="F68"/>
  <c r="E68"/>
  <c r="D68"/>
  <c r="P67"/>
  <c r="O67"/>
  <c r="N67"/>
  <c r="M67"/>
  <c r="L67"/>
  <c r="K67"/>
  <c r="J67"/>
  <c r="I67"/>
  <c r="H67"/>
  <c r="G67"/>
  <c r="F67"/>
  <c r="E67"/>
  <c r="D67"/>
  <c r="P66"/>
  <c r="O66"/>
  <c r="N66"/>
  <c r="M66"/>
  <c r="L66"/>
  <c r="K66"/>
  <c r="J66"/>
  <c r="I66"/>
  <c r="H66"/>
  <c r="G66"/>
  <c r="F66"/>
  <c r="E66"/>
  <c r="D66"/>
  <c r="P65"/>
  <c r="O65"/>
  <c r="N65"/>
  <c r="M65"/>
  <c r="L65"/>
  <c r="K65"/>
  <c r="J65"/>
  <c r="I65"/>
  <c r="H65"/>
  <c r="G65"/>
  <c r="F65"/>
  <c r="E65"/>
  <c r="D65"/>
  <c r="P64"/>
  <c r="O64"/>
  <c r="N64"/>
  <c r="M64"/>
  <c r="L64"/>
  <c r="K64"/>
  <c r="J64"/>
  <c r="I64"/>
  <c r="H64"/>
  <c r="G64"/>
  <c r="F64"/>
  <c r="E64"/>
  <c r="D64"/>
  <c r="P63"/>
  <c r="O63"/>
  <c r="N63"/>
  <c r="M63"/>
  <c r="L63"/>
  <c r="K63"/>
  <c r="J63"/>
  <c r="I63"/>
  <c r="H63"/>
  <c r="G63"/>
  <c r="F63"/>
  <c r="E63"/>
  <c r="D63"/>
  <c r="P62"/>
  <c r="O62"/>
  <c r="N62"/>
  <c r="M62"/>
  <c r="L62"/>
  <c r="K62"/>
  <c r="J62"/>
  <c r="I62"/>
  <c r="H62"/>
  <c r="G62"/>
  <c r="F62"/>
  <c r="E62"/>
  <c r="D62"/>
  <c r="P61"/>
  <c r="O61"/>
  <c r="N61"/>
  <c r="M61"/>
  <c r="L61"/>
  <c r="K61"/>
  <c r="J61"/>
  <c r="I61"/>
  <c r="H61"/>
  <c r="G61"/>
  <c r="F61"/>
  <c r="E61"/>
  <c r="D61"/>
  <c r="P60"/>
  <c r="O60"/>
  <c r="N60"/>
  <c r="M60"/>
  <c r="L60"/>
  <c r="K60"/>
  <c r="J60"/>
  <c r="I60"/>
  <c r="H60"/>
  <c r="G60"/>
  <c r="F60"/>
  <c r="E60"/>
  <c r="D60"/>
  <c r="P59"/>
  <c r="O59"/>
  <c r="N59"/>
  <c r="M59"/>
  <c r="L59"/>
  <c r="K59"/>
  <c r="J59"/>
  <c r="I59"/>
  <c r="H59"/>
  <c r="G59"/>
  <c r="F59"/>
  <c r="E59"/>
  <c r="D59"/>
  <c r="P58"/>
  <c r="O58"/>
  <c r="N58"/>
  <c r="M58"/>
  <c r="L58"/>
  <c r="K58"/>
  <c r="J58"/>
  <c r="I58"/>
  <c r="H58"/>
  <c r="G58"/>
  <c r="F58"/>
  <c r="E58"/>
  <c r="D58"/>
  <c r="P57"/>
  <c r="O57"/>
  <c r="N57"/>
  <c r="M57"/>
  <c r="L57"/>
  <c r="K57"/>
  <c r="J57"/>
  <c r="I57"/>
  <c r="H57"/>
  <c r="G57"/>
  <c r="F57"/>
  <c r="E57"/>
  <c r="D57"/>
  <c r="P56"/>
  <c r="O56"/>
  <c r="N56"/>
  <c r="M56"/>
  <c r="L56"/>
  <c r="K56"/>
  <c r="J56"/>
  <c r="I56"/>
  <c r="H56"/>
  <c r="G56"/>
  <c r="F56"/>
  <c r="E56"/>
  <c r="D56"/>
  <c r="P55"/>
  <c r="O55"/>
  <c r="N55"/>
  <c r="M55"/>
  <c r="L55"/>
  <c r="K55"/>
  <c r="J55"/>
  <c r="I55"/>
  <c r="H55"/>
  <c r="G55"/>
  <c r="F55"/>
  <c r="E55"/>
  <c r="D55"/>
  <c r="P54"/>
  <c r="O54"/>
  <c r="N54"/>
  <c r="M54"/>
  <c r="L54"/>
  <c r="K54"/>
  <c r="J54"/>
  <c r="I54"/>
  <c r="H54"/>
  <c r="G54"/>
  <c r="F54"/>
  <c r="E54"/>
  <c r="D54"/>
  <c r="P53"/>
  <c r="O53"/>
  <c r="N53"/>
  <c r="M53"/>
  <c r="L53"/>
  <c r="K53"/>
  <c r="J53"/>
  <c r="I53"/>
  <c r="H53"/>
  <c r="G53"/>
  <c r="F53"/>
  <c r="E53"/>
  <c r="D53"/>
  <c r="P52"/>
  <c r="O52"/>
  <c r="N52"/>
  <c r="M52"/>
  <c r="L52"/>
  <c r="K52"/>
  <c r="J52"/>
  <c r="I52"/>
  <c r="H52"/>
  <c r="G52"/>
  <c r="F52"/>
  <c r="E52"/>
  <c r="D52"/>
  <c r="P51"/>
  <c r="O51"/>
  <c r="N51"/>
  <c r="M51"/>
  <c r="L51"/>
  <c r="K51"/>
  <c r="J51"/>
  <c r="I51"/>
  <c r="H51"/>
  <c r="G51"/>
  <c r="F51"/>
  <c r="E51"/>
  <c r="D51"/>
  <c r="P50"/>
  <c r="O50"/>
  <c r="N50"/>
  <c r="M50"/>
  <c r="L50"/>
  <c r="K50"/>
  <c r="J50"/>
  <c r="I50"/>
  <c r="H50"/>
  <c r="G50"/>
  <c r="F50"/>
  <c r="E50"/>
  <c r="D50"/>
  <c r="P49"/>
  <c r="O49"/>
  <c r="N49"/>
  <c r="M49"/>
  <c r="L49"/>
  <c r="K49"/>
  <c r="J49"/>
  <c r="I49"/>
  <c r="H49"/>
  <c r="G49"/>
  <c r="F49"/>
  <c r="E49"/>
  <c r="D49"/>
  <c r="P48"/>
  <c r="O48"/>
  <c r="N48"/>
  <c r="M48"/>
  <c r="L48"/>
  <c r="K48"/>
  <c r="J48"/>
  <c r="I48"/>
  <c r="H48"/>
  <c r="G48"/>
  <c r="F48"/>
  <c r="E48"/>
  <c r="D48"/>
  <c r="P47"/>
  <c r="O47"/>
  <c r="N47"/>
  <c r="M47"/>
  <c r="L47"/>
  <c r="K47"/>
  <c r="J47"/>
  <c r="I47"/>
  <c r="H47"/>
  <c r="G47"/>
  <c r="F47"/>
  <c r="E47"/>
  <c r="D47"/>
  <c r="P46"/>
  <c r="O46"/>
  <c r="N46"/>
  <c r="M46"/>
  <c r="L46"/>
  <c r="K46"/>
  <c r="J46"/>
  <c r="I46"/>
  <c r="H46"/>
  <c r="G46"/>
  <c r="F46"/>
  <c r="E46"/>
  <c r="D46"/>
  <c r="P45"/>
  <c r="O45"/>
  <c r="N45"/>
  <c r="M45"/>
  <c r="L45"/>
  <c r="K45"/>
  <c r="J45"/>
  <c r="I45"/>
  <c r="H45"/>
  <c r="G45"/>
  <c r="F45"/>
  <c r="E45"/>
  <c r="D45"/>
  <c r="P44"/>
  <c r="O44"/>
  <c r="N44"/>
  <c r="M44"/>
  <c r="L44"/>
  <c r="K44"/>
  <c r="J44"/>
  <c r="I44"/>
  <c r="H44"/>
  <c r="G44"/>
  <c r="F44"/>
  <c r="E44"/>
  <c r="D44"/>
  <c r="P43"/>
  <c r="O43"/>
  <c r="N43"/>
  <c r="M43"/>
  <c r="L43"/>
  <c r="K43"/>
  <c r="J43"/>
  <c r="I43"/>
  <c r="H43"/>
  <c r="G43"/>
  <c r="F43"/>
  <c r="E43"/>
  <c r="D43"/>
  <c r="P42"/>
  <c r="O42"/>
  <c r="N42"/>
  <c r="M42"/>
  <c r="L42"/>
  <c r="K42"/>
  <c r="J42"/>
  <c r="I42"/>
  <c r="H42"/>
  <c r="G42"/>
  <c r="F42"/>
  <c r="E42"/>
  <c r="D42"/>
  <c r="P41"/>
  <c r="O41"/>
  <c r="N41"/>
  <c r="M41"/>
  <c r="L41"/>
  <c r="K41"/>
  <c r="J41"/>
  <c r="I41"/>
  <c r="H41"/>
  <c r="G41"/>
  <c r="F41"/>
  <c r="E41"/>
  <c r="D41"/>
  <c r="P40"/>
  <c r="O40"/>
  <c r="N40"/>
  <c r="M40"/>
  <c r="L40"/>
  <c r="K40"/>
  <c r="J40"/>
  <c r="I40"/>
  <c r="H40"/>
  <c r="G40"/>
  <c r="F40"/>
  <c r="E40"/>
  <c r="D40"/>
  <c r="P39"/>
  <c r="O39"/>
  <c r="N39"/>
  <c r="M39"/>
  <c r="L39"/>
  <c r="K39"/>
  <c r="J39"/>
  <c r="I39"/>
  <c r="H39"/>
  <c r="G39"/>
  <c r="F39"/>
  <c r="E39"/>
  <c r="D39"/>
  <c r="P38"/>
  <c r="O38"/>
  <c r="N38"/>
  <c r="M38"/>
  <c r="L38"/>
  <c r="K38"/>
  <c r="J38"/>
  <c r="I38"/>
  <c r="H38"/>
  <c r="G38"/>
  <c r="F38"/>
  <c r="E38"/>
  <c r="D38"/>
  <c r="P37"/>
  <c r="O37"/>
  <c r="N37"/>
  <c r="M37"/>
  <c r="L37"/>
  <c r="K37"/>
  <c r="J37"/>
  <c r="I37"/>
  <c r="H37"/>
  <c r="G37"/>
  <c r="F37"/>
  <c r="E37"/>
  <c r="D37"/>
  <c r="P36"/>
  <c r="O36"/>
  <c r="N36"/>
  <c r="M36"/>
  <c r="L36"/>
  <c r="K36"/>
  <c r="J36"/>
  <c r="I36"/>
  <c r="H36"/>
  <c r="G36"/>
  <c r="F36"/>
  <c r="E36"/>
  <c r="D36"/>
  <c r="P35"/>
  <c r="O35"/>
  <c r="N35"/>
  <c r="M35"/>
  <c r="L35"/>
  <c r="K35"/>
  <c r="J35"/>
  <c r="I35"/>
  <c r="H35"/>
  <c r="G35"/>
  <c r="F35"/>
  <c r="E35"/>
  <c r="D35"/>
  <c r="P34"/>
  <c r="O34"/>
  <c r="N34"/>
  <c r="M34"/>
  <c r="L34"/>
  <c r="K34"/>
  <c r="J34"/>
  <c r="I34"/>
  <c r="H34"/>
  <c r="G34"/>
  <c r="F34"/>
  <c r="E34"/>
  <c r="D34"/>
  <c r="P33"/>
  <c r="O33"/>
  <c r="N33"/>
  <c r="M33"/>
  <c r="L33"/>
  <c r="K33"/>
  <c r="J33"/>
  <c r="I33"/>
  <c r="H33"/>
  <c r="G33"/>
  <c r="F33"/>
  <c r="E33"/>
  <c r="D33"/>
  <c r="P32"/>
  <c r="O32"/>
  <c r="N32"/>
  <c r="M32"/>
  <c r="L32"/>
  <c r="K32"/>
  <c r="J32"/>
  <c r="I32"/>
  <c r="H32"/>
  <c r="G32"/>
  <c r="F32"/>
  <c r="E32"/>
  <c r="D32"/>
  <c r="P31"/>
  <c r="O31"/>
  <c r="N31"/>
  <c r="M31"/>
  <c r="L31"/>
  <c r="K31"/>
  <c r="J31"/>
  <c r="I31"/>
  <c r="H31"/>
  <c r="G31"/>
  <c r="F31"/>
  <c r="E31"/>
  <c r="D31"/>
  <c r="P30"/>
  <c r="O30"/>
  <c r="N30"/>
  <c r="M30"/>
  <c r="L30"/>
  <c r="K30"/>
  <c r="J30"/>
  <c r="I30"/>
  <c r="H30"/>
  <c r="G30"/>
  <c r="F30"/>
  <c r="E30"/>
  <c r="D30"/>
  <c r="P29"/>
  <c r="O29"/>
  <c r="N29"/>
  <c r="M29"/>
  <c r="L29"/>
  <c r="K29"/>
  <c r="J29"/>
  <c r="I29"/>
  <c r="H29"/>
  <c r="G29"/>
  <c r="F29"/>
  <c r="E29"/>
  <c r="D29"/>
  <c r="P28"/>
  <c r="O28"/>
  <c r="N28"/>
  <c r="M28"/>
  <c r="L28"/>
  <c r="K28"/>
  <c r="J28"/>
  <c r="I28"/>
  <c r="H28"/>
  <c r="G28"/>
  <c r="F28"/>
  <c r="E28"/>
  <c r="D28"/>
  <c r="P27"/>
  <c r="O27"/>
  <c r="N27"/>
  <c r="M27"/>
  <c r="L27"/>
  <c r="K27"/>
  <c r="J27"/>
  <c r="I27"/>
  <c r="H27"/>
  <c r="G27"/>
  <c r="F27"/>
  <c r="E27"/>
  <c r="D27"/>
  <c r="P26"/>
  <c r="O26"/>
  <c r="N26"/>
  <c r="M26"/>
  <c r="L26"/>
  <c r="K26"/>
  <c r="J26"/>
  <c r="I26"/>
  <c r="H26"/>
  <c r="G26"/>
  <c r="F26"/>
  <c r="E26"/>
  <c r="D26"/>
  <c r="P25"/>
  <c r="O25"/>
  <c r="N25"/>
  <c r="M25"/>
  <c r="L25"/>
  <c r="K25"/>
  <c r="J25"/>
  <c r="I25"/>
  <c r="H25"/>
  <c r="G25"/>
  <c r="F25"/>
  <c r="E25"/>
  <c r="D25"/>
  <c r="P24"/>
  <c r="O24"/>
  <c r="N24"/>
  <c r="M24"/>
  <c r="L24"/>
  <c r="K24"/>
  <c r="J24"/>
  <c r="I24"/>
  <c r="H24"/>
  <c r="G24"/>
  <c r="F24"/>
  <c r="E24"/>
  <c r="D24"/>
  <c r="P23"/>
  <c r="O23"/>
  <c r="N23"/>
  <c r="M23"/>
  <c r="L23"/>
  <c r="K23"/>
  <c r="J23"/>
  <c r="I23"/>
  <c r="H23"/>
  <c r="G23"/>
  <c r="F23"/>
  <c r="E23"/>
  <c r="D23"/>
  <c r="P22"/>
  <c r="O22"/>
  <c r="N22"/>
  <c r="M22"/>
  <c r="L22"/>
  <c r="K22"/>
  <c r="J22"/>
  <c r="I22"/>
  <c r="H22"/>
  <c r="G22"/>
  <c r="F22"/>
  <c r="E22"/>
  <c r="D22"/>
  <c r="P21"/>
  <c r="O21"/>
  <c r="N21"/>
  <c r="M21"/>
  <c r="L21"/>
  <c r="K21"/>
  <c r="J21"/>
  <c r="I21"/>
  <c r="H21"/>
  <c r="G21"/>
  <c r="F21"/>
  <c r="E21"/>
  <c r="D21"/>
  <c r="P20"/>
  <c r="O20"/>
  <c r="N20"/>
  <c r="M20"/>
  <c r="L20"/>
  <c r="K20"/>
  <c r="J20"/>
  <c r="I20"/>
  <c r="H20"/>
  <c r="G20"/>
  <c r="F20"/>
  <c r="E20"/>
  <c r="D20"/>
  <c r="P19"/>
  <c r="O19"/>
  <c r="N19"/>
  <c r="M19"/>
  <c r="L19"/>
  <c r="K19"/>
  <c r="J19"/>
  <c r="I19"/>
  <c r="H19"/>
  <c r="G19"/>
  <c r="F19"/>
  <c r="E19"/>
  <c r="D19"/>
  <c r="P18"/>
  <c r="O18"/>
  <c r="N18"/>
  <c r="M18"/>
  <c r="L18"/>
  <c r="K18"/>
  <c r="J18"/>
  <c r="I18"/>
  <c r="H18"/>
  <c r="G18"/>
  <c r="F18"/>
  <c r="E18"/>
  <c r="D18"/>
  <c r="P17"/>
  <c r="O17"/>
  <c r="N17"/>
  <c r="M17"/>
  <c r="L17"/>
  <c r="K17"/>
  <c r="J17"/>
  <c r="I17"/>
  <c r="H17"/>
  <c r="G17"/>
  <c r="F17"/>
  <c r="E17"/>
  <c r="D17"/>
  <c r="P16"/>
  <c r="O16"/>
  <c r="N16"/>
  <c r="M16"/>
  <c r="L16"/>
  <c r="K16"/>
  <c r="J16"/>
  <c r="I16"/>
  <c r="H16"/>
  <c r="G16"/>
  <c r="F16"/>
  <c r="E16"/>
  <c r="D16"/>
  <c r="P15"/>
  <c r="O15"/>
  <c r="N15"/>
  <c r="M15"/>
  <c r="L15"/>
  <c r="K15"/>
  <c r="J15"/>
  <c r="I15"/>
  <c r="H15"/>
  <c r="G15"/>
  <c r="F15"/>
  <c r="E15"/>
  <c r="D15"/>
  <c r="P14"/>
  <c r="O14"/>
  <c r="N14"/>
  <c r="M14"/>
  <c r="L14"/>
  <c r="K14"/>
  <c r="J14"/>
  <c r="I14"/>
  <c r="H14"/>
  <c r="G14"/>
  <c r="F14"/>
  <c r="E14"/>
  <c r="D14"/>
  <c r="P13"/>
  <c r="O13"/>
  <c r="N13"/>
  <c r="M13"/>
  <c r="L13"/>
  <c r="K13"/>
  <c r="J13"/>
  <c r="I13"/>
  <c r="H13"/>
  <c r="G13"/>
  <c r="F13"/>
  <c r="E13"/>
  <c r="D13"/>
  <c r="P12"/>
  <c r="O12"/>
  <c r="N12"/>
  <c r="M12"/>
  <c r="L12"/>
  <c r="K12"/>
  <c r="J12"/>
  <c r="I12"/>
  <c r="H12"/>
  <c r="G12"/>
  <c r="F12"/>
  <c r="E12"/>
  <c r="D12"/>
  <c r="P11"/>
  <c r="O11"/>
  <c r="N11"/>
  <c r="M11"/>
  <c r="L11"/>
  <c r="K11"/>
  <c r="J11"/>
  <c r="I11"/>
  <c r="H11"/>
  <c r="G11"/>
  <c r="F11"/>
  <c r="E11"/>
  <c r="D11"/>
  <c r="P10"/>
  <c r="O10"/>
  <c r="N10"/>
  <c r="M10"/>
  <c r="L10"/>
  <c r="K10"/>
  <c r="J10"/>
  <c r="I10"/>
  <c r="H10"/>
  <c r="G10"/>
  <c r="F10"/>
  <c r="E10"/>
  <c r="D10"/>
  <c r="P9"/>
  <c r="O9"/>
  <c r="N9"/>
  <c r="M9"/>
  <c r="L9"/>
  <c r="K9"/>
  <c r="J9"/>
  <c r="I9"/>
  <c r="H9"/>
  <c r="G9"/>
  <c r="F9"/>
  <c r="E9"/>
  <c r="D9"/>
  <c r="P8"/>
  <c r="O8"/>
  <c r="N8"/>
  <c r="M8"/>
  <c r="L8"/>
  <c r="K8"/>
  <c r="J8"/>
  <c r="I8"/>
  <c r="H8"/>
  <c r="G8"/>
  <c r="F8"/>
  <c r="E8"/>
  <c r="D8"/>
  <c r="P7"/>
  <c r="O7"/>
  <c r="N7"/>
  <c r="M7"/>
  <c r="L7"/>
  <c r="K7"/>
  <c r="J7"/>
  <c r="I7"/>
  <c r="H7"/>
  <c r="G7"/>
  <c r="F7"/>
  <c r="E7"/>
  <c r="D7"/>
  <c r="P6"/>
  <c r="O6"/>
  <c r="N6"/>
  <c r="M6"/>
  <c r="L6"/>
  <c r="K6"/>
  <c r="J6"/>
  <c r="I6"/>
  <c r="H6"/>
  <c r="G6"/>
  <c r="F6"/>
  <c r="E6"/>
  <c r="D6"/>
  <c r="A302" i="17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01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64"/>
  <c r="A265" s="1"/>
  <c r="A266" s="1"/>
  <c r="A267" s="1"/>
  <c r="A268" s="1"/>
  <c r="A269" s="1"/>
  <c r="A270" s="1"/>
  <c r="A271" s="1"/>
  <c r="A272" s="1"/>
  <c r="A273" s="1"/>
  <c r="A274" s="1"/>
  <c r="A275" s="1"/>
  <c r="A247"/>
  <c r="A248" s="1"/>
  <c r="A249" s="1"/>
  <c r="A250" s="1"/>
  <c r="A251" s="1"/>
  <c r="A252" s="1"/>
  <c r="A253" s="1"/>
  <c r="A254" s="1"/>
  <c r="A255" s="1"/>
  <c r="A256" s="1"/>
  <c r="A257" s="1"/>
  <c r="A258" s="1"/>
  <c r="A224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00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170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48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22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96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39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24"/>
  <c r="A25" s="1"/>
  <c r="A26" s="1"/>
  <c r="A27" s="1"/>
  <c r="A28" s="1"/>
  <c r="A29" s="1"/>
  <c r="A30" s="1"/>
  <c r="A31" s="1"/>
  <c r="A8"/>
  <c r="A9" s="1"/>
  <c r="A10" s="1"/>
  <c r="A11" s="1"/>
  <c r="A12" s="1"/>
  <c r="A13" s="1"/>
  <c r="A14" s="1"/>
  <c r="A15" s="1"/>
  <c r="A16" s="1"/>
  <c r="A17" s="1"/>
  <c r="A18" s="1"/>
  <c r="C14" i="16"/>
  <c r="E14" s="1"/>
  <c r="C10"/>
  <c r="E10" s="1"/>
  <c r="D323" i="17"/>
  <c r="C12" i="16" s="1"/>
  <c r="E12" s="1"/>
  <c r="D296" i="17"/>
  <c r="C9" i="16" s="1"/>
  <c r="E9" s="1"/>
  <c r="D276" i="17"/>
  <c r="C11" i="16" s="1"/>
  <c r="E11" s="1"/>
  <c r="D259" i="17"/>
  <c r="D242"/>
  <c r="C7" i="16" s="1"/>
  <c r="E7" s="1"/>
  <c r="D219" i="17"/>
  <c r="D195"/>
  <c r="C20" i="16" s="1"/>
  <c r="E20" s="1"/>
  <c r="D165" i="17"/>
  <c r="C15" i="16" s="1"/>
  <c r="E15" s="1"/>
  <c r="D117" i="17"/>
  <c r="C8" i="16" s="1"/>
  <c r="E8" s="1"/>
  <c r="D143" i="17"/>
  <c r="C13" i="16" s="1"/>
  <c r="E13" s="1"/>
  <c r="D91" i="17"/>
  <c r="C18" i="16" s="1"/>
  <c r="E18" s="1"/>
  <c r="D71" i="17"/>
  <c r="C16" i="16" s="1"/>
  <c r="E16" s="1"/>
  <c r="D32" i="17"/>
  <c r="C19" i="16" s="1"/>
  <c r="E19" s="1"/>
  <c r="D19" i="17"/>
  <c r="C17" i="16" s="1"/>
  <c r="E17" s="1"/>
  <c r="J43" i="27"/>
  <c r="J45" s="1"/>
  <c r="I43"/>
  <c r="C41"/>
  <c r="K41" s="1"/>
  <c r="C40"/>
  <c r="K40" s="1"/>
  <c r="C39"/>
  <c r="L39" s="1"/>
  <c r="C38"/>
  <c r="L38" s="1"/>
  <c r="C37"/>
  <c r="K37" s="1"/>
  <c r="C36"/>
  <c r="C16" s="1"/>
  <c r="C35"/>
  <c r="L35" s="1"/>
  <c r="C34"/>
  <c r="L34" s="1"/>
  <c r="C33"/>
  <c r="K33" s="1"/>
  <c r="C32"/>
  <c r="C12" s="1"/>
  <c r="C31"/>
  <c r="L31" s="1"/>
  <c r="C30"/>
  <c r="L30" s="1"/>
  <c r="C29"/>
  <c r="K29" s="1"/>
  <c r="C28"/>
  <c r="C8" s="1"/>
  <c r="G43"/>
  <c r="F43"/>
  <c r="E43"/>
  <c r="D43"/>
  <c r="E23"/>
  <c r="G23"/>
  <c r="F23"/>
  <c r="D23"/>
  <c r="O9" i="23"/>
  <c r="P9" s="1"/>
  <c r="Q9" s="1"/>
  <c r="O403" i="26"/>
  <c r="N403"/>
  <c r="M403"/>
  <c r="L403"/>
  <c r="K403"/>
  <c r="J403"/>
  <c r="I403"/>
  <c r="H403"/>
  <c r="G403"/>
  <c r="F403"/>
  <c r="E403"/>
  <c r="D403"/>
  <c r="C403"/>
  <c r="O402"/>
  <c r="N402"/>
  <c r="M402"/>
  <c r="L402"/>
  <c r="K402"/>
  <c r="J402"/>
  <c r="I402"/>
  <c r="H402"/>
  <c r="G402"/>
  <c r="F402"/>
  <c r="E402"/>
  <c r="D402"/>
  <c r="C402"/>
  <c r="O401"/>
  <c r="N401"/>
  <c r="M401"/>
  <c r="L401"/>
  <c r="K401"/>
  <c r="J401"/>
  <c r="I401"/>
  <c r="H401"/>
  <c r="G401"/>
  <c r="F401"/>
  <c r="E401"/>
  <c r="D401"/>
  <c r="C401"/>
  <c r="O400"/>
  <c r="N400"/>
  <c r="M400"/>
  <c r="L400"/>
  <c r="K400"/>
  <c r="J400"/>
  <c r="I400"/>
  <c r="H400"/>
  <c r="G400"/>
  <c r="F400"/>
  <c r="E400"/>
  <c r="D400"/>
  <c r="C400"/>
  <c r="O399"/>
  <c r="N399"/>
  <c r="M399"/>
  <c r="L399"/>
  <c r="K399"/>
  <c r="J399"/>
  <c r="I399"/>
  <c r="H399"/>
  <c r="G399"/>
  <c r="F399"/>
  <c r="E399"/>
  <c r="D399"/>
  <c r="C399"/>
  <c r="O398"/>
  <c r="N398"/>
  <c r="M398"/>
  <c r="L398"/>
  <c r="K398"/>
  <c r="J398"/>
  <c r="I398"/>
  <c r="H398"/>
  <c r="G398"/>
  <c r="F398"/>
  <c r="E398"/>
  <c r="D398"/>
  <c r="C398"/>
  <c r="O397"/>
  <c r="N397"/>
  <c r="M397"/>
  <c r="L397"/>
  <c r="K397"/>
  <c r="J397"/>
  <c r="I397"/>
  <c r="H397"/>
  <c r="G397"/>
  <c r="F397"/>
  <c r="E397"/>
  <c r="D397"/>
  <c r="C397"/>
  <c r="P396"/>
  <c r="Q396" s="1"/>
  <c r="R396" s="1"/>
  <c r="P395"/>
  <c r="Q395" s="1"/>
  <c r="R395" s="1"/>
  <c r="P394"/>
  <c r="Q394" s="1"/>
  <c r="R394" s="1"/>
  <c r="P393"/>
  <c r="Q393" s="1"/>
  <c r="R393" s="1"/>
  <c r="P392"/>
  <c r="Q392" s="1"/>
  <c r="R392" s="1"/>
  <c r="P391"/>
  <c r="Q391" s="1"/>
  <c r="R391" s="1"/>
  <c r="P390"/>
  <c r="Q390" s="1"/>
  <c r="R390" s="1"/>
  <c r="P389"/>
  <c r="Q389" s="1"/>
  <c r="R389" s="1"/>
  <c r="P388"/>
  <c r="Q388" s="1"/>
  <c r="R388" s="1"/>
  <c r="P387"/>
  <c r="Q387" s="1"/>
  <c r="R387" s="1"/>
  <c r="P386"/>
  <c r="Q386" s="1"/>
  <c r="R386" s="1"/>
  <c r="P385"/>
  <c r="Q385" s="1"/>
  <c r="R385" s="1"/>
  <c r="P384"/>
  <c r="Q384" s="1"/>
  <c r="R384" s="1"/>
  <c r="P383"/>
  <c r="Q383" s="1"/>
  <c r="R383" s="1"/>
  <c r="P382"/>
  <c r="Q382" s="1"/>
  <c r="R382" s="1"/>
  <c r="P381"/>
  <c r="Q381" s="1"/>
  <c r="R381" s="1"/>
  <c r="P380"/>
  <c r="Q380" s="1"/>
  <c r="R380" s="1"/>
  <c r="P379"/>
  <c r="Q379" s="1"/>
  <c r="R379" s="1"/>
  <c r="P378"/>
  <c r="Q378" s="1"/>
  <c r="R378" s="1"/>
  <c r="P377"/>
  <c r="Q377" s="1"/>
  <c r="R377" s="1"/>
  <c r="P376"/>
  <c r="Q376" s="1"/>
  <c r="R376" s="1"/>
  <c r="P375"/>
  <c r="Q375" s="1"/>
  <c r="R375" s="1"/>
  <c r="P374"/>
  <c r="Q374" s="1"/>
  <c r="R374" s="1"/>
  <c r="P373"/>
  <c r="Q373" s="1"/>
  <c r="R373" s="1"/>
  <c r="P372"/>
  <c r="Q372" s="1"/>
  <c r="R372" s="1"/>
  <c r="P371"/>
  <c r="Q371" s="1"/>
  <c r="R371" s="1"/>
  <c r="P370"/>
  <c r="Q370" s="1"/>
  <c r="R370" s="1"/>
  <c r="O369"/>
  <c r="N369"/>
  <c r="M369"/>
  <c r="L369"/>
  <c r="K369"/>
  <c r="J369"/>
  <c r="I369"/>
  <c r="H369"/>
  <c r="G369"/>
  <c r="F369"/>
  <c r="E369"/>
  <c r="D369"/>
  <c r="C369"/>
  <c r="O368"/>
  <c r="N368"/>
  <c r="M368"/>
  <c r="L368"/>
  <c r="K368"/>
  <c r="J368"/>
  <c r="I368"/>
  <c r="H368"/>
  <c r="G368"/>
  <c r="F368"/>
  <c r="E368"/>
  <c r="D368"/>
  <c r="C368"/>
  <c r="O367"/>
  <c r="N367"/>
  <c r="M367"/>
  <c r="L367"/>
  <c r="K367"/>
  <c r="J367"/>
  <c r="I367"/>
  <c r="H367"/>
  <c r="G367"/>
  <c r="F367"/>
  <c r="E367"/>
  <c r="D367"/>
  <c r="C367"/>
  <c r="O366"/>
  <c r="N366"/>
  <c r="M366"/>
  <c r="L366"/>
  <c r="K366"/>
  <c r="J366"/>
  <c r="I366"/>
  <c r="H366"/>
  <c r="G366"/>
  <c r="F366"/>
  <c r="E366"/>
  <c r="D366"/>
  <c r="C366"/>
  <c r="O365"/>
  <c r="N365"/>
  <c r="M365"/>
  <c r="L365"/>
  <c r="K365"/>
  <c r="J365"/>
  <c r="I365"/>
  <c r="H365"/>
  <c r="G365"/>
  <c r="F365"/>
  <c r="E365"/>
  <c r="D365"/>
  <c r="C365"/>
  <c r="O364"/>
  <c r="N364"/>
  <c r="M364"/>
  <c r="L364"/>
  <c r="K364"/>
  <c r="J364"/>
  <c r="I364"/>
  <c r="H364"/>
  <c r="G364"/>
  <c r="F364"/>
  <c r="E364"/>
  <c r="D364"/>
  <c r="C364"/>
  <c r="O363"/>
  <c r="N363"/>
  <c r="M363"/>
  <c r="L363"/>
  <c r="K363"/>
  <c r="J363"/>
  <c r="I363"/>
  <c r="H363"/>
  <c r="G363"/>
  <c r="F363"/>
  <c r="E363"/>
  <c r="D363"/>
  <c r="C363"/>
  <c r="O362"/>
  <c r="N362"/>
  <c r="M362"/>
  <c r="L362"/>
  <c r="K362"/>
  <c r="J362"/>
  <c r="I362"/>
  <c r="H362"/>
  <c r="G362"/>
  <c r="F362"/>
  <c r="E362"/>
  <c r="D362"/>
  <c r="C362"/>
  <c r="O361"/>
  <c r="N361"/>
  <c r="M361"/>
  <c r="L361"/>
  <c r="K361"/>
  <c r="J361"/>
  <c r="I361"/>
  <c r="H361"/>
  <c r="G361"/>
  <c r="F361"/>
  <c r="E361"/>
  <c r="D361"/>
  <c r="C361"/>
  <c r="O360"/>
  <c r="N360"/>
  <c r="M360"/>
  <c r="L360"/>
  <c r="K360"/>
  <c r="J360"/>
  <c r="I360"/>
  <c r="H360"/>
  <c r="G360"/>
  <c r="F360"/>
  <c r="E360"/>
  <c r="D360"/>
  <c r="C360"/>
  <c r="O359"/>
  <c r="N359"/>
  <c r="M359"/>
  <c r="L359"/>
  <c r="K359"/>
  <c r="J359"/>
  <c r="I359"/>
  <c r="H359"/>
  <c r="G359"/>
  <c r="F359"/>
  <c r="E359"/>
  <c r="D359"/>
  <c r="C359"/>
  <c r="O358"/>
  <c r="N358"/>
  <c r="M358"/>
  <c r="L358"/>
  <c r="K358"/>
  <c r="J358"/>
  <c r="I358"/>
  <c r="H358"/>
  <c r="G358"/>
  <c r="F358"/>
  <c r="E358"/>
  <c r="D358"/>
  <c r="C358"/>
  <c r="O357"/>
  <c r="N357"/>
  <c r="M357"/>
  <c r="L357"/>
  <c r="K357"/>
  <c r="J357"/>
  <c r="I357"/>
  <c r="H357"/>
  <c r="G357"/>
  <c r="F357"/>
  <c r="E357"/>
  <c r="D357"/>
  <c r="C357"/>
  <c r="O356"/>
  <c r="N356"/>
  <c r="M356"/>
  <c r="L356"/>
  <c r="K356"/>
  <c r="J356"/>
  <c r="I356"/>
  <c r="H356"/>
  <c r="G356"/>
  <c r="F356"/>
  <c r="E356"/>
  <c r="D356"/>
  <c r="C356"/>
  <c r="O355"/>
  <c r="N355"/>
  <c r="M355"/>
  <c r="L355"/>
  <c r="K355"/>
  <c r="J355"/>
  <c r="I355"/>
  <c r="H355"/>
  <c r="G355"/>
  <c r="F355"/>
  <c r="E355"/>
  <c r="D355"/>
  <c r="C355"/>
  <c r="O354"/>
  <c r="N354"/>
  <c r="M354"/>
  <c r="L354"/>
  <c r="K354"/>
  <c r="J354"/>
  <c r="I354"/>
  <c r="H354"/>
  <c r="G354"/>
  <c r="F354"/>
  <c r="E354"/>
  <c r="D354"/>
  <c r="C354"/>
  <c r="O353"/>
  <c r="N353"/>
  <c r="M353"/>
  <c r="L353"/>
  <c r="K353"/>
  <c r="J353"/>
  <c r="I353"/>
  <c r="H353"/>
  <c r="G353"/>
  <c r="F353"/>
  <c r="E353"/>
  <c r="D353"/>
  <c r="C353"/>
  <c r="O352"/>
  <c r="N352"/>
  <c r="M352"/>
  <c r="L352"/>
  <c r="K352"/>
  <c r="J352"/>
  <c r="I352"/>
  <c r="H352"/>
  <c r="G352"/>
  <c r="F352"/>
  <c r="E352"/>
  <c r="D352"/>
  <c r="C352"/>
  <c r="O351"/>
  <c r="N351"/>
  <c r="M351"/>
  <c r="L351"/>
  <c r="K351"/>
  <c r="J351"/>
  <c r="I351"/>
  <c r="H351"/>
  <c r="G351"/>
  <c r="F351"/>
  <c r="E351"/>
  <c r="D351"/>
  <c r="C351"/>
  <c r="O350"/>
  <c r="N350"/>
  <c r="M350"/>
  <c r="L350"/>
  <c r="K350"/>
  <c r="J350"/>
  <c r="I350"/>
  <c r="H350"/>
  <c r="G350"/>
  <c r="F350"/>
  <c r="E350"/>
  <c r="D350"/>
  <c r="C350"/>
  <c r="O349"/>
  <c r="N349"/>
  <c r="M349"/>
  <c r="L349"/>
  <c r="K349"/>
  <c r="J349"/>
  <c r="I349"/>
  <c r="H349"/>
  <c r="G349"/>
  <c r="F349"/>
  <c r="E349"/>
  <c r="D349"/>
  <c r="C349"/>
  <c r="O348"/>
  <c r="N348"/>
  <c r="M348"/>
  <c r="L348"/>
  <c r="K348"/>
  <c r="J348"/>
  <c r="I348"/>
  <c r="H348"/>
  <c r="G348"/>
  <c r="F348"/>
  <c r="E348"/>
  <c r="D348"/>
  <c r="C348"/>
  <c r="O347"/>
  <c r="N347"/>
  <c r="M347"/>
  <c r="L347"/>
  <c r="K347"/>
  <c r="J347"/>
  <c r="I347"/>
  <c r="H347"/>
  <c r="G347"/>
  <c r="F347"/>
  <c r="E347"/>
  <c r="D347"/>
  <c r="C347"/>
  <c r="O346"/>
  <c r="N346"/>
  <c r="M346"/>
  <c r="L346"/>
  <c r="K346"/>
  <c r="J346"/>
  <c r="I346"/>
  <c r="H346"/>
  <c r="G346"/>
  <c r="F346"/>
  <c r="E346"/>
  <c r="D346"/>
  <c r="C346"/>
  <c r="O345"/>
  <c r="N345"/>
  <c r="M345"/>
  <c r="L345"/>
  <c r="K345"/>
  <c r="J345"/>
  <c r="I345"/>
  <c r="H345"/>
  <c r="G345"/>
  <c r="F345"/>
  <c r="E345"/>
  <c r="D345"/>
  <c r="C345"/>
  <c r="O344"/>
  <c r="N344"/>
  <c r="M344"/>
  <c r="L344"/>
  <c r="K344"/>
  <c r="J344"/>
  <c r="I344"/>
  <c r="H344"/>
  <c r="G344"/>
  <c r="F344"/>
  <c r="E344"/>
  <c r="D344"/>
  <c r="C344"/>
  <c r="O343"/>
  <c r="N343"/>
  <c r="M343"/>
  <c r="L343"/>
  <c r="K343"/>
  <c r="J343"/>
  <c r="I343"/>
  <c r="H343"/>
  <c r="G343"/>
  <c r="F343"/>
  <c r="E343"/>
  <c r="D343"/>
  <c r="C343"/>
  <c r="O342"/>
  <c r="N342"/>
  <c r="M342"/>
  <c r="L342"/>
  <c r="K342"/>
  <c r="J342"/>
  <c r="I342"/>
  <c r="H342"/>
  <c r="G342"/>
  <c r="F342"/>
  <c r="E342"/>
  <c r="D342"/>
  <c r="C342"/>
  <c r="O341"/>
  <c r="N341"/>
  <c r="M341"/>
  <c r="L341"/>
  <c r="K341"/>
  <c r="J341"/>
  <c r="I341"/>
  <c r="H341"/>
  <c r="G341"/>
  <c r="F341"/>
  <c r="E341"/>
  <c r="D341"/>
  <c r="C341"/>
  <c r="O340"/>
  <c r="N340"/>
  <c r="M340"/>
  <c r="L340"/>
  <c r="K340"/>
  <c r="J340"/>
  <c r="I340"/>
  <c r="H340"/>
  <c r="G340"/>
  <c r="F340"/>
  <c r="E340"/>
  <c r="D340"/>
  <c r="C340"/>
  <c r="O339"/>
  <c r="N339"/>
  <c r="M339"/>
  <c r="L339"/>
  <c r="K339"/>
  <c r="J339"/>
  <c r="I339"/>
  <c r="H339"/>
  <c r="G339"/>
  <c r="F339"/>
  <c r="E339"/>
  <c r="D339"/>
  <c r="C339"/>
  <c r="O338"/>
  <c r="N338"/>
  <c r="M338"/>
  <c r="L338"/>
  <c r="K338"/>
  <c r="J338"/>
  <c r="I338"/>
  <c r="H338"/>
  <c r="G338"/>
  <c r="F338"/>
  <c r="E338"/>
  <c r="D338"/>
  <c r="C338"/>
  <c r="O337"/>
  <c r="N337"/>
  <c r="M337"/>
  <c r="L337"/>
  <c r="K337"/>
  <c r="J337"/>
  <c r="I337"/>
  <c r="H337"/>
  <c r="G337"/>
  <c r="F337"/>
  <c r="E337"/>
  <c r="D337"/>
  <c r="C337"/>
  <c r="O336"/>
  <c r="N336"/>
  <c r="M336"/>
  <c r="L336"/>
  <c r="K336"/>
  <c r="J336"/>
  <c r="I336"/>
  <c r="H336"/>
  <c r="G336"/>
  <c r="F336"/>
  <c r="E336"/>
  <c r="D336"/>
  <c r="C336"/>
  <c r="O335"/>
  <c r="N335"/>
  <c r="M335"/>
  <c r="L335"/>
  <c r="K335"/>
  <c r="J335"/>
  <c r="I335"/>
  <c r="H335"/>
  <c r="G335"/>
  <c r="F335"/>
  <c r="E335"/>
  <c r="D335"/>
  <c r="C335"/>
  <c r="O334"/>
  <c r="N334"/>
  <c r="M334"/>
  <c r="L334"/>
  <c r="K334"/>
  <c r="J334"/>
  <c r="I334"/>
  <c r="H334"/>
  <c r="G334"/>
  <c r="F334"/>
  <c r="E334"/>
  <c r="D334"/>
  <c r="C334"/>
  <c r="O333"/>
  <c r="N333"/>
  <c r="M333"/>
  <c r="L333"/>
  <c r="K333"/>
  <c r="J333"/>
  <c r="I333"/>
  <c r="H333"/>
  <c r="G333"/>
  <c r="F333"/>
  <c r="E333"/>
  <c r="D333"/>
  <c r="C333"/>
  <c r="O332"/>
  <c r="N332"/>
  <c r="M332"/>
  <c r="L332"/>
  <c r="K332"/>
  <c r="J332"/>
  <c r="I332"/>
  <c r="H332"/>
  <c r="G332"/>
  <c r="F332"/>
  <c r="E332"/>
  <c r="D332"/>
  <c r="C332"/>
  <c r="O331"/>
  <c r="N331"/>
  <c r="M331"/>
  <c r="L331"/>
  <c r="K331"/>
  <c r="J331"/>
  <c r="I331"/>
  <c r="H331"/>
  <c r="G331"/>
  <c r="F331"/>
  <c r="E331"/>
  <c r="D331"/>
  <c r="C331"/>
  <c r="O330"/>
  <c r="N330"/>
  <c r="M330"/>
  <c r="L330"/>
  <c r="K330"/>
  <c r="J330"/>
  <c r="I330"/>
  <c r="H330"/>
  <c r="G330"/>
  <c r="F330"/>
  <c r="E330"/>
  <c r="D330"/>
  <c r="C330"/>
  <c r="O329"/>
  <c r="N329"/>
  <c r="M329"/>
  <c r="L329"/>
  <c r="K329"/>
  <c r="J329"/>
  <c r="I329"/>
  <c r="H329"/>
  <c r="G329"/>
  <c r="F329"/>
  <c r="E329"/>
  <c r="D329"/>
  <c r="C329"/>
  <c r="O328"/>
  <c r="N328"/>
  <c r="M328"/>
  <c r="L328"/>
  <c r="K328"/>
  <c r="J328"/>
  <c r="I328"/>
  <c r="H328"/>
  <c r="G328"/>
  <c r="F328"/>
  <c r="E328"/>
  <c r="D328"/>
  <c r="C328"/>
  <c r="O327"/>
  <c r="N327"/>
  <c r="M327"/>
  <c r="L327"/>
  <c r="K327"/>
  <c r="J327"/>
  <c r="I327"/>
  <c r="H327"/>
  <c r="G327"/>
  <c r="F327"/>
  <c r="E327"/>
  <c r="D327"/>
  <c r="C327"/>
  <c r="O326"/>
  <c r="N326"/>
  <c r="M326"/>
  <c r="L326"/>
  <c r="K326"/>
  <c r="J326"/>
  <c r="I326"/>
  <c r="H326"/>
  <c r="G326"/>
  <c r="F326"/>
  <c r="E326"/>
  <c r="D326"/>
  <c r="C326"/>
  <c r="O325"/>
  <c r="N325"/>
  <c r="M325"/>
  <c r="L325"/>
  <c r="K325"/>
  <c r="J325"/>
  <c r="I325"/>
  <c r="H325"/>
  <c r="G325"/>
  <c r="F325"/>
  <c r="E325"/>
  <c r="D325"/>
  <c r="C325"/>
  <c r="O324"/>
  <c r="N324"/>
  <c r="M324"/>
  <c r="L324"/>
  <c r="K324"/>
  <c r="J324"/>
  <c r="I324"/>
  <c r="H324"/>
  <c r="G324"/>
  <c r="F324"/>
  <c r="E324"/>
  <c r="D324"/>
  <c r="C324"/>
  <c r="O323"/>
  <c r="N323"/>
  <c r="M323"/>
  <c r="L323"/>
  <c r="K323"/>
  <c r="J323"/>
  <c r="I323"/>
  <c r="H323"/>
  <c r="G323"/>
  <c r="F323"/>
  <c r="E323"/>
  <c r="D323"/>
  <c r="C323"/>
  <c r="O322"/>
  <c r="N322"/>
  <c r="M322"/>
  <c r="L322"/>
  <c r="K322"/>
  <c r="J322"/>
  <c r="I322"/>
  <c r="H322"/>
  <c r="G322"/>
  <c r="F322"/>
  <c r="E322"/>
  <c r="D322"/>
  <c r="C322"/>
  <c r="O321"/>
  <c r="N321"/>
  <c r="M321"/>
  <c r="L321"/>
  <c r="K321"/>
  <c r="J321"/>
  <c r="I321"/>
  <c r="H321"/>
  <c r="G321"/>
  <c r="F321"/>
  <c r="E321"/>
  <c r="D321"/>
  <c r="C321"/>
  <c r="O320"/>
  <c r="N320"/>
  <c r="M320"/>
  <c r="L320"/>
  <c r="K320"/>
  <c r="J320"/>
  <c r="I320"/>
  <c r="H320"/>
  <c r="G320"/>
  <c r="F320"/>
  <c r="E320"/>
  <c r="D320"/>
  <c r="C320"/>
  <c r="O319"/>
  <c r="N319"/>
  <c r="M319"/>
  <c r="L319"/>
  <c r="K319"/>
  <c r="J319"/>
  <c r="I319"/>
  <c r="H319"/>
  <c r="G319"/>
  <c r="F319"/>
  <c r="E319"/>
  <c r="D319"/>
  <c r="C319"/>
  <c r="O318"/>
  <c r="N318"/>
  <c r="M318"/>
  <c r="L318"/>
  <c r="K318"/>
  <c r="J318"/>
  <c r="I318"/>
  <c r="H318"/>
  <c r="G318"/>
  <c r="F318"/>
  <c r="E318"/>
  <c r="D318"/>
  <c r="C318"/>
  <c r="O317"/>
  <c r="N317"/>
  <c r="M317"/>
  <c r="L317"/>
  <c r="K317"/>
  <c r="J317"/>
  <c r="I317"/>
  <c r="H317"/>
  <c r="G317"/>
  <c r="F317"/>
  <c r="E317"/>
  <c r="D317"/>
  <c r="C317"/>
  <c r="O316"/>
  <c r="N316"/>
  <c r="M316"/>
  <c r="L316"/>
  <c r="K316"/>
  <c r="J316"/>
  <c r="I316"/>
  <c r="H316"/>
  <c r="G316"/>
  <c r="F316"/>
  <c r="E316"/>
  <c r="D316"/>
  <c r="C316"/>
  <c r="O315"/>
  <c r="N315"/>
  <c r="M315"/>
  <c r="L315"/>
  <c r="K315"/>
  <c r="J315"/>
  <c r="I315"/>
  <c r="H315"/>
  <c r="G315"/>
  <c r="F315"/>
  <c r="E315"/>
  <c r="D315"/>
  <c r="C315"/>
  <c r="O314"/>
  <c r="N314"/>
  <c r="M314"/>
  <c r="L314"/>
  <c r="K314"/>
  <c r="J314"/>
  <c r="I314"/>
  <c r="H314"/>
  <c r="G314"/>
  <c r="F314"/>
  <c r="E314"/>
  <c r="D314"/>
  <c r="C314"/>
  <c r="O313"/>
  <c r="N313"/>
  <c r="M313"/>
  <c r="L313"/>
  <c r="K313"/>
  <c r="J313"/>
  <c r="I313"/>
  <c r="H313"/>
  <c r="G313"/>
  <c r="F313"/>
  <c r="E313"/>
  <c r="D313"/>
  <c r="C313"/>
  <c r="O312"/>
  <c r="N312"/>
  <c r="M312"/>
  <c r="L312"/>
  <c r="K312"/>
  <c r="J312"/>
  <c r="I312"/>
  <c r="H312"/>
  <c r="G312"/>
  <c r="F312"/>
  <c r="E312"/>
  <c r="D312"/>
  <c r="C312"/>
  <c r="O311"/>
  <c r="N311"/>
  <c r="M311"/>
  <c r="L311"/>
  <c r="K311"/>
  <c r="J311"/>
  <c r="I311"/>
  <c r="H311"/>
  <c r="G311"/>
  <c r="F311"/>
  <c r="E311"/>
  <c r="D311"/>
  <c r="C311"/>
  <c r="O310"/>
  <c r="N310"/>
  <c r="M310"/>
  <c r="L310"/>
  <c r="K310"/>
  <c r="J310"/>
  <c r="I310"/>
  <c r="H310"/>
  <c r="G310"/>
  <c r="F310"/>
  <c r="E310"/>
  <c r="D310"/>
  <c r="C310"/>
  <c r="O309"/>
  <c r="N309"/>
  <c r="M309"/>
  <c r="L309"/>
  <c r="K309"/>
  <c r="J309"/>
  <c r="I309"/>
  <c r="H309"/>
  <c r="G309"/>
  <c r="F309"/>
  <c r="E309"/>
  <c r="D309"/>
  <c r="C309"/>
  <c r="O308"/>
  <c r="N308"/>
  <c r="M308"/>
  <c r="L308"/>
  <c r="K308"/>
  <c r="J308"/>
  <c r="I308"/>
  <c r="H308"/>
  <c r="G308"/>
  <c r="F308"/>
  <c r="E308"/>
  <c r="D308"/>
  <c r="C308"/>
  <c r="O307"/>
  <c r="N307"/>
  <c r="M307"/>
  <c r="L307"/>
  <c r="K307"/>
  <c r="J307"/>
  <c r="I307"/>
  <c r="H307"/>
  <c r="G307"/>
  <c r="F307"/>
  <c r="E307"/>
  <c r="D307"/>
  <c r="C307"/>
  <c r="O306"/>
  <c r="N306"/>
  <c r="M306"/>
  <c r="L306"/>
  <c r="K306"/>
  <c r="J306"/>
  <c r="I306"/>
  <c r="H306"/>
  <c r="G306"/>
  <c r="F306"/>
  <c r="E306"/>
  <c r="D306"/>
  <c r="C306"/>
  <c r="O305"/>
  <c r="N305"/>
  <c r="M305"/>
  <c r="L305"/>
  <c r="K305"/>
  <c r="J305"/>
  <c r="I305"/>
  <c r="H305"/>
  <c r="G305"/>
  <c r="F305"/>
  <c r="E305"/>
  <c r="D305"/>
  <c r="C305"/>
  <c r="O304"/>
  <c r="N304"/>
  <c r="M304"/>
  <c r="L304"/>
  <c r="K304"/>
  <c r="J304"/>
  <c r="I304"/>
  <c r="H304"/>
  <c r="G304"/>
  <c r="F304"/>
  <c r="E304"/>
  <c r="D304"/>
  <c r="C304"/>
  <c r="O303"/>
  <c r="N303"/>
  <c r="M303"/>
  <c r="L303"/>
  <c r="K303"/>
  <c r="J303"/>
  <c r="I303"/>
  <c r="H303"/>
  <c r="G303"/>
  <c r="F303"/>
  <c r="E303"/>
  <c r="D303"/>
  <c r="C303"/>
  <c r="O302"/>
  <c r="N302"/>
  <c r="M302"/>
  <c r="L302"/>
  <c r="K302"/>
  <c r="J302"/>
  <c r="I302"/>
  <c r="H302"/>
  <c r="G302"/>
  <c r="F302"/>
  <c r="E302"/>
  <c r="D302"/>
  <c r="C302"/>
  <c r="O301"/>
  <c r="N301"/>
  <c r="M301"/>
  <c r="L301"/>
  <c r="K301"/>
  <c r="J301"/>
  <c r="I301"/>
  <c r="H301"/>
  <c r="G301"/>
  <c r="F301"/>
  <c r="E301"/>
  <c r="D301"/>
  <c r="C301"/>
  <c r="O300"/>
  <c r="N300"/>
  <c r="M300"/>
  <c r="L300"/>
  <c r="K300"/>
  <c r="J300"/>
  <c r="I300"/>
  <c r="H300"/>
  <c r="G300"/>
  <c r="F300"/>
  <c r="E300"/>
  <c r="D300"/>
  <c r="C300"/>
  <c r="O299"/>
  <c r="N299"/>
  <c r="M299"/>
  <c r="L299"/>
  <c r="K299"/>
  <c r="J299"/>
  <c r="I299"/>
  <c r="H299"/>
  <c r="G299"/>
  <c r="F299"/>
  <c r="E299"/>
  <c r="D299"/>
  <c r="C299"/>
  <c r="O298"/>
  <c r="N298"/>
  <c r="M298"/>
  <c r="L298"/>
  <c r="K298"/>
  <c r="J298"/>
  <c r="I298"/>
  <c r="H298"/>
  <c r="G298"/>
  <c r="F298"/>
  <c r="E298"/>
  <c r="D298"/>
  <c r="C298"/>
  <c r="O297"/>
  <c r="N297"/>
  <c r="M297"/>
  <c r="L297"/>
  <c r="K297"/>
  <c r="J297"/>
  <c r="I297"/>
  <c r="H297"/>
  <c r="G297"/>
  <c r="F297"/>
  <c r="E297"/>
  <c r="D297"/>
  <c r="C297"/>
  <c r="O296"/>
  <c r="N296"/>
  <c r="M296"/>
  <c r="L296"/>
  <c r="K296"/>
  <c r="J296"/>
  <c r="I296"/>
  <c r="H296"/>
  <c r="G296"/>
  <c r="F296"/>
  <c r="E296"/>
  <c r="D296"/>
  <c r="C296"/>
  <c r="O295"/>
  <c r="N295"/>
  <c r="M295"/>
  <c r="L295"/>
  <c r="K295"/>
  <c r="J295"/>
  <c r="I295"/>
  <c r="H295"/>
  <c r="G295"/>
  <c r="F295"/>
  <c r="E295"/>
  <c r="D295"/>
  <c r="C295"/>
  <c r="O294"/>
  <c r="N294"/>
  <c r="M294"/>
  <c r="L294"/>
  <c r="K294"/>
  <c r="J294"/>
  <c r="I294"/>
  <c r="H294"/>
  <c r="G294"/>
  <c r="F294"/>
  <c r="E294"/>
  <c r="D294"/>
  <c r="C294"/>
  <c r="O293"/>
  <c r="N293"/>
  <c r="M293"/>
  <c r="L293"/>
  <c r="K293"/>
  <c r="J293"/>
  <c r="I293"/>
  <c r="H293"/>
  <c r="G293"/>
  <c r="F293"/>
  <c r="E293"/>
  <c r="D293"/>
  <c r="C293"/>
  <c r="O292"/>
  <c r="N292"/>
  <c r="M292"/>
  <c r="L292"/>
  <c r="K292"/>
  <c r="J292"/>
  <c r="I292"/>
  <c r="H292"/>
  <c r="G292"/>
  <c r="F292"/>
  <c r="E292"/>
  <c r="D292"/>
  <c r="C292"/>
  <c r="O291"/>
  <c r="N291"/>
  <c r="M291"/>
  <c r="L291"/>
  <c r="K291"/>
  <c r="J291"/>
  <c r="I291"/>
  <c r="H291"/>
  <c r="G291"/>
  <c r="F291"/>
  <c r="E291"/>
  <c r="D291"/>
  <c r="C291"/>
  <c r="O290"/>
  <c r="N290"/>
  <c r="M290"/>
  <c r="L290"/>
  <c r="K290"/>
  <c r="J290"/>
  <c r="I290"/>
  <c r="H290"/>
  <c r="G290"/>
  <c r="F290"/>
  <c r="E290"/>
  <c r="D290"/>
  <c r="C290"/>
  <c r="O289"/>
  <c r="N289"/>
  <c r="M289"/>
  <c r="L289"/>
  <c r="K289"/>
  <c r="J289"/>
  <c r="I289"/>
  <c r="H289"/>
  <c r="G289"/>
  <c r="F289"/>
  <c r="E289"/>
  <c r="D289"/>
  <c r="C289"/>
  <c r="O288"/>
  <c r="N288"/>
  <c r="M288"/>
  <c r="L288"/>
  <c r="K288"/>
  <c r="J288"/>
  <c r="I288"/>
  <c r="H288"/>
  <c r="G288"/>
  <c r="F288"/>
  <c r="E288"/>
  <c r="D288"/>
  <c r="C288"/>
  <c r="O287"/>
  <c r="N287"/>
  <c r="M287"/>
  <c r="L287"/>
  <c r="K287"/>
  <c r="J287"/>
  <c r="I287"/>
  <c r="H287"/>
  <c r="G287"/>
  <c r="F287"/>
  <c r="E287"/>
  <c r="D287"/>
  <c r="C287"/>
  <c r="O286"/>
  <c r="N286"/>
  <c r="M286"/>
  <c r="L286"/>
  <c r="K286"/>
  <c r="J286"/>
  <c r="I286"/>
  <c r="H286"/>
  <c r="G286"/>
  <c r="F286"/>
  <c r="E286"/>
  <c r="D286"/>
  <c r="C286"/>
  <c r="O285"/>
  <c r="N285"/>
  <c r="M285"/>
  <c r="L285"/>
  <c r="K285"/>
  <c r="J285"/>
  <c r="I285"/>
  <c r="H285"/>
  <c r="G285"/>
  <c r="F285"/>
  <c r="E285"/>
  <c r="D285"/>
  <c r="C285"/>
  <c r="O284"/>
  <c r="N284"/>
  <c r="M284"/>
  <c r="L284"/>
  <c r="K284"/>
  <c r="J284"/>
  <c r="I284"/>
  <c r="H284"/>
  <c r="G284"/>
  <c r="F284"/>
  <c r="E284"/>
  <c r="D284"/>
  <c r="C284"/>
  <c r="O283"/>
  <c r="N283"/>
  <c r="M283"/>
  <c r="L283"/>
  <c r="K283"/>
  <c r="J283"/>
  <c r="I283"/>
  <c r="H283"/>
  <c r="G283"/>
  <c r="F283"/>
  <c r="E283"/>
  <c r="D283"/>
  <c r="C283"/>
  <c r="O282"/>
  <c r="N282"/>
  <c r="M282"/>
  <c r="L282"/>
  <c r="K282"/>
  <c r="J282"/>
  <c r="I282"/>
  <c r="H282"/>
  <c r="G282"/>
  <c r="F282"/>
  <c r="E282"/>
  <c r="D282"/>
  <c r="C282"/>
  <c r="O281"/>
  <c r="N281"/>
  <c r="M281"/>
  <c r="L281"/>
  <c r="K281"/>
  <c r="J281"/>
  <c r="I281"/>
  <c r="H281"/>
  <c r="G281"/>
  <c r="F281"/>
  <c r="E281"/>
  <c r="D281"/>
  <c r="C281"/>
  <c r="O280"/>
  <c r="N280"/>
  <c r="M280"/>
  <c r="L280"/>
  <c r="K280"/>
  <c r="J280"/>
  <c r="I280"/>
  <c r="H280"/>
  <c r="G280"/>
  <c r="F280"/>
  <c r="E280"/>
  <c r="D280"/>
  <c r="C280"/>
  <c r="O279"/>
  <c r="N279"/>
  <c r="M279"/>
  <c r="L279"/>
  <c r="K279"/>
  <c r="J279"/>
  <c r="I279"/>
  <c r="H279"/>
  <c r="G279"/>
  <c r="F279"/>
  <c r="E279"/>
  <c r="D279"/>
  <c r="C279"/>
  <c r="O278"/>
  <c r="N278"/>
  <c r="M278"/>
  <c r="L278"/>
  <c r="K278"/>
  <c r="J278"/>
  <c r="I278"/>
  <c r="H278"/>
  <c r="G278"/>
  <c r="F278"/>
  <c r="E278"/>
  <c r="D278"/>
  <c r="C278"/>
  <c r="O277"/>
  <c r="N277"/>
  <c r="M277"/>
  <c r="L277"/>
  <c r="K277"/>
  <c r="J277"/>
  <c r="I277"/>
  <c r="H277"/>
  <c r="G277"/>
  <c r="F277"/>
  <c r="E277"/>
  <c r="D277"/>
  <c r="C277"/>
  <c r="O276"/>
  <c r="N276"/>
  <c r="M276"/>
  <c r="L276"/>
  <c r="K276"/>
  <c r="J276"/>
  <c r="I276"/>
  <c r="H276"/>
  <c r="G276"/>
  <c r="F276"/>
  <c r="E276"/>
  <c r="D276"/>
  <c r="C276"/>
  <c r="O275"/>
  <c r="N275"/>
  <c r="M275"/>
  <c r="L275"/>
  <c r="K275"/>
  <c r="J275"/>
  <c r="I275"/>
  <c r="H275"/>
  <c r="G275"/>
  <c r="F275"/>
  <c r="E275"/>
  <c r="D275"/>
  <c r="C275"/>
  <c r="O274"/>
  <c r="N274"/>
  <c r="M274"/>
  <c r="L274"/>
  <c r="K274"/>
  <c r="J274"/>
  <c r="I274"/>
  <c r="H274"/>
  <c r="G274"/>
  <c r="F274"/>
  <c r="E274"/>
  <c r="D274"/>
  <c r="C274"/>
  <c r="O273"/>
  <c r="N273"/>
  <c r="M273"/>
  <c r="L273"/>
  <c r="K273"/>
  <c r="J273"/>
  <c r="I273"/>
  <c r="H273"/>
  <c r="G273"/>
  <c r="F273"/>
  <c r="E273"/>
  <c r="D273"/>
  <c r="C273"/>
  <c r="O272"/>
  <c r="N272"/>
  <c r="M272"/>
  <c r="L272"/>
  <c r="K272"/>
  <c r="J272"/>
  <c r="I272"/>
  <c r="H272"/>
  <c r="G272"/>
  <c r="F272"/>
  <c r="E272"/>
  <c r="D272"/>
  <c r="C272"/>
  <c r="O271"/>
  <c r="N271"/>
  <c r="M271"/>
  <c r="L271"/>
  <c r="K271"/>
  <c r="J271"/>
  <c r="I271"/>
  <c r="H271"/>
  <c r="G271"/>
  <c r="F271"/>
  <c r="E271"/>
  <c r="D271"/>
  <c r="C271"/>
  <c r="O270"/>
  <c r="N270"/>
  <c r="M270"/>
  <c r="L270"/>
  <c r="K270"/>
  <c r="J270"/>
  <c r="I270"/>
  <c r="H270"/>
  <c r="G270"/>
  <c r="F270"/>
  <c r="E270"/>
  <c r="D270"/>
  <c r="C270"/>
  <c r="O269"/>
  <c r="N269"/>
  <c r="M269"/>
  <c r="L269"/>
  <c r="K269"/>
  <c r="J269"/>
  <c r="I269"/>
  <c r="H269"/>
  <c r="G269"/>
  <c r="F269"/>
  <c r="E269"/>
  <c r="D269"/>
  <c r="C269"/>
  <c r="O268"/>
  <c r="N268"/>
  <c r="M268"/>
  <c r="L268"/>
  <c r="K268"/>
  <c r="J268"/>
  <c r="I268"/>
  <c r="H268"/>
  <c r="G268"/>
  <c r="F268"/>
  <c r="E268"/>
  <c r="D268"/>
  <c r="C268"/>
  <c r="O267"/>
  <c r="N267"/>
  <c r="M267"/>
  <c r="L267"/>
  <c r="K267"/>
  <c r="J267"/>
  <c r="I267"/>
  <c r="H267"/>
  <c r="G267"/>
  <c r="F267"/>
  <c r="E267"/>
  <c r="D267"/>
  <c r="C267"/>
  <c r="O266"/>
  <c r="N266"/>
  <c r="M266"/>
  <c r="L266"/>
  <c r="K266"/>
  <c r="J266"/>
  <c r="I266"/>
  <c r="H266"/>
  <c r="G266"/>
  <c r="F266"/>
  <c r="E266"/>
  <c r="D266"/>
  <c r="C266"/>
  <c r="O265"/>
  <c r="N265"/>
  <c r="M265"/>
  <c r="L265"/>
  <c r="K265"/>
  <c r="J265"/>
  <c r="I265"/>
  <c r="H265"/>
  <c r="G265"/>
  <c r="F265"/>
  <c r="E265"/>
  <c r="D265"/>
  <c r="C265"/>
  <c r="O264"/>
  <c r="N264"/>
  <c r="M264"/>
  <c r="L264"/>
  <c r="K264"/>
  <c r="J264"/>
  <c r="I264"/>
  <c r="H264"/>
  <c r="G264"/>
  <c r="F264"/>
  <c r="E264"/>
  <c r="D264"/>
  <c r="C264"/>
  <c r="O263"/>
  <c r="N263"/>
  <c r="M263"/>
  <c r="L263"/>
  <c r="K263"/>
  <c r="J263"/>
  <c r="I263"/>
  <c r="H263"/>
  <c r="G263"/>
  <c r="F263"/>
  <c r="E263"/>
  <c r="D263"/>
  <c r="C263"/>
  <c r="O262"/>
  <c r="N262"/>
  <c r="M262"/>
  <c r="L262"/>
  <c r="K262"/>
  <c r="J262"/>
  <c r="I262"/>
  <c r="H262"/>
  <c r="G262"/>
  <c r="F262"/>
  <c r="E262"/>
  <c r="D262"/>
  <c r="C262"/>
  <c r="O261"/>
  <c r="N261"/>
  <c r="M261"/>
  <c r="L261"/>
  <c r="K261"/>
  <c r="J261"/>
  <c r="I261"/>
  <c r="H261"/>
  <c r="G261"/>
  <c r="F261"/>
  <c r="E261"/>
  <c r="D261"/>
  <c r="C261"/>
  <c r="O260"/>
  <c r="N260"/>
  <c r="M260"/>
  <c r="L260"/>
  <c r="K260"/>
  <c r="J260"/>
  <c r="I260"/>
  <c r="H260"/>
  <c r="G260"/>
  <c r="F260"/>
  <c r="E260"/>
  <c r="D260"/>
  <c r="C260"/>
  <c r="O259"/>
  <c r="N259"/>
  <c r="M259"/>
  <c r="L259"/>
  <c r="K259"/>
  <c r="J259"/>
  <c r="I259"/>
  <c r="H259"/>
  <c r="G259"/>
  <c r="F259"/>
  <c r="E259"/>
  <c r="D259"/>
  <c r="C259"/>
  <c r="O258"/>
  <c r="N258"/>
  <c r="M258"/>
  <c r="L258"/>
  <c r="K258"/>
  <c r="J258"/>
  <c r="I258"/>
  <c r="H258"/>
  <c r="G258"/>
  <c r="F258"/>
  <c r="E258"/>
  <c r="D258"/>
  <c r="C258"/>
  <c r="O257"/>
  <c r="N257"/>
  <c r="M257"/>
  <c r="L257"/>
  <c r="K257"/>
  <c r="J257"/>
  <c r="I257"/>
  <c r="H257"/>
  <c r="G257"/>
  <c r="F257"/>
  <c r="E257"/>
  <c r="D257"/>
  <c r="C257"/>
  <c r="O256"/>
  <c r="N256"/>
  <c r="M256"/>
  <c r="L256"/>
  <c r="K256"/>
  <c r="J256"/>
  <c r="I256"/>
  <c r="H256"/>
  <c r="G256"/>
  <c r="F256"/>
  <c r="E256"/>
  <c r="D256"/>
  <c r="C256"/>
  <c r="O255"/>
  <c r="N255"/>
  <c r="M255"/>
  <c r="L255"/>
  <c r="K255"/>
  <c r="J255"/>
  <c r="I255"/>
  <c r="H255"/>
  <c r="G255"/>
  <c r="F255"/>
  <c r="E255"/>
  <c r="D255"/>
  <c r="C255"/>
  <c r="O254"/>
  <c r="N254"/>
  <c r="M254"/>
  <c r="L254"/>
  <c r="K254"/>
  <c r="J254"/>
  <c r="I254"/>
  <c r="H254"/>
  <c r="G254"/>
  <c r="F254"/>
  <c r="E254"/>
  <c r="D254"/>
  <c r="C254"/>
  <c r="O253"/>
  <c r="N253"/>
  <c r="M253"/>
  <c r="L253"/>
  <c r="K253"/>
  <c r="J253"/>
  <c r="I253"/>
  <c r="H253"/>
  <c r="G253"/>
  <c r="F253"/>
  <c r="E253"/>
  <c r="D253"/>
  <c r="C253"/>
  <c r="O252"/>
  <c r="N252"/>
  <c r="M252"/>
  <c r="L252"/>
  <c r="K252"/>
  <c r="J252"/>
  <c r="I252"/>
  <c r="H252"/>
  <c r="G252"/>
  <c r="F252"/>
  <c r="E252"/>
  <c r="D252"/>
  <c r="C252"/>
  <c r="O251"/>
  <c r="N251"/>
  <c r="M251"/>
  <c r="L251"/>
  <c r="K251"/>
  <c r="J251"/>
  <c r="I251"/>
  <c r="H251"/>
  <c r="G251"/>
  <c r="F251"/>
  <c r="E251"/>
  <c r="D251"/>
  <c r="C251"/>
  <c r="O250"/>
  <c r="N250"/>
  <c r="M250"/>
  <c r="L250"/>
  <c r="K250"/>
  <c r="J250"/>
  <c r="I250"/>
  <c r="H250"/>
  <c r="G250"/>
  <c r="F250"/>
  <c r="E250"/>
  <c r="D250"/>
  <c r="C250"/>
  <c r="O249"/>
  <c r="N249"/>
  <c r="M249"/>
  <c r="L249"/>
  <c r="K249"/>
  <c r="J249"/>
  <c r="I249"/>
  <c r="H249"/>
  <c r="G249"/>
  <c r="F249"/>
  <c r="E249"/>
  <c r="D249"/>
  <c r="C249"/>
  <c r="O248"/>
  <c r="N248"/>
  <c r="M248"/>
  <c r="L248"/>
  <c r="K248"/>
  <c r="J248"/>
  <c r="I248"/>
  <c r="H248"/>
  <c r="G248"/>
  <c r="F248"/>
  <c r="E248"/>
  <c r="D248"/>
  <c r="C248"/>
  <c r="O247"/>
  <c r="N247"/>
  <c r="M247"/>
  <c r="L247"/>
  <c r="K247"/>
  <c r="J247"/>
  <c r="I247"/>
  <c r="H247"/>
  <c r="G247"/>
  <c r="F247"/>
  <c r="E247"/>
  <c r="D247"/>
  <c r="C247"/>
  <c r="O246"/>
  <c r="N246"/>
  <c r="M246"/>
  <c r="L246"/>
  <c r="K246"/>
  <c r="J246"/>
  <c r="I246"/>
  <c r="H246"/>
  <c r="G246"/>
  <c r="F246"/>
  <c r="E246"/>
  <c r="D246"/>
  <c r="C246"/>
  <c r="O245"/>
  <c r="N245"/>
  <c r="M245"/>
  <c r="L245"/>
  <c r="K245"/>
  <c r="J245"/>
  <c r="I245"/>
  <c r="H245"/>
  <c r="G245"/>
  <c r="F245"/>
  <c r="E245"/>
  <c r="D245"/>
  <c r="C245"/>
  <c r="O244"/>
  <c r="N244"/>
  <c r="M244"/>
  <c r="L244"/>
  <c r="K244"/>
  <c r="J244"/>
  <c r="I244"/>
  <c r="H244"/>
  <c r="G244"/>
  <c r="F244"/>
  <c r="E244"/>
  <c r="D244"/>
  <c r="C244"/>
  <c r="O243"/>
  <c r="N243"/>
  <c r="M243"/>
  <c r="L243"/>
  <c r="K243"/>
  <c r="J243"/>
  <c r="I243"/>
  <c r="H243"/>
  <c r="G243"/>
  <c r="F243"/>
  <c r="E243"/>
  <c r="D243"/>
  <c r="C243"/>
  <c r="O242"/>
  <c r="N242"/>
  <c r="M242"/>
  <c r="L242"/>
  <c r="K242"/>
  <c r="J242"/>
  <c r="I242"/>
  <c r="H242"/>
  <c r="G242"/>
  <c r="F242"/>
  <c r="E242"/>
  <c r="D242"/>
  <c r="C242"/>
  <c r="O241"/>
  <c r="N241"/>
  <c r="M241"/>
  <c r="L241"/>
  <c r="K241"/>
  <c r="J241"/>
  <c r="I241"/>
  <c r="H241"/>
  <c r="G241"/>
  <c r="F241"/>
  <c r="E241"/>
  <c r="D241"/>
  <c r="C241"/>
  <c r="O240"/>
  <c r="N240"/>
  <c r="M240"/>
  <c r="L240"/>
  <c r="K240"/>
  <c r="J240"/>
  <c r="I240"/>
  <c r="H240"/>
  <c r="G240"/>
  <c r="F240"/>
  <c r="E240"/>
  <c r="D240"/>
  <c r="C240"/>
  <c r="O239"/>
  <c r="N239"/>
  <c r="M239"/>
  <c r="L239"/>
  <c r="K239"/>
  <c r="J239"/>
  <c r="I239"/>
  <c r="H239"/>
  <c r="G239"/>
  <c r="F239"/>
  <c r="E239"/>
  <c r="D239"/>
  <c r="C239"/>
  <c r="O238"/>
  <c r="N238"/>
  <c r="M238"/>
  <c r="L238"/>
  <c r="K238"/>
  <c r="J238"/>
  <c r="I238"/>
  <c r="H238"/>
  <c r="G238"/>
  <c r="F238"/>
  <c r="E238"/>
  <c r="D238"/>
  <c r="C238"/>
  <c r="O237"/>
  <c r="N237"/>
  <c r="M237"/>
  <c r="L237"/>
  <c r="K237"/>
  <c r="J237"/>
  <c r="I237"/>
  <c r="H237"/>
  <c r="G237"/>
  <c r="F237"/>
  <c r="E237"/>
  <c r="D237"/>
  <c r="C237"/>
  <c r="O236"/>
  <c r="N236"/>
  <c r="M236"/>
  <c r="L236"/>
  <c r="K236"/>
  <c r="J236"/>
  <c r="I236"/>
  <c r="H236"/>
  <c r="G236"/>
  <c r="F236"/>
  <c r="E236"/>
  <c r="D236"/>
  <c r="C236"/>
  <c r="O235"/>
  <c r="N235"/>
  <c r="M235"/>
  <c r="L235"/>
  <c r="K235"/>
  <c r="J235"/>
  <c r="I235"/>
  <c r="H235"/>
  <c r="G235"/>
  <c r="F235"/>
  <c r="E235"/>
  <c r="D235"/>
  <c r="C235"/>
  <c r="O234"/>
  <c r="N234"/>
  <c r="M234"/>
  <c r="L234"/>
  <c r="K234"/>
  <c r="J234"/>
  <c r="I234"/>
  <c r="H234"/>
  <c r="G234"/>
  <c r="F234"/>
  <c r="E234"/>
  <c r="D234"/>
  <c r="C234"/>
  <c r="O233"/>
  <c r="N233"/>
  <c r="M233"/>
  <c r="L233"/>
  <c r="K233"/>
  <c r="J233"/>
  <c r="I233"/>
  <c r="H233"/>
  <c r="G233"/>
  <c r="F233"/>
  <c r="E233"/>
  <c r="D233"/>
  <c r="C233"/>
  <c r="O232"/>
  <c r="N232"/>
  <c r="M232"/>
  <c r="L232"/>
  <c r="K232"/>
  <c r="J232"/>
  <c r="I232"/>
  <c r="H232"/>
  <c r="G232"/>
  <c r="F232"/>
  <c r="E232"/>
  <c r="D232"/>
  <c r="C232"/>
  <c r="O231"/>
  <c r="N231"/>
  <c r="M231"/>
  <c r="L231"/>
  <c r="K231"/>
  <c r="J231"/>
  <c r="I231"/>
  <c r="H231"/>
  <c r="G231"/>
  <c r="F231"/>
  <c r="E231"/>
  <c r="D231"/>
  <c r="C231"/>
  <c r="O230"/>
  <c r="N230"/>
  <c r="M230"/>
  <c r="L230"/>
  <c r="K230"/>
  <c r="J230"/>
  <c r="I230"/>
  <c r="H230"/>
  <c r="G230"/>
  <c r="F230"/>
  <c r="E230"/>
  <c r="D230"/>
  <c r="C230"/>
  <c r="O229"/>
  <c r="N229"/>
  <c r="M229"/>
  <c r="L229"/>
  <c r="K229"/>
  <c r="J229"/>
  <c r="I229"/>
  <c r="H229"/>
  <c r="G229"/>
  <c r="F229"/>
  <c r="E229"/>
  <c r="D229"/>
  <c r="C229"/>
  <c r="O228"/>
  <c r="N228"/>
  <c r="M228"/>
  <c r="L228"/>
  <c r="K228"/>
  <c r="J228"/>
  <c r="I228"/>
  <c r="H228"/>
  <c r="G228"/>
  <c r="F228"/>
  <c r="E228"/>
  <c r="D228"/>
  <c r="C228"/>
  <c r="O227"/>
  <c r="N227"/>
  <c r="M227"/>
  <c r="L227"/>
  <c r="K227"/>
  <c r="J227"/>
  <c r="I227"/>
  <c r="H227"/>
  <c r="G227"/>
  <c r="F227"/>
  <c r="E227"/>
  <c r="D227"/>
  <c r="C227"/>
  <c r="O226"/>
  <c r="N226"/>
  <c r="M226"/>
  <c r="L226"/>
  <c r="K226"/>
  <c r="J226"/>
  <c r="I226"/>
  <c r="H226"/>
  <c r="G226"/>
  <c r="F226"/>
  <c r="E226"/>
  <c r="D226"/>
  <c r="C226"/>
  <c r="O225"/>
  <c r="N225"/>
  <c r="M225"/>
  <c r="L225"/>
  <c r="K225"/>
  <c r="J225"/>
  <c r="I225"/>
  <c r="H225"/>
  <c r="G225"/>
  <c r="F225"/>
  <c r="E225"/>
  <c r="D225"/>
  <c r="C225"/>
  <c r="O224"/>
  <c r="N224"/>
  <c r="M224"/>
  <c r="L224"/>
  <c r="K224"/>
  <c r="J224"/>
  <c r="I224"/>
  <c r="H224"/>
  <c r="G224"/>
  <c r="F224"/>
  <c r="E224"/>
  <c r="D224"/>
  <c r="C224"/>
  <c r="O223"/>
  <c r="N223"/>
  <c r="M223"/>
  <c r="L223"/>
  <c r="K223"/>
  <c r="J223"/>
  <c r="I223"/>
  <c r="H223"/>
  <c r="G223"/>
  <c r="F223"/>
  <c r="E223"/>
  <c r="D223"/>
  <c r="C223"/>
  <c r="O222"/>
  <c r="N222"/>
  <c r="M222"/>
  <c r="L222"/>
  <c r="K222"/>
  <c r="J222"/>
  <c r="I222"/>
  <c r="H222"/>
  <c r="G222"/>
  <c r="F222"/>
  <c r="E222"/>
  <c r="D222"/>
  <c r="C222"/>
  <c r="O221"/>
  <c r="N221"/>
  <c r="M221"/>
  <c r="L221"/>
  <c r="K221"/>
  <c r="J221"/>
  <c r="I221"/>
  <c r="H221"/>
  <c r="G221"/>
  <c r="F221"/>
  <c r="E221"/>
  <c r="D221"/>
  <c r="C221"/>
  <c r="O220"/>
  <c r="N220"/>
  <c r="M220"/>
  <c r="L220"/>
  <c r="K220"/>
  <c r="J220"/>
  <c r="I220"/>
  <c r="H220"/>
  <c r="G220"/>
  <c r="F220"/>
  <c r="E220"/>
  <c r="D220"/>
  <c r="C220"/>
  <c r="O219"/>
  <c r="N219"/>
  <c r="M219"/>
  <c r="L219"/>
  <c r="K219"/>
  <c r="J219"/>
  <c r="I219"/>
  <c r="H219"/>
  <c r="G219"/>
  <c r="F219"/>
  <c r="E219"/>
  <c r="D219"/>
  <c r="C219"/>
  <c r="O218"/>
  <c r="N218"/>
  <c r="M218"/>
  <c r="L218"/>
  <c r="K218"/>
  <c r="J218"/>
  <c r="I218"/>
  <c r="H218"/>
  <c r="G218"/>
  <c r="F218"/>
  <c r="E218"/>
  <c r="D218"/>
  <c r="C218"/>
  <c r="O217"/>
  <c r="N217"/>
  <c r="M217"/>
  <c r="L217"/>
  <c r="K217"/>
  <c r="J217"/>
  <c r="I217"/>
  <c r="H217"/>
  <c r="G217"/>
  <c r="F217"/>
  <c r="E217"/>
  <c r="D217"/>
  <c r="C217"/>
  <c r="O216"/>
  <c r="N216"/>
  <c r="M216"/>
  <c r="L216"/>
  <c r="K216"/>
  <c r="J216"/>
  <c r="I216"/>
  <c r="H216"/>
  <c r="G216"/>
  <c r="F216"/>
  <c r="E216"/>
  <c r="D216"/>
  <c r="C216"/>
  <c r="O215"/>
  <c r="N215"/>
  <c r="M215"/>
  <c r="L215"/>
  <c r="K215"/>
  <c r="J215"/>
  <c r="I215"/>
  <c r="H215"/>
  <c r="G215"/>
  <c r="F215"/>
  <c r="E215"/>
  <c r="D215"/>
  <c r="C215"/>
  <c r="O214"/>
  <c r="N214"/>
  <c r="M214"/>
  <c r="L214"/>
  <c r="K214"/>
  <c r="J214"/>
  <c r="I214"/>
  <c r="H214"/>
  <c r="G214"/>
  <c r="F214"/>
  <c r="E214"/>
  <c r="D214"/>
  <c r="C214"/>
  <c r="O213"/>
  <c r="N213"/>
  <c r="M213"/>
  <c r="L213"/>
  <c r="K213"/>
  <c r="J213"/>
  <c r="I213"/>
  <c r="H213"/>
  <c r="G213"/>
  <c r="F213"/>
  <c r="E213"/>
  <c r="D213"/>
  <c r="C213"/>
  <c r="O212"/>
  <c r="N212"/>
  <c r="M212"/>
  <c r="L212"/>
  <c r="K212"/>
  <c r="J212"/>
  <c r="I212"/>
  <c r="H212"/>
  <c r="G212"/>
  <c r="F212"/>
  <c r="E212"/>
  <c r="D212"/>
  <c r="C212"/>
  <c r="O211"/>
  <c r="N211"/>
  <c r="M211"/>
  <c r="L211"/>
  <c r="K211"/>
  <c r="J211"/>
  <c r="I211"/>
  <c r="H211"/>
  <c r="G211"/>
  <c r="F211"/>
  <c r="E211"/>
  <c r="D211"/>
  <c r="C211"/>
  <c r="O210"/>
  <c r="N210"/>
  <c r="M210"/>
  <c r="L210"/>
  <c r="K210"/>
  <c r="J210"/>
  <c r="I210"/>
  <c r="H210"/>
  <c r="G210"/>
  <c r="F210"/>
  <c r="E210"/>
  <c r="D210"/>
  <c r="C210"/>
  <c r="O209"/>
  <c r="N209"/>
  <c r="M209"/>
  <c r="L209"/>
  <c r="K209"/>
  <c r="J209"/>
  <c r="I209"/>
  <c r="H209"/>
  <c r="G209"/>
  <c r="F209"/>
  <c r="E209"/>
  <c r="D209"/>
  <c r="C209"/>
  <c r="O208"/>
  <c r="N208"/>
  <c r="M208"/>
  <c r="L208"/>
  <c r="K208"/>
  <c r="J208"/>
  <c r="I208"/>
  <c r="H208"/>
  <c r="G208"/>
  <c r="F208"/>
  <c r="E208"/>
  <c r="D208"/>
  <c r="C208"/>
  <c r="O207"/>
  <c r="N207"/>
  <c r="M207"/>
  <c r="L207"/>
  <c r="K207"/>
  <c r="J207"/>
  <c r="I207"/>
  <c r="H207"/>
  <c r="G207"/>
  <c r="F207"/>
  <c r="E207"/>
  <c r="D207"/>
  <c r="C207"/>
  <c r="O206"/>
  <c r="N206"/>
  <c r="M206"/>
  <c r="L206"/>
  <c r="K206"/>
  <c r="J206"/>
  <c r="I206"/>
  <c r="H206"/>
  <c r="G206"/>
  <c r="F206"/>
  <c r="E206"/>
  <c r="D206"/>
  <c r="C206"/>
  <c r="O205"/>
  <c r="N205"/>
  <c r="M205"/>
  <c r="L205"/>
  <c r="K205"/>
  <c r="J205"/>
  <c r="I205"/>
  <c r="H205"/>
  <c r="G205"/>
  <c r="F205"/>
  <c r="E205"/>
  <c r="D205"/>
  <c r="C205"/>
  <c r="O204"/>
  <c r="N204"/>
  <c r="M204"/>
  <c r="L204"/>
  <c r="K204"/>
  <c r="J204"/>
  <c r="I204"/>
  <c r="H204"/>
  <c r="G204"/>
  <c r="F204"/>
  <c r="E204"/>
  <c r="D204"/>
  <c r="C204"/>
  <c r="O203"/>
  <c r="N203"/>
  <c r="M203"/>
  <c r="L203"/>
  <c r="K203"/>
  <c r="J203"/>
  <c r="I203"/>
  <c r="H203"/>
  <c r="G203"/>
  <c r="F203"/>
  <c r="E203"/>
  <c r="D203"/>
  <c r="C203"/>
  <c r="O202"/>
  <c r="N202"/>
  <c r="M202"/>
  <c r="L202"/>
  <c r="K202"/>
  <c r="J202"/>
  <c r="I202"/>
  <c r="H202"/>
  <c r="G202"/>
  <c r="F202"/>
  <c r="E202"/>
  <c r="D202"/>
  <c r="C202"/>
  <c r="O201"/>
  <c r="N201"/>
  <c r="M201"/>
  <c r="L201"/>
  <c r="K201"/>
  <c r="J201"/>
  <c r="I201"/>
  <c r="H201"/>
  <c r="G201"/>
  <c r="F201"/>
  <c r="E201"/>
  <c r="D201"/>
  <c r="C201"/>
  <c r="O200"/>
  <c r="N200"/>
  <c r="M200"/>
  <c r="L200"/>
  <c r="K200"/>
  <c r="J200"/>
  <c r="I200"/>
  <c r="H200"/>
  <c r="G200"/>
  <c r="F200"/>
  <c r="E200"/>
  <c r="D200"/>
  <c r="C200"/>
  <c r="O199"/>
  <c r="N199"/>
  <c r="M199"/>
  <c r="L199"/>
  <c r="K199"/>
  <c r="J199"/>
  <c r="I199"/>
  <c r="H199"/>
  <c r="G199"/>
  <c r="F199"/>
  <c r="E199"/>
  <c r="D199"/>
  <c r="C199"/>
  <c r="O198"/>
  <c r="N198"/>
  <c r="M198"/>
  <c r="L198"/>
  <c r="K198"/>
  <c r="J198"/>
  <c r="I198"/>
  <c r="H198"/>
  <c r="G198"/>
  <c r="F198"/>
  <c r="E198"/>
  <c r="D198"/>
  <c r="C198"/>
  <c r="O197"/>
  <c r="N197"/>
  <c r="M197"/>
  <c r="L197"/>
  <c r="K197"/>
  <c r="J197"/>
  <c r="I197"/>
  <c r="H197"/>
  <c r="G197"/>
  <c r="F197"/>
  <c r="E197"/>
  <c r="D197"/>
  <c r="C197"/>
  <c r="O196"/>
  <c r="N196"/>
  <c r="M196"/>
  <c r="L196"/>
  <c r="K196"/>
  <c r="J196"/>
  <c r="I196"/>
  <c r="H196"/>
  <c r="G196"/>
  <c r="F196"/>
  <c r="E196"/>
  <c r="D196"/>
  <c r="C196"/>
  <c r="O195"/>
  <c r="N195"/>
  <c r="M195"/>
  <c r="L195"/>
  <c r="K195"/>
  <c r="J195"/>
  <c r="I195"/>
  <c r="H195"/>
  <c r="G195"/>
  <c r="F195"/>
  <c r="E195"/>
  <c r="D195"/>
  <c r="C195"/>
  <c r="O194"/>
  <c r="N194"/>
  <c r="M194"/>
  <c r="L194"/>
  <c r="K194"/>
  <c r="J194"/>
  <c r="I194"/>
  <c r="H194"/>
  <c r="G194"/>
  <c r="F194"/>
  <c r="E194"/>
  <c r="D194"/>
  <c r="C194"/>
  <c r="O193"/>
  <c r="N193"/>
  <c r="M193"/>
  <c r="L193"/>
  <c r="K193"/>
  <c r="J193"/>
  <c r="I193"/>
  <c r="H193"/>
  <c r="G193"/>
  <c r="F193"/>
  <c r="E193"/>
  <c r="D193"/>
  <c r="C193"/>
  <c r="O192"/>
  <c r="N192"/>
  <c r="M192"/>
  <c r="L192"/>
  <c r="K192"/>
  <c r="J192"/>
  <c r="I192"/>
  <c r="H192"/>
  <c r="G192"/>
  <c r="F192"/>
  <c r="E192"/>
  <c r="D192"/>
  <c r="C192"/>
  <c r="O191"/>
  <c r="N191"/>
  <c r="M191"/>
  <c r="L191"/>
  <c r="K191"/>
  <c r="J191"/>
  <c r="I191"/>
  <c r="H191"/>
  <c r="G191"/>
  <c r="F191"/>
  <c r="E191"/>
  <c r="D191"/>
  <c r="C191"/>
  <c r="O190"/>
  <c r="N190"/>
  <c r="M190"/>
  <c r="L190"/>
  <c r="K190"/>
  <c r="J190"/>
  <c r="I190"/>
  <c r="H190"/>
  <c r="G190"/>
  <c r="F190"/>
  <c r="E190"/>
  <c r="D190"/>
  <c r="C190"/>
  <c r="O189"/>
  <c r="N189"/>
  <c r="M189"/>
  <c r="L189"/>
  <c r="K189"/>
  <c r="J189"/>
  <c r="I189"/>
  <c r="H189"/>
  <c r="G189"/>
  <c r="F189"/>
  <c r="E189"/>
  <c r="D189"/>
  <c r="C189"/>
  <c r="O188"/>
  <c r="N188"/>
  <c r="M188"/>
  <c r="L188"/>
  <c r="K188"/>
  <c r="J188"/>
  <c r="I188"/>
  <c r="H188"/>
  <c r="G188"/>
  <c r="F188"/>
  <c r="E188"/>
  <c r="D188"/>
  <c r="C188"/>
  <c r="O187"/>
  <c r="N187"/>
  <c r="M187"/>
  <c r="L187"/>
  <c r="K187"/>
  <c r="J187"/>
  <c r="I187"/>
  <c r="H187"/>
  <c r="G187"/>
  <c r="F187"/>
  <c r="E187"/>
  <c r="D187"/>
  <c r="C187"/>
  <c r="O186"/>
  <c r="N186"/>
  <c r="M186"/>
  <c r="L186"/>
  <c r="K186"/>
  <c r="J186"/>
  <c r="I186"/>
  <c r="H186"/>
  <c r="G186"/>
  <c r="F186"/>
  <c r="E186"/>
  <c r="D186"/>
  <c r="C186"/>
  <c r="O185"/>
  <c r="N185"/>
  <c r="M185"/>
  <c r="L185"/>
  <c r="K185"/>
  <c r="J185"/>
  <c r="I185"/>
  <c r="H185"/>
  <c r="G185"/>
  <c r="F185"/>
  <c r="E185"/>
  <c r="D185"/>
  <c r="C185"/>
  <c r="O184"/>
  <c r="N184"/>
  <c r="M184"/>
  <c r="L184"/>
  <c r="K184"/>
  <c r="J184"/>
  <c r="I184"/>
  <c r="H184"/>
  <c r="G184"/>
  <c r="F184"/>
  <c r="E184"/>
  <c r="D184"/>
  <c r="C184"/>
  <c r="O183"/>
  <c r="N183"/>
  <c r="M183"/>
  <c r="L183"/>
  <c r="K183"/>
  <c r="J183"/>
  <c r="I183"/>
  <c r="H183"/>
  <c r="G183"/>
  <c r="F183"/>
  <c r="E183"/>
  <c r="D183"/>
  <c r="C183"/>
  <c r="O182"/>
  <c r="N182"/>
  <c r="M182"/>
  <c r="L182"/>
  <c r="K182"/>
  <c r="J182"/>
  <c r="I182"/>
  <c r="H182"/>
  <c r="G182"/>
  <c r="F182"/>
  <c r="E182"/>
  <c r="D182"/>
  <c r="C182"/>
  <c r="O181"/>
  <c r="N181"/>
  <c r="M181"/>
  <c r="L181"/>
  <c r="K181"/>
  <c r="J181"/>
  <c r="I181"/>
  <c r="H181"/>
  <c r="G181"/>
  <c r="F181"/>
  <c r="E181"/>
  <c r="D181"/>
  <c r="C181"/>
  <c r="O180"/>
  <c r="N180"/>
  <c r="M180"/>
  <c r="L180"/>
  <c r="K180"/>
  <c r="J180"/>
  <c r="I180"/>
  <c r="H180"/>
  <c r="G180"/>
  <c r="F180"/>
  <c r="E180"/>
  <c r="D180"/>
  <c r="C180"/>
  <c r="O179"/>
  <c r="N179"/>
  <c r="M179"/>
  <c r="L179"/>
  <c r="K179"/>
  <c r="J179"/>
  <c r="I179"/>
  <c r="H179"/>
  <c r="G179"/>
  <c r="F179"/>
  <c r="E179"/>
  <c r="D179"/>
  <c r="C179"/>
  <c r="O178"/>
  <c r="N178"/>
  <c r="M178"/>
  <c r="L178"/>
  <c r="K178"/>
  <c r="J178"/>
  <c r="I178"/>
  <c r="H178"/>
  <c r="G178"/>
  <c r="F178"/>
  <c r="E178"/>
  <c r="D178"/>
  <c r="C178"/>
  <c r="O177"/>
  <c r="N177"/>
  <c r="M177"/>
  <c r="L177"/>
  <c r="K177"/>
  <c r="J177"/>
  <c r="I177"/>
  <c r="H177"/>
  <c r="G177"/>
  <c r="F177"/>
  <c r="E177"/>
  <c r="D177"/>
  <c r="C177"/>
  <c r="O176"/>
  <c r="N176"/>
  <c r="M176"/>
  <c r="L176"/>
  <c r="K176"/>
  <c r="J176"/>
  <c r="I176"/>
  <c r="H176"/>
  <c r="G176"/>
  <c r="F176"/>
  <c r="E176"/>
  <c r="D176"/>
  <c r="C176"/>
  <c r="O175"/>
  <c r="N175"/>
  <c r="M175"/>
  <c r="L175"/>
  <c r="K175"/>
  <c r="J175"/>
  <c r="I175"/>
  <c r="H175"/>
  <c r="G175"/>
  <c r="F175"/>
  <c r="E175"/>
  <c r="D175"/>
  <c r="C175"/>
  <c r="O174"/>
  <c r="N174"/>
  <c r="M174"/>
  <c r="L174"/>
  <c r="K174"/>
  <c r="J174"/>
  <c r="I174"/>
  <c r="H174"/>
  <c r="G174"/>
  <c r="F174"/>
  <c r="E174"/>
  <c r="D174"/>
  <c r="C174"/>
  <c r="O173"/>
  <c r="N173"/>
  <c r="M173"/>
  <c r="L173"/>
  <c r="K173"/>
  <c r="J173"/>
  <c r="I173"/>
  <c r="H173"/>
  <c r="G173"/>
  <c r="F173"/>
  <c r="E173"/>
  <c r="D173"/>
  <c r="C173"/>
  <c r="O172"/>
  <c r="N172"/>
  <c r="M172"/>
  <c r="L172"/>
  <c r="K172"/>
  <c r="J172"/>
  <c r="I172"/>
  <c r="H172"/>
  <c r="G172"/>
  <c r="F172"/>
  <c r="E172"/>
  <c r="D172"/>
  <c r="C172"/>
  <c r="O171"/>
  <c r="N171"/>
  <c r="M171"/>
  <c r="L171"/>
  <c r="K171"/>
  <c r="J171"/>
  <c r="I171"/>
  <c r="H171"/>
  <c r="G171"/>
  <c r="F171"/>
  <c r="E171"/>
  <c r="D171"/>
  <c r="C171"/>
  <c r="O170"/>
  <c r="N170"/>
  <c r="M170"/>
  <c r="L170"/>
  <c r="K170"/>
  <c r="J170"/>
  <c r="I170"/>
  <c r="H170"/>
  <c r="G170"/>
  <c r="F170"/>
  <c r="E170"/>
  <c r="D170"/>
  <c r="C170"/>
  <c r="O169"/>
  <c r="N169"/>
  <c r="M169"/>
  <c r="L169"/>
  <c r="K169"/>
  <c r="J169"/>
  <c r="I169"/>
  <c r="H169"/>
  <c r="G169"/>
  <c r="F169"/>
  <c r="E169"/>
  <c r="D169"/>
  <c r="C169"/>
  <c r="O168"/>
  <c r="N168"/>
  <c r="M168"/>
  <c r="L168"/>
  <c r="K168"/>
  <c r="J168"/>
  <c r="I168"/>
  <c r="H168"/>
  <c r="G168"/>
  <c r="F168"/>
  <c r="E168"/>
  <c r="D168"/>
  <c r="C168"/>
  <c r="O167"/>
  <c r="N167"/>
  <c r="M167"/>
  <c r="L167"/>
  <c r="K167"/>
  <c r="J167"/>
  <c r="I167"/>
  <c r="H167"/>
  <c r="G167"/>
  <c r="F167"/>
  <c r="E167"/>
  <c r="D167"/>
  <c r="C167"/>
  <c r="O166"/>
  <c r="N166"/>
  <c r="M166"/>
  <c r="L166"/>
  <c r="K166"/>
  <c r="J166"/>
  <c r="I166"/>
  <c r="H166"/>
  <c r="G166"/>
  <c r="F166"/>
  <c r="E166"/>
  <c r="D166"/>
  <c r="C166"/>
  <c r="O165"/>
  <c r="N165"/>
  <c r="M165"/>
  <c r="L165"/>
  <c r="K165"/>
  <c r="J165"/>
  <c r="I165"/>
  <c r="H165"/>
  <c r="G165"/>
  <c r="F165"/>
  <c r="E165"/>
  <c r="D165"/>
  <c r="C165"/>
  <c r="O164"/>
  <c r="N164"/>
  <c r="M164"/>
  <c r="L164"/>
  <c r="K164"/>
  <c r="J164"/>
  <c r="I164"/>
  <c r="H164"/>
  <c r="G164"/>
  <c r="F164"/>
  <c r="E164"/>
  <c r="D164"/>
  <c r="C164"/>
  <c r="O163"/>
  <c r="N163"/>
  <c r="M163"/>
  <c r="L163"/>
  <c r="K163"/>
  <c r="J163"/>
  <c r="I163"/>
  <c r="H163"/>
  <c r="G163"/>
  <c r="F163"/>
  <c r="E163"/>
  <c r="D163"/>
  <c r="C163"/>
  <c r="O162"/>
  <c r="N162"/>
  <c r="M162"/>
  <c r="L162"/>
  <c r="K162"/>
  <c r="J162"/>
  <c r="I162"/>
  <c r="H162"/>
  <c r="G162"/>
  <c r="F162"/>
  <c r="E162"/>
  <c r="D162"/>
  <c r="C162"/>
  <c r="O161"/>
  <c r="N161"/>
  <c r="M161"/>
  <c r="L161"/>
  <c r="K161"/>
  <c r="J161"/>
  <c r="I161"/>
  <c r="H161"/>
  <c r="G161"/>
  <c r="F161"/>
  <c r="E161"/>
  <c r="D161"/>
  <c r="C161"/>
  <c r="O160"/>
  <c r="N160"/>
  <c r="M160"/>
  <c r="L160"/>
  <c r="K160"/>
  <c r="J160"/>
  <c r="I160"/>
  <c r="H160"/>
  <c r="G160"/>
  <c r="F160"/>
  <c r="E160"/>
  <c r="D160"/>
  <c r="C160"/>
  <c r="O159"/>
  <c r="N159"/>
  <c r="M159"/>
  <c r="L159"/>
  <c r="K159"/>
  <c r="J159"/>
  <c r="I159"/>
  <c r="H159"/>
  <c r="G159"/>
  <c r="F159"/>
  <c r="E159"/>
  <c r="D159"/>
  <c r="C159"/>
  <c r="O158"/>
  <c r="N158"/>
  <c r="M158"/>
  <c r="L158"/>
  <c r="K158"/>
  <c r="J158"/>
  <c r="I158"/>
  <c r="H158"/>
  <c r="G158"/>
  <c r="F158"/>
  <c r="E158"/>
  <c r="D158"/>
  <c r="C158"/>
  <c r="O157"/>
  <c r="N157"/>
  <c r="M157"/>
  <c r="L157"/>
  <c r="K157"/>
  <c r="J157"/>
  <c r="I157"/>
  <c r="H157"/>
  <c r="G157"/>
  <c r="F157"/>
  <c r="E157"/>
  <c r="D157"/>
  <c r="C157"/>
  <c r="O156"/>
  <c r="N156"/>
  <c r="M156"/>
  <c r="L156"/>
  <c r="K156"/>
  <c r="J156"/>
  <c r="I156"/>
  <c r="H156"/>
  <c r="G156"/>
  <c r="F156"/>
  <c r="E156"/>
  <c r="D156"/>
  <c r="C156"/>
  <c r="O155"/>
  <c r="N155"/>
  <c r="M155"/>
  <c r="L155"/>
  <c r="K155"/>
  <c r="J155"/>
  <c r="I155"/>
  <c r="H155"/>
  <c r="G155"/>
  <c r="F155"/>
  <c r="E155"/>
  <c r="D155"/>
  <c r="C155"/>
  <c r="O154"/>
  <c r="N154"/>
  <c r="M154"/>
  <c r="L154"/>
  <c r="K154"/>
  <c r="J154"/>
  <c r="I154"/>
  <c r="H154"/>
  <c r="G154"/>
  <c r="F154"/>
  <c r="E154"/>
  <c r="D154"/>
  <c r="C154"/>
  <c r="O153"/>
  <c r="N153"/>
  <c r="M153"/>
  <c r="L153"/>
  <c r="K153"/>
  <c r="J153"/>
  <c r="I153"/>
  <c r="H153"/>
  <c r="G153"/>
  <c r="F153"/>
  <c r="E153"/>
  <c r="D153"/>
  <c r="C153"/>
  <c r="O152"/>
  <c r="N152"/>
  <c r="M152"/>
  <c r="L152"/>
  <c r="K152"/>
  <c r="J152"/>
  <c r="I152"/>
  <c r="H152"/>
  <c r="G152"/>
  <c r="F152"/>
  <c r="E152"/>
  <c r="D152"/>
  <c r="C152"/>
  <c r="O151"/>
  <c r="N151"/>
  <c r="M151"/>
  <c r="L151"/>
  <c r="K151"/>
  <c r="J151"/>
  <c r="I151"/>
  <c r="H151"/>
  <c r="G151"/>
  <c r="F151"/>
  <c r="E151"/>
  <c r="D151"/>
  <c r="C151"/>
  <c r="O150"/>
  <c r="N150"/>
  <c r="M150"/>
  <c r="L150"/>
  <c r="K150"/>
  <c r="J150"/>
  <c r="I150"/>
  <c r="H150"/>
  <c r="G150"/>
  <c r="F150"/>
  <c r="E150"/>
  <c r="D150"/>
  <c r="C150"/>
  <c r="O149"/>
  <c r="N149"/>
  <c r="M149"/>
  <c r="L149"/>
  <c r="K149"/>
  <c r="J149"/>
  <c r="I149"/>
  <c r="H149"/>
  <c r="G149"/>
  <c r="F149"/>
  <c r="E149"/>
  <c r="D149"/>
  <c r="C149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E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N131"/>
  <c r="M131"/>
  <c r="L131"/>
  <c r="K131"/>
  <c r="J131"/>
  <c r="I131"/>
  <c r="H131"/>
  <c r="G131"/>
  <c r="F131"/>
  <c r="E131"/>
  <c r="D131"/>
  <c r="C131"/>
  <c r="O130"/>
  <c r="N130"/>
  <c r="M130"/>
  <c r="L130"/>
  <c r="K130"/>
  <c r="J130"/>
  <c r="I130"/>
  <c r="H130"/>
  <c r="G130"/>
  <c r="F130"/>
  <c r="E130"/>
  <c r="D130"/>
  <c r="C130"/>
  <c r="O129"/>
  <c r="N129"/>
  <c r="M129"/>
  <c r="L129"/>
  <c r="K129"/>
  <c r="J129"/>
  <c r="I129"/>
  <c r="H129"/>
  <c r="G129"/>
  <c r="F129"/>
  <c r="E129"/>
  <c r="D129"/>
  <c r="C129"/>
  <c r="O128"/>
  <c r="N128"/>
  <c r="M128"/>
  <c r="L128"/>
  <c r="K128"/>
  <c r="J128"/>
  <c r="I128"/>
  <c r="H128"/>
  <c r="G128"/>
  <c r="F128"/>
  <c r="E128"/>
  <c r="D128"/>
  <c r="C128"/>
  <c r="O127"/>
  <c r="N127"/>
  <c r="M127"/>
  <c r="L127"/>
  <c r="K127"/>
  <c r="J127"/>
  <c r="I127"/>
  <c r="H127"/>
  <c r="G127"/>
  <c r="F127"/>
  <c r="E127"/>
  <c r="D127"/>
  <c r="C127"/>
  <c r="O126"/>
  <c r="N126"/>
  <c r="M126"/>
  <c r="L126"/>
  <c r="K126"/>
  <c r="J126"/>
  <c r="I126"/>
  <c r="H126"/>
  <c r="G126"/>
  <c r="F126"/>
  <c r="E126"/>
  <c r="D126"/>
  <c r="C126"/>
  <c r="O125"/>
  <c r="N125"/>
  <c r="M125"/>
  <c r="L125"/>
  <c r="K125"/>
  <c r="J125"/>
  <c r="I125"/>
  <c r="H125"/>
  <c r="G125"/>
  <c r="F125"/>
  <c r="E125"/>
  <c r="D125"/>
  <c r="C125"/>
  <c r="O124"/>
  <c r="N124"/>
  <c r="M124"/>
  <c r="L124"/>
  <c r="K124"/>
  <c r="J124"/>
  <c r="I124"/>
  <c r="H124"/>
  <c r="G124"/>
  <c r="F124"/>
  <c r="E124"/>
  <c r="D124"/>
  <c r="C124"/>
  <c r="O123"/>
  <c r="N123"/>
  <c r="M123"/>
  <c r="L123"/>
  <c r="K123"/>
  <c r="J123"/>
  <c r="I123"/>
  <c r="H123"/>
  <c r="G123"/>
  <c r="F123"/>
  <c r="E123"/>
  <c r="D123"/>
  <c r="C123"/>
  <c r="O122"/>
  <c r="N122"/>
  <c r="M122"/>
  <c r="L122"/>
  <c r="K122"/>
  <c r="J122"/>
  <c r="I122"/>
  <c r="H122"/>
  <c r="G122"/>
  <c r="F122"/>
  <c r="E122"/>
  <c r="D122"/>
  <c r="C122"/>
  <c r="O121"/>
  <c r="N121"/>
  <c r="M121"/>
  <c r="L121"/>
  <c r="K121"/>
  <c r="J121"/>
  <c r="I121"/>
  <c r="H121"/>
  <c r="G121"/>
  <c r="F121"/>
  <c r="E121"/>
  <c r="D121"/>
  <c r="C121"/>
  <c r="O120"/>
  <c r="N120"/>
  <c r="M120"/>
  <c r="L120"/>
  <c r="K120"/>
  <c r="J120"/>
  <c r="I120"/>
  <c r="H120"/>
  <c r="G120"/>
  <c r="F120"/>
  <c r="E120"/>
  <c r="D120"/>
  <c r="C120"/>
  <c r="O119"/>
  <c r="N119"/>
  <c r="M119"/>
  <c r="L119"/>
  <c r="K119"/>
  <c r="J119"/>
  <c r="I119"/>
  <c r="H119"/>
  <c r="G119"/>
  <c r="F119"/>
  <c r="E119"/>
  <c r="D119"/>
  <c r="C119"/>
  <c r="O118"/>
  <c r="N118"/>
  <c r="M118"/>
  <c r="L118"/>
  <c r="K118"/>
  <c r="J118"/>
  <c r="I118"/>
  <c r="H118"/>
  <c r="G118"/>
  <c r="F118"/>
  <c r="E118"/>
  <c r="D118"/>
  <c r="C118"/>
  <c r="O117"/>
  <c r="N117"/>
  <c r="M117"/>
  <c r="L117"/>
  <c r="K117"/>
  <c r="J117"/>
  <c r="I117"/>
  <c r="H117"/>
  <c r="G117"/>
  <c r="F117"/>
  <c r="E117"/>
  <c r="D117"/>
  <c r="C117"/>
  <c r="O116"/>
  <c r="N116"/>
  <c r="M116"/>
  <c r="L116"/>
  <c r="K116"/>
  <c r="J116"/>
  <c r="I116"/>
  <c r="H116"/>
  <c r="G116"/>
  <c r="F116"/>
  <c r="E116"/>
  <c r="D116"/>
  <c r="C116"/>
  <c r="O115"/>
  <c r="N115"/>
  <c r="M115"/>
  <c r="L115"/>
  <c r="K115"/>
  <c r="J115"/>
  <c r="I115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O113"/>
  <c r="N113"/>
  <c r="M113"/>
  <c r="L113"/>
  <c r="K113"/>
  <c r="J113"/>
  <c r="I113"/>
  <c r="H113"/>
  <c r="G113"/>
  <c r="F113"/>
  <c r="E113"/>
  <c r="D113"/>
  <c r="C113"/>
  <c r="O112"/>
  <c r="N112"/>
  <c r="M112"/>
  <c r="L112"/>
  <c r="K112"/>
  <c r="J112"/>
  <c r="I112"/>
  <c r="H112"/>
  <c r="G112"/>
  <c r="F112"/>
  <c r="E112"/>
  <c r="D112"/>
  <c r="C112"/>
  <c r="O111"/>
  <c r="N111"/>
  <c r="M111"/>
  <c r="L111"/>
  <c r="K111"/>
  <c r="J111"/>
  <c r="I111"/>
  <c r="H111"/>
  <c r="G111"/>
  <c r="F111"/>
  <c r="E111"/>
  <c r="D111"/>
  <c r="C111"/>
  <c r="O110"/>
  <c r="N110"/>
  <c r="M110"/>
  <c r="L110"/>
  <c r="K110"/>
  <c r="J110"/>
  <c r="I110"/>
  <c r="H110"/>
  <c r="G110"/>
  <c r="F110"/>
  <c r="E110"/>
  <c r="D110"/>
  <c r="C110"/>
  <c r="O109"/>
  <c r="N109"/>
  <c r="M109"/>
  <c r="L109"/>
  <c r="K109"/>
  <c r="J109"/>
  <c r="I109"/>
  <c r="H109"/>
  <c r="G109"/>
  <c r="F109"/>
  <c r="E109"/>
  <c r="D109"/>
  <c r="C109"/>
  <c r="O108"/>
  <c r="N108"/>
  <c r="M108"/>
  <c r="L108"/>
  <c r="K108"/>
  <c r="J108"/>
  <c r="I108"/>
  <c r="H108"/>
  <c r="G108"/>
  <c r="F108"/>
  <c r="E108"/>
  <c r="D108"/>
  <c r="C108"/>
  <c r="O107"/>
  <c r="N107"/>
  <c r="M107"/>
  <c r="L107"/>
  <c r="K107"/>
  <c r="J107"/>
  <c r="I107"/>
  <c r="H107"/>
  <c r="G107"/>
  <c r="F107"/>
  <c r="E107"/>
  <c r="D107"/>
  <c r="C107"/>
  <c r="O106"/>
  <c r="N106"/>
  <c r="M106"/>
  <c r="L106"/>
  <c r="K106"/>
  <c r="J106"/>
  <c r="I106"/>
  <c r="H106"/>
  <c r="G106"/>
  <c r="F106"/>
  <c r="E106"/>
  <c r="D106"/>
  <c r="C106"/>
  <c r="O105"/>
  <c r="N105"/>
  <c r="M105"/>
  <c r="L105"/>
  <c r="K105"/>
  <c r="J105"/>
  <c r="I105"/>
  <c r="H105"/>
  <c r="G105"/>
  <c r="F105"/>
  <c r="E105"/>
  <c r="D105"/>
  <c r="C105"/>
  <c r="O104"/>
  <c r="N104"/>
  <c r="M104"/>
  <c r="L104"/>
  <c r="K104"/>
  <c r="J104"/>
  <c r="I104"/>
  <c r="H104"/>
  <c r="G104"/>
  <c r="F104"/>
  <c r="E104"/>
  <c r="D104"/>
  <c r="C104"/>
  <c r="O103"/>
  <c r="N103"/>
  <c r="M103"/>
  <c r="L103"/>
  <c r="K103"/>
  <c r="J103"/>
  <c r="I103"/>
  <c r="H103"/>
  <c r="G103"/>
  <c r="F103"/>
  <c r="E103"/>
  <c r="D103"/>
  <c r="C103"/>
  <c r="O102"/>
  <c r="N102"/>
  <c r="M102"/>
  <c r="L102"/>
  <c r="K102"/>
  <c r="J102"/>
  <c r="I102"/>
  <c r="H102"/>
  <c r="G102"/>
  <c r="F102"/>
  <c r="E102"/>
  <c r="D102"/>
  <c r="C102"/>
  <c r="O101"/>
  <c r="N101"/>
  <c r="M101"/>
  <c r="L101"/>
  <c r="K101"/>
  <c r="J101"/>
  <c r="I101"/>
  <c r="H101"/>
  <c r="G101"/>
  <c r="F101"/>
  <c r="E101"/>
  <c r="D101"/>
  <c r="C101"/>
  <c r="O100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O98"/>
  <c r="N98"/>
  <c r="M98"/>
  <c r="L98"/>
  <c r="K98"/>
  <c r="J98"/>
  <c r="I98"/>
  <c r="H98"/>
  <c r="G98"/>
  <c r="F98"/>
  <c r="E98"/>
  <c r="D98"/>
  <c r="C98"/>
  <c r="O97"/>
  <c r="N97"/>
  <c r="M97"/>
  <c r="L97"/>
  <c r="K97"/>
  <c r="J97"/>
  <c r="I97"/>
  <c r="H97"/>
  <c r="G97"/>
  <c r="F97"/>
  <c r="E97"/>
  <c r="D97"/>
  <c r="C97"/>
  <c r="O96"/>
  <c r="N96"/>
  <c r="M96"/>
  <c r="L96"/>
  <c r="K96"/>
  <c r="J96"/>
  <c r="I96"/>
  <c r="H96"/>
  <c r="G96"/>
  <c r="F96"/>
  <c r="E96"/>
  <c r="D96"/>
  <c r="C96"/>
  <c r="O95"/>
  <c r="N95"/>
  <c r="M95"/>
  <c r="L95"/>
  <c r="K95"/>
  <c r="J95"/>
  <c r="I95"/>
  <c r="H95"/>
  <c r="G95"/>
  <c r="F95"/>
  <c r="E95"/>
  <c r="D95"/>
  <c r="C95"/>
  <c r="O94"/>
  <c r="N94"/>
  <c r="M94"/>
  <c r="L94"/>
  <c r="K94"/>
  <c r="J94"/>
  <c r="I94"/>
  <c r="H94"/>
  <c r="G94"/>
  <c r="F94"/>
  <c r="E94"/>
  <c r="D94"/>
  <c r="C94"/>
  <c r="O93"/>
  <c r="N93"/>
  <c r="M93"/>
  <c r="L93"/>
  <c r="K93"/>
  <c r="J93"/>
  <c r="I93"/>
  <c r="H93"/>
  <c r="G93"/>
  <c r="F93"/>
  <c r="E93"/>
  <c r="D93"/>
  <c r="C93"/>
  <c r="O92"/>
  <c r="N92"/>
  <c r="M92"/>
  <c r="L92"/>
  <c r="K92"/>
  <c r="J92"/>
  <c r="I92"/>
  <c r="H92"/>
  <c r="G92"/>
  <c r="F92"/>
  <c r="E92"/>
  <c r="D92"/>
  <c r="C92"/>
  <c r="O91"/>
  <c r="N91"/>
  <c r="M91"/>
  <c r="L91"/>
  <c r="K91"/>
  <c r="J91"/>
  <c r="I91"/>
  <c r="H91"/>
  <c r="G91"/>
  <c r="F91"/>
  <c r="E91"/>
  <c r="D91"/>
  <c r="C91"/>
  <c r="O90"/>
  <c r="N90"/>
  <c r="M90"/>
  <c r="L90"/>
  <c r="K90"/>
  <c r="J90"/>
  <c r="I90"/>
  <c r="H90"/>
  <c r="G90"/>
  <c r="F90"/>
  <c r="E90"/>
  <c r="D90"/>
  <c r="C90"/>
  <c r="O89"/>
  <c r="N89"/>
  <c r="M89"/>
  <c r="L89"/>
  <c r="K89"/>
  <c r="J89"/>
  <c r="I89"/>
  <c r="H89"/>
  <c r="G89"/>
  <c r="F89"/>
  <c r="E89"/>
  <c r="D89"/>
  <c r="C89"/>
  <c r="O88"/>
  <c r="N88"/>
  <c r="M88"/>
  <c r="L88"/>
  <c r="K88"/>
  <c r="J88"/>
  <c r="I88"/>
  <c r="H88"/>
  <c r="G88"/>
  <c r="F88"/>
  <c r="E88"/>
  <c r="D88"/>
  <c r="C88"/>
  <c r="O87"/>
  <c r="N87"/>
  <c r="M87"/>
  <c r="L87"/>
  <c r="K87"/>
  <c r="J87"/>
  <c r="I87"/>
  <c r="H87"/>
  <c r="G87"/>
  <c r="F87"/>
  <c r="E87"/>
  <c r="D87"/>
  <c r="C87"/>
  <c r="O86"/>
  <c r="N86"/>
  <c r="M86"/>
  <c r="L86"/>
  <c r="K86"/>
  <c r="J86"/>
  <c r="I86"/>
  <c r="H86"/>
  <c r="G86"/>
  <c r="F86"/>
  <c r="E86"/>
  <c r="D86"/>
  <c r="C86"/>
  <c r="O85"/>
  <c r="N85"/>
  <c r="M85"/>
  <c r="L85"/>
  <c r="K85"/>
  <c r="J85"/>
  <c r="I85"/>
  <c r="H85"/>
  <c r="G85"/>
  <c r="F85"/>
  <c r="E85"/>
  <c r="D85"/>
  <c r="C85"/>
  <c r="O84"/>
  <c r="N84"/>
  <c r="M84"/>
  <c r="L84"/>
  <c r="K84"/>
  <c r="J84"/>
  <c r="I84"/>
  <c r="H84"/>
  <c r="G84"/>
  <c r="F84"/>
  <c r="E84"/>
  <c r="D84"/>
  <c r="C84"/>
  <c r="O83"/>
  <c r="N83"/>
  <c r="M83"/>
  <c r="L83"/>
  <c r="K83"/>
  <c r="J83"/>
  <c r="I83"/>
  <c r="H83"/>
  <c r="G83"/>
  <c r="F83"/>
  <c r="E83"/>
  <c r="D83"/>
  <c r="C83"/>
  <c r="O82"/>
  <c r="N82"/>
  <c r="M82"/>
  <c r="L82"/>
  <c r="K82"/>
  <c r="J82"/>
  <c r="I82"/>
  <c r="H82"/>
  <c r="G82"/>
  <c r="F82"/>
  <c r="E82"/>
  <c r="D82"/>
  <c r="C82"/>
  <c r="O81"/>
  <c r="N81"/>
  <c r="M81"/>
  <c r="L81"/>
  <c r="K81"/>
  <c r="J81"/>
  <c r="I81"/>
  <c r="H81"/>
  <c r="G81"/>
  <c r="F81"/>
  <c r="E81"/>
  <c r="D81"/>
  <c r="C81"/>
  <c r="O80"/>
  <c r="N80"/>
  <c r="M80"/>
  <c r="L80"/>
  <c r="K80"/>
  <c r="J80"/>
  <c r="I80"/>
  <c r="H80"/>
  <c r="G80"/>
  <c r="F80"/>
  <c r="E80"/>
  <c r="D80"/>
  <c r="C80"/>
  <c r="O79"/>
  <c r="N79"/>
  <c r="M79"/>
  <c r="L79"/>
  <c r="K79"/>
  <c r="J79"/>
  <c r="I79"/>
  <c r="H79"/>
  <c r="G79"/>
  <c r="F79"/>
  <c r="E79"/>
  <c r="D79"/>
  <c r="C79"/>
  <c r="O78"/>
  <c r="N78"/>
  <c r="M78"/>
  <c r="L78"/>
  <c r="K78"/>
  <c r="J78"/>
  <c r="I78"/>
  <c r="H78"/>
  <c r="G78"/>
  <c r="F78"/>
  <c r="E78"/>
  <c r="D78"/>
  <c r="C78"/>
  <c r="O77"/>
  <c r="N77"/>
  <c r="M77"/>
  <c r="L77"/>
  <c r="K77"/>
  <c r="J77"/>
  <c r="I77"/>
  <c r="H77"/>
  <c r="G77"/>
  <c r="F77"/>
  <c r="E77"/>
  <c r="D77"/>
  <c r="C77"/>
  <c r="O76"/>
  <c r="N76"/>
  <c r="M76"/>
  <c r="L76"/>
  <c r="K76"/>
  <c r="J76"/>
  <c r="I76"/>
  <c r="H76"/>
  <c r="G76"/>
  <c r="F76"/>
  <c r="E76"/>
  <c r="D76"/>
  <c r="C76"/>
  <c r="O75"/>
  <c r="N75"/>
  <c r="M75"/>
  <c r="L75"/>
  <c r="K75"/>
  <c r="J75"/>
  <c r="I75"/>
  <c r="H75"/>
  <c r="G75"/>
  <c r="F75"/>
  <c r="E75"/>
  <c r="D75"/>
  <c r="C75"/>
  <c r="O74"/>
  <c r="N74"/>
  <c r="M74"/>
  <c r="L74"/>
  <c r="K74"/>
  <c r="J74"/>
  <c r="I74"/>
  <c r="H74"/>
  <c r="G74"/>
  <c r="F74"/>
  <c r="E74"/>
  <c r="D74"/>
  <c r="C74"/>
  <c r="O73"/>
  <c r="N73"/>
  <c r="M73"/>
  <c r="L73"/>
  <c r="K73"/>
  <c r="J73"/>
  <c r="I73"/>
  <c r="H73"/>
  <c r="G73"/>
  <c r="F73"/>
  <c r="E73"/>
  <c r="D73"/>
  <c r="C73"/>
  <c r="O72"/>
  <c r="N72"/>
  <c r="M72"/>
  <c r="L72"/>
  <c r="K72"/>
  <c r="J72"/>
  <c r="I72"/>
  <c r="H72"/>
  <c r="G72"/>
  <c r="F72"/>
  <c r="E72"/>
  <c r="D72"/>
  <c r="C72"/>
  <c r="O71"/>
  <c r="N71"/>
  <c r="M71"/>
  <c r="L71"/>
  <c r="K71"/>
  <c r="J71"/>
  <c r="I71"/>
  <c r="H71"/>
  <c r="G71"/>
  <c r="F71"/>
  <c r="E71"/>
  <c r="D71"/>
  <c r="C71"/>
  <c r="O70"/>
  <c r="N70"/>
  <c r="M70"/>
  <c r="L70"/>
  <c r="K70"/>
  <c r="J70"/>
  <c r="I70"/>
  <c r="H70"/>
  <c r="G70"/>
  <c r="F70"/>
  <c r="E70"/>
  <c r="D70"/>
  <c r="C70"/>
  <c r="O69"/>
  <c r="N69"/>
  <c r="M69"/>
  <c r="L69"/>
  <c r="K69"/>
  <c r="J69"/>
  <c r="I69"/>
  <c r="H69"/>
  <c r="G69"/>
  <c r="F69"/>
  <c r="E69"/>
  <c r="D69"/>
  <c r="C69"/>
  <c r="O68"/>
  <c r="N68"/>
  <c r="M68"/>
  <c r="L68"/>
  <c r="K68"/>
  <c r="J68"/>
  <c r="I68"/>
  <c r="H68"/>
  <c r="G68"/>
  <c r="F68"/>
  <c r="E68"/>
  <c r="D68"/>
  <c r="C68"/>
  <c r="O67"/>
  <c r="N67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O65"/>
  <c r="N65"/>
  <c r="M65"/>
  <c r="L65"/>
  <c r="K65"/>
  <c r="J65"/>
  <c r="I65"/>
  <c r="H65"/>
  <c r="G65"/>
  <c r="F65"/>
  <c r="E65"/>
  <c r="D65"/>
  <c r="C65"/>
  <c r="O64"/>
  <c r="N64"/>
  <c r="M64"/>
  <c r="L64"/>
  <c r="K64"/>
  <c r="J64"/>
  <c r="I64"/>
  <c r="H64"/>
  <c r="G64"/>
  <c r="F64"/>
  <c r="E64"/>
  <c r="D64"/>
  <c r="C64"/>
  <c r="O63"/>
  <c r="N63"/>
  <c r="M63"/>
  <c r="L63"/>
  <c r="K63"/>
  <c r="J63"/>
  <c r="I63"/>
  <c r="H63"/>
  <c r="G63"/>
  <c r="F63"/>
  <c r="E63"/>
  <c r="D63"/>
  <c r="C63"/>
  <c r="O62"/>
  <c r="N62"/>
  <c r="M62"/>
  <c r="L62"/>
  <c r="K62"/>
  <c r="J62"/>
  <c r="I62"/>
  <c r="H62"/>
  <c r="G62"/>
  <c r="F62"/>
  <c r="E62"/>
  <c r="D62"/>
  <c r="C62"/>
  <c r="O61"/>
  <c r="N61"/>
  <c r="M61"/>
  <c r="L61"/>
  <c r="K61"/>
  <c r="J61"/>
  <c r="I61"/>
  <c r="H61"/>
  <c r="G61"/>
  <c r="F61"/>
  <c r="E61"/>
  <c r="D61"/>
  <c r="C61"/>
  <c r="O60"/>
  <c r="N60"/>
  <c r="M60"/>
  <c r="L60"/>
  <c r="K60"/>
  <c r="J60"/>
  <c r="I60"/>
  <c r="H60"/>
  <c r="G60"/>
  <c r="F60"/>
  <c r="E60"/>
  <c r="D60"/>
  <c r="C60"/>
  <c r="O59"/>
  <c r="N59"/>
  <c r="M59"/>
  <c r="L59"/>
  <c r="K59"/>
  <c r="J59"/>
  <c r="I59"/>
  <c r="H59"/>
  <c r="G59"/>
  <c r="F59"/>
  <c r="E59"/>
  <c r="D59"/>
  <c r="C59"/>
  <c r="O58"/>
  <c r="N58"/>
  <c r="M58"/>
  <c r="L58"/>
  <c r="K58"/>
  <c r="J58"/>
  <c r="I58"/>
  <c r="H58"/>
  <c r="G58"/>
  <c r="F58"/>
  <c r="E58"/>
  <c r="D58"/>
  <c r="C58"/>
  <c r="O57"/>
  <c r="N57"/>
  <c r="M57"/>
  <c r="L57"/>
  <c r="K57"/>
  <c r="J57"/>
  <c r="I57"/>
  <c r="H57"/>
  <c r="G57"/>
  <c r="F57"/>
  <c r="E57"/>
  <c r="D57"/>
  <c r="C57"/>
  <c r="O56"/>
  <c r="N56"/>
  <c r="M56"/>
  <c r="L56"/>
  <c r="K56"/>
  <c r="J56"/>
  <c r="I56"/>
  <c r="H56"/>
  <c r="G56"/>
  <c r="F56"/>
  <c r="E56"/>
  <c r="D56"/>
  <c r="C56"/>
  <c r="O55"/>
  <c r="N55"/>
  <c r="M55"/>
  <c r="L55"/>
  <c r="K55"/>
  <c r="J55"/>
  <c r="I55"/>
  <c r="H55"/>
  <c r="G55"/>
  <c r="F55"/>
  <c r="E55"/>
  <c r="D55"/>
  <c r="C55"/>
  <c r="O54"/>
  <c r="N54"/>
  <c r="M54"/>
  <c r="L54"/>
  <c r="K54"/>
  <c r="J54"/>
  <c r="I54"/>
  <c r="H54"/>
  <c r="G54"/>
  <c r="F54"/>
  <c r="E54"/>
  <c r="D54"/>
  <c r="C54"/>
  <c r="O53"/>
  <c r="N53"/>
  <c r="M53"/>
  <c r="L53"/>
  <c r="K53"/>
  <c r="J53"/>
  <c r="I53"/>
  <c r="H53"/>
  <c r="G53"/>
  <c r="F53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O50"/>
  <c r="N50"/>
  <c r="M50"/>
  <c r="L50"/>
  <c r="K50"/>
  <c r="J50"/>
  <c r="I50"/>
  <c r="H50"/>
  <c r="G50"/>
  <c r="F50"/>
  <c r="E50"/>
  <c r="D50"/>
  <c r="C50"/>
  <c r="O49"/>
  <c r="N49"/>
  <c r="M49"/>
  <c r="L49"/>
  <c r="K49"/>
  <c r="J49"/>
  <c r="I49"/>
  <c r="H49"/>
  <c r="G49"/>
  <c r="F49"/>
  <c r="E49"/>
  <c r="D49"/>
  <c r="C49"/>
  <c r="O48"/>
  <c r="N48"/>
  <c r="M48"/>
  <c r="L48"/>
  <c r="K48"/>
  <c r="J48"/>
  <c r="I48"/>
  <c r="H48"/>
  <c r="G48"/>
  <c r="F48"/>
  <c r="E48"/>
  <c r="D48"/>
  <c r="C48"/>
  <c r="O47"/>
  <c r="N47"/>
  <c r="M47"/>
  <c r="L47"/>
  <c r="K47"/>
  <c r="J47"/>
  <c r="I47"/>
  <c r="H47"/>
  <c r="G47"/>
  <c r="F47"/>
  <c r="E47"/>
  <c r="D47"/>
  <c r="C47"/>
  <c r="O46"/>
  <c r="N46"/>
  <c r="M46"/>
  <c r="L46"/>
  <c r="K46"/>
  <c r="J46"/>
  <c r="I46"/>
  <c r="H46"/>
  <c r="G46"/>
  <c r="F46"/>
  <c r="E46"/>
  <c r="D46"/>
  <c r="C46"/>
  <c r="O45"/>
  <c r="N45"/>
  <c r="M45"/>
  <c r="L45"/>
  <c r="K45"/>
  <c r="J45"/>
  <c r="I45"/>
  <c r="H45"/>
  <c r="G45"/>
  <c r="F45"/>
  <c r="E45"/>
  <c r="D45"/>
  <c r="C45"/>
  <c r="O44"/>
  <c r="N44"/>
  <c r="M44"/>
  <c r="L44"/>
  <c r="K44"/>
  <c r="J44"/>
  <c r="I44"/>
  <c r="H44"/>
  <c r="G44"/>
  <c r="F44"/>
  <c r="E44"/>
  <c r="D44"/>
  <c r="C44"/>
  <c r="O43"/>
  <c r="N43"/>
  <c r="M43"/>
  <c r="L43"/>
  <c r="K43"/>
  <c r="J43"/>
  <c r="I43"/>
  <c r="H43"/>
  <c r="G43"/>
  <c r="F43"/>
  <c r="E43"/>
  <c r="D43"/>
  <c r="C43"/>
  <c r="O42"/>
  <c r="N42"/>
  <c r="M42"/>
  <c r="L42"/>
  <c r="K42"/>
  <c r="J42"/>
  <c r="I42"/>
  <c r="H42"/>
  <c r="G42"/>
  <c r="F42"/>
  <c r="E42"/>
  <c r="D42"/>
  <c r="C42"/>
  <c r="O41"/>
  <c r="N41"/>
  <c r="M41"/>
  <c r="L41"/>
  <c r="K41"/>
  <c r="J41"/>
  <c r="I41"/>
  <c r="H41"/>
  <c r="G41"/>
  <c r="F41"/>
  <c r="E41"/>
  <c r="D41"/>
  <c r="C41"/>
  <c r="O40"/>
  <c r="N40"/>
  <c r="M40"/>
  <c r="L40"/>
  <c r="K40"/>
  <c r="J40"/>
  <c r="I40"/>
  <c r="H40"/>
  <c r="G40"/>
  <c r="F40"/>
  <c r="E40"/>
  <c r="D40"/>
  <c r="C40"/>
  <c r="O39"/>
  <c r="N39"/>
  <c r="M39"/>
  <c r="L39"/>
  <c r="K39"/>
  <c r="J39"/>
  <c r="I39"/>
  <c r="H39"/>
  <c r="G39"/>
  <c r="F39"/>
  <c r="E39"/>
  <c r="D39"/>
  <c r="C39"/>
  <c r="O38"/>
  <c r="N38"/>
  <c r="M38"/>
  <c r="L38"/>
  <c r="K38"/>
  <c r="J38"/>
  <c r="I38"/>
  <c r="H38"/>
  <c r="G38"/>
  <c r="F38"/>
  <c r="E38"/>
  <c r="D38"/>
  <c r="C38"/>
  <c r="O37"/>
  <c r="N37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O35"/>
  <c r="N35"/>
  <c r="M35"/>
  <c r="L35"/>
  <c r="K35"/>
  <c r="J35"/>
  <c r="I35"/>
  <c r="H35"/>
  <c r="G35"/>
  <c r="F35"/>
  <c r="E35"/>
  <c r="D35"/>
  <c r="C35"/>
  <c r="O34"/>
  <c r="N34"/>
  <c r="M34"/>
  <c r="L34"/>
  <c r="K34"/>
  <c r="J34"/>
  <c r="I34"/>
  <c r="H34"/>
  <c r="G34"/>
  <c r="F34"/>
  <c r="E34"/>
  <c r="D34"/>
  <c r="C34"/>
  <c r="O33"/>
  <c r="N33"/>
  <c r="M33"/>
  <c r="L33"/>
  <c r="K33"/>
  <c r="J33"/>
  <c r="I33"/>
  <c r="H33"/>
  <c r="G33"/>
  <c r="F33"/>
  <c r="E33"/>
  <c r="D33"/>
  <c r="C33"/>
  <c r="O32"/>
  <c r="N32"/>
  <c r="M32"/>
  <c r="L32"/>
  <c r="K32"/>
  <c r="J32"/>
  <c r="I32"/>
  <c r="H32"/>
  <c r="G32"/>
  <c r="F32"/>
  <c r="E32"/>
  <c r="D32"/>
  <c r="C32"/>
  <c r="O31"/>
  <c r="N31"/>
  <c r="M31"/>
  <c r="L31"/>
  <c r="K31"/>
  <c r="J31"/>
  <c r="I31"/>
  <c r="H31"/>
  <c r="G31"/>
  <c r="F31"/>
  <c r="E31"/>
  <c r="D31"/>
  <c r="C31"/>
  <c r="O30"/>
  <c r="N30"/>
  <c r="M30"/>
  <c r="L30"/>
  <c r="K30"/>
  <c r="J30"/>
  <c r="I30"/>
  <c r="H30"/>
  <c r="G30"/>
  <c r="F30"/>
  <c r="E30"/>
  <c r="D30"/>
  <c r="C30"/>
  <c r="O29"/>
  <c r="N29"/>
  <c r="M29"/>
  <c r="L29"/>
  <c r="K29"/>
  <c r="J29"/>
  <c r="I29"/>
  <c r="H29"/>
  <c r="G29"/>
  <c r="F29"/>
  <c r="E29"/>
  <c r="D29"/>
  <c r="C29"/>
  <c r="O28"/>
  <c r="N28"/>
  <c r="M28"/>
  <c r="L28"/>
  <c r="K28"/>
  <c r="J28"/>
  <c r="I28"/>
  <c r="H28"/>
  <c r="G28"/>
  <c r="F28"/>
  <c r="E28"/>
  <c r="D28"/>
  <c r="C28"/>
  <c r="O27"/>
  <c r="N27"/>
  <c r="M27"/>
  <c r="L27"/>
  <c r="K27"/>
  <c r="J27"/>
  <c r="I27"/>
  <c r="H27"/>
  <c r="G27"/>
  <c r="F27"/>
  <c r="E27"/>
  <c r="D27"/>
  <c r="C27"/>
  <c r="O26"/>
  <c r="N26"/>
  <c r="M26"/>
  <c r="L26"/>
  <c r="K26"/>
  <c r="J26"/>
  <c r="I26"/>
  <c r="H26"/>
  <c r="G26"/>
  <c r="F26"/>
  <c r="E26"/>
  <c r="D26"/>
  <c r="C26"/>
  <c r="O25"/>
  <c r="N25"/>
  <c r="M25"/>
  <c r="L25"/>
  <c r="K25"/>
  <c r="J25"/>
  <c r="I25"/>
  <c r="H25"/>
  <c r="G25"/>
  <c r="F25"/>
  <c r="E25"/>
  <c r="D25"/>
  <c r="C25"/>
  <c r="O24"/>
  <c r="N24"/>
  <c r="M24"/>
  <c r="L24"/>
  <c r="K24"/>
  <c r="J24"/>
  <c r="I24"/>
  <c r="H24"/>
  <c r="G24"/>
  <c r="F24"/>
  <c r="E24"/>
  <c r="D24"/>
  <c r="C24"/>
  <c r="O23"/>
  <c r="N23"/>
  <c r="M23"/>
  <c r="L23"/>
  <c r="K23"/>
  <c r="J23"/>
  <c r="I23"/>
  <c r="H23"/>
  <c r="G23"/>
  <c r="F23"/>
  <c r="E23"/>
  <c r="D23"/>
  <c r="C23"/>
  <c r="O22"/>
  <c r="N22"/>
  <c r="M22"/>
  <c r="L22"/>
  <c r="K22"/>
  <c r="J22"/>
  <c r="I22"/>
  <c r="H22"/>
  <c r="G22"/>
  <c r="F22"/>
  <c r="E22"/>
  <c r="D22"/>
  <c r="C22"/>
  <c r="O21"/>
  <c r="N21"/>
  <c r="M21"/>
  <c r="L21"/>
  <c r="K21"/>
  <c r="J21"/>
  <c r="I21"/>
  <c r="H21"/>
  <c r="G21"/>
  <c r="F21"/>
  <c r="E21"/>
  <c r="D21"/>
  <c r="C21"/>
  <c r="O20"/>
  <c r="N20"/>
  <c r="M20"/>
  <c r="L20"/>
  <c r="K20"/>
  <c r="J20"/>
  <c r="I20"/>
  <c r="H20"/>
  <c r="G20"/>
  <c r="F20"/>
  <c r="E20"/>
  <c r="D20"/>
  <c r="C20"/>
  <c r="O19"/>
  <c r="N19"/>
  <c r="M19"/>
  <c r="L19"/>
  <c r="K19"/>
  <c r="J19"/>
  <c r="I19"/>
  <c r="H19"/>
  <c r="G19"/>
  <c r="F19"/>
  <c r="E19"/>
  <c r="D19"/>
  <c r="C19"/>
  <c r="O18"/>
  <c r="N18"/>
  <c r="M18"/>
  <c r="L18"/>
  <c r="K18"/>
  <c r="J18"/>
  <c r="I18"/>
  <c r="H18"/>
  <c r="G18"/>
  <c r="F18"/>
  <c r="E18"/>
  <c r="D18"/>
  <c r="C18"/>
  <c r="C12"/>
  <c r="O11"/>
  <c r="N11"/>
  <c r="M11"/>
  <c r="L11"/>
  <c r="K11"/>
  <c r="J11"/>
  <c r="I11"/>
  <c r="H11"/>
  <c r="G11"/>
  <c r="F11"/>
  <c r="E11"/>
  <c r="D11"/>
  <c r="C11"/>
  <c r="O10"/>
  <c r="N10"/>
  <c r="M10"/>
  <c r="L10"/>
  <c r="K10"/>
  <c r="J10"/>
  <c r="I10"/>
  <c r="H10"/>
  <c r="G10"/>
  <c r="F10"/>
  <c r="E10"/>
  <c r="D10"/>
  <c r="C10"/>
  <c r="O9"/>
  <c r="N9"/>
  <c r="M9"/>
  <c r="L9"/>
  <c r="K9"/>
  <c r="J9"/>
  <c r="I9"/>
  <c r="H9"/>
  <c r="G9"/>
  <c r="F9"/>
  <c r="E9"/>
  <c r="D9"/>
  <c r="C9"/>
  <c r="O8"/>
  <c r="N8"/>
  <c r="M8"/>
  <c r="L8"/>
  <c r="K8"/>
  <c r="J8"/>
  <c r="I8"/>
  <c r="H8"/>
  <c r="G8"/>
  <c r="F8"/>
  <c r="E8"/>
  <c r="D8"/>
  <c r="C8"/>
  <c r="P7"/>
  <c r="Q7" s="1"/>
  <c r="R7" s="1"/>
  <c r="O6"/>
  <c r="N6"/>
  <c r="M6"/>
  <c r="L6"/>
  <c r="K6"/>
  <c r="J6"/>
  <c r="I6"/>
  <c r="H6"/>
  <c r="G6"/>
  <c r="F6"/>
  <c r="E6"/>
  <c r="D6"/>
  <c r="C6"/>
  <c r="N121" i="4"/>
  <c r="M121"/>
  <c r="L121"/>
  <c r="K121"/>
  <c r="J121"/>
  <c r="I121"/>
  <c r="H121"/>
  <c r="G121"/>
  <c r="F121"/>
  <c r="E121"/>
  <c r="D121"/>
  <c r="C121"/>
  <c r="C120"/>
  <c r="D120"/>
  <c r="E120"/>
  <c r="F120"/>
  <c r="G120"/>
  <c r="H120"/>
  <c r="I120"/>
  <c r="J120"/>
  <c r="K120"/>
  <c r="L120"/>
  <c r="M120"/>
  <c r="N120"/>
  <c r="O120" s="1"/>
  <c r="P120" s="1"/>
  <c r="Q120" s="1"/>
  <c r="O12" i="18"/>
  <c r="O9"/>
  <c r="P9" s="1"/>
  <c r="Q9" s="1"/>
  <c r="N10"/>
  <c r="M10"/>
  <c r="L10"/>
  <c r="K10"/>
  <c r="J10"/>
  <c r="I10"/>
  <c r="H10"/>
  <c r="G10"/>
  <c r="F10"/>
  <c r="E10"/>
  <c r="D10"/>
  <c r="C10"/>
  <c r="O10" s="1"/>
  <c r="C10" i="27" l="1"/>
  <c r="C18"/>
  <c r="K35"/>
  <c r="C20"/>
  <c r="C14"/>
  <c r="K31"/>
  <c r="K39"/>
  <c r="C19"/>
  <c r="C15"/>
  <c r="C11"/>
  <c r="K30"/>
  <c r="K34"/>
  <c r="K38"/>
  <c r="L28"/>
  <c r="L32"/>
  <c r="L36"/>
  <c r="L40"/>
  <c r="P109" i="6"/>
  <c r="Q109" s="1"/>
  <c r="P14" i="29"/>
  <c r="Q14" s="1"/>
  <c r="R14" s="1"/>
  <c r="P13" i="26"/>
  <c r="Q13" s="1"/>
  <c r="R13" s="1"/>
  <c r="P13" i="29"/>
  <c r="Q13" s="1"/>
  <c r="R13" s="1"/>
  <c r="L29" i="27"/>
  <c r="L33"/>
  <c r="L37"/>
  <c r="L41"/>
  <c r="P110" i="6"/>
  <c r="Q110" s="1"/>
  <c r="P15" i="29"/>
  <c r="Q15" s="1"/>
  <c r="R15" s="1"/>
  <c r="E76" i="15"/>
  <c r="C21" i="27"/>
  <c r="C17"/>
  <c r="C13"/>
  <c r="C9"/>
  <c r="K28"/>
  <c r="K32"/>
  <c r="K36"/>
  <c r="P111" i="6"/>
  <c r="Q111" s="1"/>
  <c r="P16" i="29"/>
  <c r="Q16" s="1"/>
  <c r="R16" s="1"/>
  <c r="P16" i="26"/>
  <c r="Q16" s="1"/>
  <c r="R16" s="1"/>
  <c r="P14"/>
  <c r="Q14" s="1"/>
  <c r="R14" s="1"/>
  <c r="P112" i="6"/>
  <c r="Q112" s="1"/>
  <c r="P17" i="29"/>
  <c r="Q17" s="1"/>
  <c r="R17" s="1"/>
  <c r="Q419" i="26"/>
  <c r="Q415"/>
  <c r="Q411"/>
  <c r="Q407"/>
  <c r="Q418"/>
  <c r="Q410"/>
  <c r="Q406"/>
  <c r="P419"/>
  <c r="P305" i="29" s="1"/>
  <c r="P417" i="26"/>
  <c r="P303" i="29" s="1"/>
  <c r="P415" i="26"/>
  <c r="P301" i="29" s="1"/>
  <c r="P413" i="26"/>
  <c r="P299" i="29" s="1"/>
  <c r="P411" i="26"/>
  <c r="P297" i="29" s="1"/>
  <c r="P409" i="26"/>
  <c r="P295" i="29" s="1"/>
  <c r="P407" i="26"/>
  <c r="P293" i="29" s="1"/>
  <c r="P405" i="26"/>
  <c r="P291" i="29" s="1"/>
  <c r="Q302"/>
  <c r="Q298"/>
  <c r="Q417" i="26"/>
  <c r="Q413"/>
  <c r="Q409"/>
  <c r="Q405"/>
  <c r="Q408"/>
  <c r="Q404"/>
  <c r="Q290" i="29" s="1"/>
  <c r="P418" i="26"/>
  <c r="P304" i="29" s="1"/>
  <c r="P416" i="26"/>
  <c r="P302" i="29" s="1"/>
  <c r="P410" i="26"/>
  <c r="P296" i="29" s="1"/>
  <c r="P408" i="26"/>
  <c r="P294" i="29" s="1"/>
  <c r="P406" i="26"/>
  <c r="P292" i="29" s="1"/>
  <c r="P404" i="26"/>
  <c r="R404"/>
  <c r="O20" i="30"/>
  <c r="U15" i="29"/>
  <c r="V12" i="28"/>
  <c r="E67" i="15"/>
  <c r="U22" i="29"/>
  <c r="P284"/>
  <c r="Q284" s="1"/>
  <c r="R284" s="1"/>
  <c r="P288"/>
  <c r="Q288" s="1"/>
  <c r="R288" s="1"/>
  <c r="U14" i="26"/>
  <c r="P60" i="29"/>
  <c r="Q60" s="1"/>
  <c r="R60" s="1"/>
  <c r="P64"/>
  <c r="Q64" s="1"/>
  <c r="R64" s="1"/>
  <c r="P68"/>
  <c r="Q68" s="1"/>
  <c r="R68" s="1"/>
  <c r="P72"/>
  <c r="Q72" s="1"/>
  <c r="R72" s="1"/>
  <c r="P76"/>
  <c r="Q76" s="1"/>
  <c r="R76" s="1"/>
  <c r="P80"/>
  <c r="Q80" s="1"/>
  <c r="R80" s="1"/>
  <c r="P84"/>
  <c r="Q84" s="1"/>
  <c r="R84" s="1"/>
  <c r="P88"/>
  <c r="Q88" s="1"/>
  <c r="R88" s="1"/>
  <c r="P92"/>
  <c r="Q92" s="1"/>
  <c r="R92" s="1"/>
  <c r="P96"/>
  <c r="Q96" s="1"/>
  <c r="R96" s="1"/>
  <c r="P23"/>
  <c r="P31"/>
  <c r="Q31" s="1"/>
  <c r="R31" s="1"/>
  <c r="P27"/>
  <c r="Q27" s="1"/>
  <c r="R27" s="1"/>
  <c r="P100"/>
  <c r="Q100" s="1"/>
  <c r="R100" s="1"/>
  <c r="P120"/>
  <c r="Q120" s="1"/>
  <c r="R120" s="1"/>
  <c r="P128"/>
  <c r="Q128" s="1"/>
  <c r="R128" s="1"/>
  <c r="P136"/>
  <c r="Q136" s="1"/>
  <c r="R136" s="1"/>
  <c r="P152"/>
  <c r="Q152" s="1"/>
  <c r="R152" s="1"/>
  <c r="P156"/>
  <c r="Q156" s="1"/>
  <c r="R156" s="1"/>
  <c r="P168"/>
  <c r="Q168" s="1"/>
  <c r="R168" s="1"/>
  <c r="P172"/>
  <c r="Q172" s="1"/>
  <c r="R172" s="1"/>
  <c r="P176"/>
  <c r="Q176" s="1"/>
  <c r="R176" s="1"/>
  <c r="P180"/>
  <c r="Q180" s="1"/>
  <c r="R180" s="1"/>
  <c r="P184"/>
  <c r="Q184" s="1"/>
  <c r="R184" s="1"/>
  <c r="P195"/>
  <c r="Q195" s="1"/>
  <c r="R195" s="1"/>
  <c r="P199"/>
  <c r="Q199" s="1"/>
  <c r="R199" s="1"/>
  <c r="P203"/>
  <c r="Q203" s="1"/>
  <c r="R203" s="1"/>
  <c r="P207"/>
  <c r="Q207" s="1"/>
  <c r="R207" s="1"/>
  <c r="P211"/>
  <c r="Q211" s="1"/>
  <c r="R211" s="1"/>
  <c r="P215"/>
  <c r="Q215" s="1"/>
  <c r="R215" s="1"/>
  <c r="P219"/>
  <c r="Q219" s="1"/>
  <c r="R219" s="1"/>
  <c r="P223"/>
  <c r="Q223" s="1"/>
  <c r="R223" s="1"/>
  <c r="P227"/>
  <c r="Q227" s="1"/>
  <c r="R227" s="1"/>
  <c r="P231"/>
  <c r="Q231" s="1"/>
  <c r="R231" s="1"/>
  <c r="P235"/>
  <c r="Q235" s="1"/>
  <c r="R235" s="1"/>
  <c r="P239"/>
  <c r="Q239" s="1"/>
  <c r="R239" s="1"/>
  <c r="P243"/>
  <c r="Q243" s="1"/>
  <c r="R243" s="1"/>
  <c r="P247"/>
  <c r="Q247" s="1"/>
  <c r="R247" s="1"/>
  <c r="P251"/>
  <c r="Q251" s="1"/>
  <c r="R251" s="1"/>
  <c r="P11"/>
  <c r="P20"/>
  <c r="Q20" s="1"/>
  <c r="R20" s="1"/>
  <c r="P104"/>
  <c r="Q104" s="1"/>
  <c r="R104" s="1"/>
  <c r="P108"/>
  <c r="Q108" s="1"/>
  <c r="R108" s="1"/>
  <c r="P112"/>
  <c r="Q112" s="1"/>
  <c r="R112" s="1"/>
  <c r="P116"/>
  <c r="Q116" s="1"/>
  <c r="R116" s="1"/>
  <c r="P124"/>
  <c r="Q124" s="1"/>
  <c r="R124" s="1"/>
  <c r="P132"/>
  <c r="Q132" s="1"/>
  <c r="R132" s="1"/>
  <c r="P140"/>
  <c r="Q140" s="1"/>
  <c r="R140" s="1"/>
  <c r="P144"/>
  <c r="Q144" s="1"/>
  <c r="R144" s="1"/>
  <c r="P148"/>
  <c r="Q148" s="1"/>
  <c r="R148" s="1"/>
  <c r="P160"/>
  <c r="Q160" s="1"/>
  <c r="R160" s="1"/>
  <c r="P164"/>
  <c r="Q164" s="1"/>
  <c r="R164" s="1"/>
  <c r="P188"/>
  <c r="Q188" s="1"/>
  <c r="R188" s="1"/>
  <c r="P253"/>
  <c r="Q253" s="1"/>
  <c r="R253" s="1"/>
  <c r="P9"/>
  <c r="P22"/>
  <c r="Q22" s="1"/>
  <c r="R22" s="1"/>
  <c r="P25"/>
  <c r="Q25" s="1"/>
  <c r="R25" s="1"/>
  <c r="P29"/>
  <c r="Q29" s="1"/>
  <c r="R29" s="1"/>
  <c r="P33"/>
  <c r="Q33" s="1"/>
  <c r="R33" s="1"/>
  <c r="P58"/>
  <c r="P62"/>
  <c r="Q62" s="1"/>
  <c r="R62" s="1"/>
  <c r="P66"/>
  <c r="Q66" s="1"/>
  <c r="R66" s="1"/>
  <c r="P70"/>
  <c r="Q70" s="1"/>
  <c r="R70" s="1"/>
  <c r="P74"/>
  <c r="Q74" s="1"/>
  <c r="R74" s="1"/>
  <c r="P78"/>
  <c r="Q78" s="1"/>
  <c r="R78" s="1"/>
  <c r="P82"/>
  <c r="Q82" s="1"/>
  <c r="R82" s="1"/>
  <c r="P86"/>
  <c r="Q86" s="1"/>
  <c r="R86" s="1"/>
  <c r="P90"/>
  <c r="Q90" s="1"/>
  <c r="R90" s="1"/>
  <c r="P94"/>
  <c r="Q94" s="1"/>
  <c r="R94" s="1"/>
  <c r="P98"/>
  <c r="Q98" s="1"/>
  <c r="R98" s="1"/>
  <c r="P102"/>
  <c r="Q102" s="1"/>
  <c r="R102" s="1"/>
  <c r="P106"/>
  <c r="Q106" s="1"/>
  <c r="R106" s="1"/>
  <c r="P110"/>
  <c r="Q110" s="1"/>
  <c r="R110" s="1"/>
  <c r="P114"/>
  <c r="Q114" s="1"/>
  <c r="R114" s="1"/>
  <c r="P118"/>
  <c r="Q118" s="1"/>
  <c r="R118" s="1"/>
  <c r="P122"/>
  <c r="Q122" s="1"/>
  <c r="R122" s="1"/>
  <c r="P126"/>
  <c r="Q126" s="1"/>
  <c r="R126" s="1"/>
  <c r="P130"/>
  <c r="Q130" s="1"/>
  <c r="R130" s="1"/>
  <c r="P134"/>
  <c r="Q134" s="1"/>
  <c r="R134" s="1"/>
  <c r="P138"/>
  <c r="Q138" s="1"/>
  <c r="R138" s="1"/>
  <c r="P142"/>
  <c r="Q142" s="1"/>
  <c r="R142" s="1"/>
  <c r="P146"/>
  <c r="Q146" s="1"/>
  <c r="R146" s="1"/>
  <c r="P150"/>
  <c r="Q150" s="1"/>
  <c r="R150" s="1"/>
  <c r="P154"/>
  <c r="Q154" s="1"/>
  <c r="R154" s="1"/>
  <c r="P158"/>
  <c r="Q158" s="1"/>
  <c r="R158" s="1"/>
  <c r="P162"/>
  <c r="Q162" s="1"/>
  <c r="R162" s="1"/>
  <c r="P166"/>
  <c r="Q166" s="1"/>
  <c r="R166" s="1"/>
  <c r="P170"/>
  <c r="Q170" s="1"/>
  <c r="R170" s="1"/>
  <c r="P174"/>
  <c r="Q174" s="1"/>
  <c r="R174" s="1"/>
  <c r="P178"/>
  <c r="Q178" s="1"/>
  <c r="R178" s="1"/>
  <c r="P182"/>
  <c r="Q182" s="1"/>
  <c r="R182" s="1"/>
  <c r="P186"/>
  <c r="Q186" s="1"/>
  <c r="R186" s="1"/>
  <c r="P190"/>
  <c r="Q190" s="1"/>
  <c r="R190" s="1"/>
  <c r="P193"/>
  <c r="Q193" s="1"/>
  <c r="R193" s="1"/>
  <c r="P197"/>
  <c r="Q197" s="1"/>
  <c r="R197" s="1"/>
  <c r="P201"/>
  <c r="Q201" s="1"/>
  <c r="R201" s="1"/>
  <c r="P205"/>
  <c r="Q205" s="1"/>
  <c r="R205" s="1"/>
  <c r="P209"/>
  <c r="Q209" s="1"/>
  <c r="R209" s="1"/>
  <c r="P213"/>
  <c r="Q213" s="1"/>
  <c r="R213" s="1"/>
  <c r="P217"/>
  <c r="Q217" s="1"/>
  <c r="R217" s="1"/>
  <c r="P221"/>
  <c r="Q221" s="1"/>
  <c r="R221" s="1"/>
  <c r="P225"/>
  <c r="Q225" s="1"/>
  <c r="R225" s="1"/>
  <c r="P229"/>
  <c r="Q229" s="1"/>
  <c r="R229" s="1"/>
  <c r="P233"/>
  <c r="Q233" s="1"/>
  <c r="R233" s="1"/>
  <c r="P237"/>
  <c r="Q237" s="1"/>
  <c r="R237" s="1"/>
  <c r="P241"/>
  <c r="Q241" s="1"/>
  <c r="R241" s="1"/>
  <c r="P245"/>
  <c r="Q245" s="1"/>
  <c r="R245" s="1"/>
  <c r="P249"/>
  <c r="Q249" s="1"/>
  <c r="R249" s="1"/>
  <c r="P18"/>
  <c r="Q18" s="1"/>
  <c r="R18" s="1"/>
  <c r="P24"/>
  <c r="Q24" s="1"/>
  <c r="R24" s="1"/>
  <c r="P28"/>
  <c r="Q28" s="1"/>
  <c r="R28" s="1"/>
  <c r="P32"/>
  <c r="Q32" s="1"/>
  <c r="R32" s="1"/>
  <c r="P61"/>
  <c r="Q61" s="1"/>
  <c r="R61" s="1"/>
  <c r="P65"/>
  <c r="Q65" s="1"/>
  <c r="R65" s="1"/>
  <c r="P69"/>
  <c r="Q69" s="1"/>
  <c r="R69" s="1"/>
  <c r="P73"/>
  <c r="Q73" s="1"/>
  <c r="R73" s="1"/>
  <c r="P77"/>
  <c r="Q77" s="1"/>
  <c r="R77" s="1"/>
  <c r="P81"/>
  <c r="Q81" s="1"/>
  <c r="R81" s="1"/>
  <c r="P85"/>
  <c r="Q85" s="1"/>
  <c r="R85" s="1"/>
  <c r="P89"/>
  <c r="Q89" s="1"/>
  <c r="R89" s="1"/>
  <c r="P93"/>
  <c r="Q93" s="1"/>
  <c r="R93" s="1"/>
  <c r="P97"/>
  <c r="P105"/>
  <c r="Q105" s="1"/>
  <c r="R105" s="1"/>
  <c r="P113"/>
  <c r="Q113" s="1"/>
  <c r="R113" s="1"/>
  <c r="P121"/>
  <c r="Q121" s="1"/>
  <c r="R121" s="1"/>
  <c r="P125"/>
  <c r="Q125" s="1"/>
  <c r="R125" s="1"/>
  <c r="P129"/>
  <c r="Q129" s="1"/>
  <c r="R129" s="1"/>
  <c r="P133"/>
  <c r="Q133" s="1"/>
  <c r="R133" s="1"/>
  <c r="P137"/>
  <c r="Q137" s="1"/>
  <c r="R137" s="1"/>
  <c r="P141"/>
  <c r="Q141" s="1"/>
  <c r="R141" s="1"/>
  <c r="P145"/>
  <c r="Q145" s="1"/>
  <c r="R145" s="1"/>
  <c r="P149"/>
  <c r="Q149" s="1"/>
  <c r="R149" s="1"/>
  <c r="P153"/>
  <c r="Q153" s="1"/>
  <c r="R153" s="1"/>
  <c r="P157"/>
  <c r="Q157" s="1"/>
  <c r="R157" s="1"/>
  <c r="P161"/>
  <c r="Q161" s="1"/>
  <c r="R161" s="1"/>
  <c r="P165"/>
  <c r="Q165" s="1"/>
  <c r="R165" s="1"/>
  <c r="P169"/>
  <c r="Q169" s="1"/>
  <c r="R169" s="1"/>
  <c r="P173"/>
  <c r="Q173" s="1"/>
  <c r="R173" s="1"/>
  <c r="P177"/>
  <c r="Q177" s="1"/>
  <c r="R177" s="1"/>
  <c r="P181"/>
  <c r="Q181" s="1"/>
  <c r="R181" s="1"/>
  <c r="P185"/>
  <c r="Q185" s="1"/>
  <c r="R185" s="1"/>
  <c r="P189"/>
  <c r="Q189" s="1"/>
  <c r="R189" s="1"/>
  <c r="P192"/>
  <c r="P196"/>
  <c r="Q196" s="1"/>
  <c r="R196" s="1"/>
  <c r="P200"/>
  <c r="Q200" s="1"/>
  <c r="R200" s="1"/>
  <c r="P204"/>
  <c r="Q204" s="1"/>
  <c r="R204" s="1"/>
  <c r="P208"/>
  <c r="Q208" s="1"/>
  <c r="R208" s="1"/>
  <c r="P212"/>
  <c r="Q212" s="1"/>
  <c r="R212" s="1"/>
  <c r="P216"/>
  <c r="Q216" s="1"/>
  <c r="R216" s="1"/>
  <c r="P220"/>
  <c r="Q220" s="1"/>
  <c r="R220" s="1"/>
  <c r="P224"/>
  <c r="Q224" s="1"/>
  <c r="R224" s="1"/>
  <c r="P228"/>
  <c r="Q228" s="1"/>
  <c r="R228" s="1"/>
  <c r="P232"/>
  <c r="Q232" s="1"/>
  <c r="R232" s="1"/>
  <c r="P236"/>
  <c r="Q236" s="1"/>
  <c r="R236" s="1"/>
  <c r="P240"/>
  <c r="Q240" s="1"/>
  <c r="R240" s="1"/>
  <c r="P244"/>
  <c r="Q244" s="1"/>
  <c r="R244" s="1"/>
  <c r="P248"/>
  <c r="Q248" s="1"/>
  <c r="R248" s="1"/>
  <c r="P254"/>
  <c r="Q254" s="1"/>
  <c r="R254" s="1"/>
  <c r="P256"/>
  <c r="Q256" s="1"/>
  <c r="R256" s="1"/>
  <c r="P283"/>
  <c r="P287"/>
  <c r="Q287" s="1"/>
  <c r="R287" s="1"/>
  <c r="P286"/>
  <c r="Q286" s="1"/>
  <c r="R286" s="1"/>
  <c r="P6"/>
  <c r="P21"/>
  <c r="Q21" s="1"/>
  <c r="R21" s="1"/>
  <c r="P26"/>
  <c r="Q26" s="1"/>
  <c r="R26" s="1"/>
  <c r="P30"/>
  <c r="Q30" s="1"/>
  <c r="R30" s="1"/>
  <c r="P59"/>
  <c r="Q59" s="1"/>
  <c r="R59" s="1"/>
  <c r="P63"/>
  <c r="Q63" s="1"/>
  <c r="R63" s="1"/>
  <c r="P67"/>
  <c r="Q67" s="1"/>
  <c r="R67" s="1"/>
  <c r="P71"/>
  <c r="Q71" s="1"/>
  <c r="R71" s="1"/>
  <c r="P75"/>
  <c r="Q75" s="1"/>
  <c r="R75" s="1"/>
  <c r="P79"/>
  <c r="Q79" s="1"/>
  <c r="R79" s="1"/>
  <c r="P83"/>
  <c r="Q83" s="1"/>
  <c r="R83" s="1"/>
  <c r="P87"/>
  <c r="Q87" s="1"/>
  <c r="R87" s="1"/>
  <c r="P91"/>
  <c r="Q91" s="1"/>
  <c r="R91" s="1"/>
  <c r="P95"/>
  <c r="Q95" s="1"/>
  <c r="R95" s="1"/>
  <c r="P99"/>
  <c r="Q99" s="1"/>
  <c r="R99" s="1"/>
  <c r="P103"/>
  <c r="Q103" s="1"/>
  <c r="R103" s="1"/>
  <c r="P107"/>
  <c r="Q107" s="1"/>
  <c r="R107" s="1"/>
  <c r="P111"/>
  <c r="Q111" s="1"/>
  <c r="R111" s="1"/>
  <c r="P115"/>
  <c r="Q115" s="1"/>
  <c r="R115" s="1"/>
  <c r="P119"/>
  <c r="Q119" s="1"/>
  <c r="R119" s="1"/>
  <c r="P123"/>
  <c r="Q123" s="1"/>
  <c r="R123" s="1"/>
  <c r="P127"/>
  <c r="Q127" s="1"/>
  <c r="R127" s="1"/>
  <c r="P131"/>
  <c r="Q131" s="1"/>
  <c r="R131" s="1"/>
  <c r="P135"/>
  <c r="Q135" s="1"/>
  <c r="R135" s="1"/>
  <c r="P139"/>
  <c r="Q139" s="1"/>
  <c r="R139" s="1"/>
  <c r="P143"/>
  <c r="Q143" s="1"/>
  <c r="R143" s="1"/>
  <c r="P147"/>
  <c r="Q147" s="1"/>
  <c r="R147" s="1"/>
  <c r="P151"/>
  <c r="Q151" s="1"/>
  <c r="R151" s="1"/>
  <c r="P155"/>
  <c r="Q155" s="1"/>
  <c r="R155" s="1"/>
  <c r="P159"/>
  <c r="Q159" s="1"/>
  <c r="R159" s="1"/>
  <c r="P163"/>
  <c r="Q163" s="1"/>
  <c r="R163" s="1"/>
  <c r="P167"/>
  <c r="Q167" s="1"/>
  <c r="R167" s="1"/>
  <c r="P171"/>
  <c r="Q171" s="1"/>
  <c r="R171" s="1"/>
  <c r="P175"/>
  <c r="Q175" s="1"/>
  <c r="R175" s="1"/>
  <c r="P179"/>
  <c r="Q179" s="1"/>
  <c r="R179" s="1"/>
  <c r="P183"/>
  <c r="Q183" s="1"/>
  <c r="R183" s="1"/>
  <c r="P187"/>
  <c r="Q187" s="1"/>
  <c r="R187" s="1"/>
  <c r="P191"/>
  <c r="Q191" s="1"/>
  <c r="R191" s="1"/>
  <c r="P194"/>
  <c r="Q194" s="1"/>
  <c r="R194" s="1"/>
  <c r="P198"/>
  <c r="Q198" s="1"/>
  <c r="R198" s="1"/>
  <c r="P202"/>
  <c r="Q202" s="1"/>
  <c r="R202" s="1"/>
  <c r="P206"/>
  <c r="Q206" s="1"/>
  <c r="R206" s="1"/>
  <c r="P210"/>
  <c r="Q210" s="1"/>
  <c r="R210" s="1"/>
  <c r="P214"/>
  <c r="Q214" s="1"/>
  <c r="R214" s="1"/>
  <c r="P218"/>
  <c r="Q218" s="1"/>
  <c r="R218" s="1"/>
  <c r="P222"/>
  <c r="Q222" s="1"/>
  <c r="R222" s="1"/>
  <c r="P226"/>
  <c r="Q226" s="1"/>
  <c r="R226" s="1"/>
  <c r="P230"/>
  <c r="Q230" s="1"/>
  <c r="R230" s="1"/>
  <c r="P234"/>
  <c r="Q234" s="1"/>
  <c r="R234" s="1"/>
  <c r="P238"/>
  <c r="Q238" s="1"/>
  <c r="R238" s="1"/>
  <c r="P242"/>
  <c r="Q242" s="1"/>
  <c r="R242" s="1"/>
  <c r="P246"/>
  <c r="Q246" s="1"/>
  <c r="R246" s="1"/>
  <c r="P250"/>
  <c r="Q250" s="1"/>
  <c r="R250" s="1"/>
  <c r="P252"/>
  <c r="P255"/>
  <c r="Q255" s="1"/>
  <c r="R255" s="1"/>
  <c r="P285"/>
  <c r="Q285" s="1"/>
  <c r="R285" s="1"/>
  <c r="P289"/>
  <c r="Q289" s="1"/>
  <c r="R289" s="1"/>
  <c r="P34"/>
  <c r="P36"/>
  <c r="Q36" s="1"/>
  <c r="R36" s="1"/>
  <c r="P38"/>
  <c r="Q38" s="1"/>
  <c r="R38" s="1"/>
  <c r="P40"/>
  <c r="Q40" s="1"/>
  <c r="R40" s="1"/>
  <c r="P42"/>
  <c r="Q42" s="1"/>
  <c r="R42" s="1"/>
  <c r="P44"/>
  <c r="Q44" s="1"/>
  <c r="R44" s="1"/>
  <c r="P46"/>
  <c r="Q46" s="1"/>
  <c r="R46" s="1"/>
  <c r="P48"/>
  <c r="Q48" s="1"/>
  <c r="R48" s="1"/>
  <c r="P50"/>
  <c r="Q50" s="1"/>
  <c r="R50" s="1"/>
  <c r="P52"/>
  <c r="Q52" s="1"/>
  <c r="R52" s="1"/>
  <c r="P54"/>
  <c r="Q54" s="1"/>
  <c r="R54" s="1"/>
  <c r="P56"/>
  <c r="Q56" s="1"/>
  <c r="R56" s="1"/>
  <c r="P101"/>
  <c r="Q101" s="1"/>
  <c r="R101" s="1"/>
  <c r="P109"/>
  <c r="Q109" s="1"/>
  <c r="R109" s="1"/>
  <c r="P117"/>
  <c r="Q117" s="1"/>
  <c r="R117" s="1"/>
  <c r="Q7"/>
  <c r="R7" s="1"/>
  <c r="P8"/>
  <c r="U9" s="1"/>
  <c r="P10"/>
  <c r="U11" s="1"/>
  <c r="P19"/>
  <c r="Q19" s="1"/>
  <c r="R19" s="1"/>
  <c r="P35"/>
  <c r="Q35" s="1"/>
  <c r="R35" s="1"/>
  <c r="P37"/>
  <c r="Q37" s="1"/>
  <c r="R37" s="1"/>
  <c r="P39"/>
  <c r="Q39" s="1"/>
  <c r="R39" s="1"/>
  <c r="P41"/>
  <c r="Q41" s="1"/>
  <c r="R41" s="1"/>
  <c r="P43"/>
  <c r="Q43" s="1"/>
  <c r="R43" s="1"/>
  <c r="P45"/>
  <c r="Q45" s="1"/>
  <c r="R45" s="1"/>
  <c r="P47"/>
  <c r="Q47" s="1"/>
  <c r="R47" s="1"/>
  <c r="P49"/>
  <c r="Q49" s="1"/>
  <c r="R49" s="1"/>
  <c r="P51"/>
  <c r="Q51" s="1"/>
  <c r="R51" s="1"/>
  <c r="P53"/>
  <c r="Q53" s="1"/>
  <c r="R53" s="1"/>
  <c r="P55"/>
  <c r="Q55" s="1"/>
  <c r="R55" s="1"/>
  <c r="P57"/>
  <c r="Q57" s="1"/>
  <c r="R57" s="1"/>
  <c r="O113" i="6"/>
  <c r="Q113"/>
  <c r="P113"/>
  <c r="Q18" i="28"/>
  <c r="R18" s="1"/>
  <c r="Q6"/>
  <c r="V6" s="1"/>
  <c r="Q30"/>
  <c r="Q34"/>
  <c r="Q38"/>
  <c r="Q42"/>
  <c r="Q46"/>
  <c r="Q50"/>
  <c r="Q54"/>
  <c r="Q58"/>
  <c r="Q62"/>
  <c r="Q66"/>
  <c r="Q70"/>
  <c r="Q74"/>
  <c r="Q78"/>
  <c r="Q82"/>
  <c r="Q86"/>
  <c r="Q90"/>
  <c r="Q94"/>
  <c r="Q98"/>
  <c r="Q14"/>
  <c r="Q22"/>
  <c r="R22" s="1"/>
  <c r="Q106"/>
  <c r="R106" s="1"/>
  <c r="Q110"/>
  <c r="Q114"/>
  <c r="Q10"/>
  <c r="R10" s="1"/>
  <c r="Q26"/>
  <c r="Q102"/>
  <c r="Q11"/>
  <c r="Q17"/>
  <c r="Q21"/>
  <c r="Q116"/>
  <c r="Q7"/>
  <c r="Q8"/>
  <c r="Q12"/>
  <c r="Q24"/>
  <c r="Q103"/>
  <c r="Q105"/>
  <c r="Q107"/>
  <c r="Q109"/>
  <c r="Q111"/>
  <c r="Q113"/>
  <c r="Q9"/>
  <c r="Q13"/>
  <c r="Q15"/>
  <c r="Q19"/>
  <c r="Q23"/>
  <c r="Q25"/>
  <c r="Q115"/>
  <c r="Q117"/>
  <c r="Q16"/>
  <c r="Q20"/>
  <c r="Q104"/>
  <c r="Q108"/>
  <c r="Q112"/>
  <c r="Q27"/>
  <c r="Q28"/>
  <c r="Q29"/>
  <c r="Q31"/>
  <c r="Q32"/>
  <c r="Q33"/>
  <c r="Q35"/>
  <c r="Q36"/>
  <c r="Q37"/>
  <c r="Q39"/>
  <c r="Q40"/>
  <c r="Q41"/>
  <c r="Q43"/>
  <c r="Q44"/>
  <c r="Q45"/>
  <c r="Q47"/>
  <c r="Q48"/>
  <c r="Q49"/>
  <c r="Q51"/>
  <c r="Q52"/>
  <c r="Q53"/>
  <c r="Q55"/>
  <c r="Q56"/>
  <c r="Q57"/>
  <c r="Q59"/>
  <c r="Q60"/>
  <c r="Q61"/>
  <c r="Q63"/>
  <c r="Q64"/>
  <c r="Q65"/>
  <c r="Q67"/>
  <c r="Q68"/>
  <c r="Q69"/>
  <c r="Q71"/>
  <c r="Q72"/>
  <c r="Q73"/>
  <c r="Q75"/>
  <c r="Q76"/>
  <c r="Q77"/>
  <c r="Q79"/>
  <c r="Q80"/>
  <c r="Q81"/>
  <c r="Q83"/>
  <c r="Q84"/>
  <c r="Q85"/>
  <c r="Q87"/>
  <c r="Q88"/>
  <c r="Q89"/>
  <c r="Q91"/>
  <c r="Q92"/>
  <c r="Q93"/>
  <c r="Q95"/>
  <c r="Q96"/>
  <c r="Q97"/>
  <c r="Q99"/>
  <c r="Q100"/>
  <c r="Q101"/>
  <c r="P20" i="26"/>
  <c r="Q20" s="1"/>
  <c r="R20" s="1"/>
  <c r="P29"/>
  <c r="Q29" s="1"/>
  <c r="R29" s="1"/>
  <c r="P38"/>
  <c r="Q38" s="1"/>
  <c r="P74"/>
  <c r="Q74" s="1"/>
  <c r="R74" s="1"/>
  <c r="P78"/>
  <c r="Q78" s="1"/>
  <c r="R78" s="1"/>
  <c r="P89"/>
  <c r="Q89" s="1"/>
  <c r="R89" s="1"/>
  <c r="P115"/>
  <c r="Q115" s="1"/>
  <c r="R115" s="1"/>
  <c r="P196"/>
  <c r="Q196" s="1"/>
  <c r="R196" s="1"/>
  <c r="P200"/>
  <c r="Q200" s="1"/>
  <c r="R200" s="1"/>
  <c r="P204"/>
  <c r="Q204" s="1"/>
  <c r="R204" s="1"/>
  <c r="P208"/>
  <c r="Q208" s="1"/>
  <c r="R208" s="1"/>
  <c r="P212"/>
  <c r="Q212" s="1"/>
  <c r="R212" s="1"/>
  <c r="P216"/>
  <c r="Q216" s="1"/>
  <c r="R216" s="1"/>
  <c r="P220"/>
  <c r="Q220" s="1"/>
  <c r="R220" s="1"/>
  <c r="P224"/>
  <c r="Q224" s="1"/>
  <c r="R224" s="1"/>
  <c r="P228"/>
  <c r="Q228" s="1"/>
  <c r="R228" s="1"/>
  <c r="P232"/>
  <c r="Q232" s="1"/>
  <c r="R232" s="1"/>
  <c r="P236"/>
  <c r="Q236" s="1"/>
  <c r="R236" s="1"/>
  <c r="P240"/>
  <c r="Q240" s="1"/>
  <c r="R240" s="1"/>
  <c r="P244"/>
  <c r="Q244" s="1"/>
  <c r="R244" s="1"/>
  <c r="P248"/>
  <c r="Q248" s="1"/>
  <c r="R248" s="1"/>
  <c r="P252"/>
  <c r="Q252" s="1"/>
  <c r="R252" s="1"/>
  <c r="P256"/>
  <c r="Q256" s="1"/>
  <c r="R256" s="1"/>
  <c r="P260"/>
  <c r="Q260" s="1"/>
  <c r="R260" s="1"/>
  <c r="P264"/>
  <c r="Q264" s="1"/>
  <c r="R264" s="1"/>
  <c r="P268"/>
  <c r="Q268" s="1"/>
  <c r="R268" s="1"/>
  <c r="P272"/>
  <c r="Q272" s="1"/>
  <c r="R272" s="1"/>
  <c r="P276"/>
  <c r="Q276" s="1"/>
  <c r="R276" s="1"/>
  <c r="P280"/>
  <c r="Q280" s="1"/>
  <c r="R280" s="1"/>
  <c r="P284"/>
  <c r="Q284" s="1"/>
  <c r="R284" s="1"/>
  <c r="P291"/>
  <c r="Q291" s="1"/>
  <c r="R291" s="1"/>
  <c r="P295"/>
  <c r="Q295" s="1"/>
  <c r="R295" s="1"/>
  <c r="P299"/>
  <c r="Q299" s="1"/>
  <c r="R299" s="1"/>
  <c r="P303"/>
  <c r="Q303" s="1"/>
  <c r="R303" s="1"/>
  <c r="P307"/>
  <c r="Q307" s="1"/>
  <c r="R307" s="1"/>
  <c r="P311"/>
  <c r="Q311" s="1"/>
  <c r="R311" s="1"/>
  <c r="P315"/>
  <c r="Q315" s="1"/>
  <c r="R315" s="1"/>
  <c r="P319"/>
  <c r="Q319" s="1"/>
  <c r="R319" s="1"/>
  <c r="P323"/>
  <c r="Q323" s="1"/>
  <c r="R323" s="1"/>
  <c r="P327"/>
  <c r="Q327" s="1"/>
  <c r="R327" s="1"/>
  <c r="P331"/>
  <c r="Q331" s="1"/>
  <c r="R331" s="1"/>
  <c r="P335"/>
  <c r="Q335" s="1"/>
  <c r="R335" s="1"/>
  <c r="P339"/>
  <c r="Q339" s="1"/>
  <c r="R339" s="1"/>
  <c r="P343"/>
  <c r="Q343" s="1"/>
  <c r="R343" s="1"/>
  <c r="P347"/>
  <c r="Q347" s="1"/>
  <c r="R347" s="1"/>
  <c r="P70"/>
  <c r="P287"/>
  <c r="P351"/>
  <c r="P355"/>
  <c r="P359"/>
  <c r="P91"/>
  <c r="Q91" s="1"/>
  <c r="R91" s="1"/>
  <c r="L43" i="27"/>
  <c r="L45" s="1"/>
  <c r="P37" i="26"/>
  <c r="P96"/>
  <c r="Q96" s="1"/>
  <c r="R96" s="1"/>
  <c r="P203"/>
  <c r="Q203" s="1"/>
  <c r="R203" s="1"/>
  <c r="P211"/>
  <c r="Q211" s="1"/>
  <c r="R211" s="1"/>
  <c r="P231"/>
  <c r="Q231" s="1"/>
  <c r="R231" s="1"/>
  <c r="P235"/>
  <c r="Q235" s="1"/>
  <c r="R235" s="1"/>
  <c r="P243"/>
  <c r="Q243" s="1"/>
  <c r="R243" s="1"/>
  <c r="P247"/>
  <c r="Q247" s="1"/>
  <c r="R247" s="1"/>
  <c r="P251"/>
  <c r="Q251" s="1"/>
  <c r="R251" s="1"/>
  <c r="P267"/>
  <c r="Q267" s="1"/>
  <c r="R267" s="1"/>
  <c r="P275"/>
  <c r="Q275" s="1"/>
  <c r="R275" s="1"/>
  <c r="P279"/>
  <c r="Q279" s="1"/>
  <c r="R279" s="1"/>
  <c r="P290"/>
  <c r="P314"/>
  <c r="Q314" s="1"/>
  <c r="R314" s="1"/>
  <c r="P322"/>
  <c r="Q322" s="1"/>
  <c r="R322" s="1"/>
  <c r="P330"/>
  <c r="Q330" s="1"/>
  <c r="R330" s="1"/>
  <c r="P338"/>
  <c r="Q338" s="1"/>
  <c r="R338" s="1"/>
  <c r="P346"/>
  <c r="Q346" s="1"/>
  <c r="R346" s="1"/>
  <c r="P358"/>
  <c r="P18"/>
  <c r="P22"/>
  <c r="Q22" s="1"/>
  <c r="R22" s="1"/>
  <c r="P68"/>
  <c r="P72"/>
  <c r="P119"/>
  <c r="P293"/>
  <c r="Q293" s="1"/>
  <c r="R293" s="1"/>
  <c r="P297"/>
  <c r="Q297" s="1"/>
  <c r="R297" s="1"/>
  <c r="P301"/>
  <c r="Q301" s="1"/>
  <c r="R301" s="1"/>
  <c r="P305"/>
  <c r="Q305" s="1"/>
  <c r="R305" s="1"/>
  <c r="P309"/>
  <c r="Q309" s="1"/>
  <c r="R309" s="1"/>
  <c r="P313"/>
  <c r="Q313" s="1"/>
  <c r="R313" s="1"/>
  <c r="P317"/>
  <c r="Q317" s="1"/>
  <c r="R317" s="1"/>
  <c r="P321"/>
  <c r="Q321" s="1"/>
  <c r="R321" s="1"/>
  <c r="P325"/>
  <c r="Q325" s="1"/>
  <c r="R325" s="1"/>
  <c r="P329"/>
  <c r="Q329" s="1"/>
  <c r="R329" s="1"/>
  <c r="P333"/>
  <c r="Q333" s="1"/>
  <c r="R333" s="1"/>
  <c r="P337"/>
  <c r="Q337" s="1"/>
  <c r="R337" s="1"/>
  <c r="P341"/>
  <c r="Q341" s="1"/>
  <c r="R341" s="1"/>
  <c r="P345"/>
  <c r="Q345" s="1"/>
  <c r="R345" s="1"/>
  <c r="P349"/>
  <c r="Q349" s="1"/>
  <c r="R349" s="1"/>
  <c r="P353"/>
  <c r="P357"/>
  <c r="P361"/>
  <c r="P19"/>
  <c r="Q19" s="1"/>
  <c r="R19" s="1"/>
  <c r="P69"/>
  <c r="P73"/>
  <c r="P77"/>
  <c r="P184"/>
  <c r="P195"/>
  <c r="Q195" s="1"/>
  <c r="R195" s="1"/>
  <c r="P199"/>
  <c r="Q199" s="1"/>
  <c r="R199" s="1"/>
  <c r="P207"/>
  <c r="Q207" s="1"/>
  <c r="R207" s="1"/>
  <c r="P215"/>
  <c r="Q215" s="1"/>
  <c r="R215" s="1"/>
  <c r="P219"/>
  <c r="Q219" s="1"/>
  <c r="R219" s="1"/>
  <c r="P223"/>
  <c r="Q223" s="1"/>
  <c r="R223" s="1"/>
  <c r="P227"/>
  <c r="Q227" s="1"/>
  <c r="R227" s="1"/>
  <c r="P239"/>
  <c r="Q239" s="1"/>
  <c r="R239" s="1"/>
  <c r="P255"/>
  <c r="Q255" s="1"/>
  <c r="R255" s="1"/>
  <c r="P259"/>
  <c r="Q259" s="1"/>
  <c r="R259" s="1"/>
  <c r="P263"/>
  <c r="Q263" s="1"/>
  <c r="R263" s="1"/>
  <c r="P271"/>
  <c r="Q271" s="1"/>
  <c r="R271" s="1"/>
  <c r="P283"/>
  <c r="Q283" s="1"/>
  <c r="R283" s="1"/>
  <c r="P294"/>
  <c r="Q294" s="1"/>
  <c r="R294" s="1"/>
  <c r="P298"/>
  <c r="Q298" s="1"/>
  <c r="R298" s="1"/>
  <c r="P302"/>
  <c r="Q302" s="1"/>
  <c r="R302" s="1"/>
  <c r="P306"/>
  <c r="Q306" s="1"/>
  <c r="R306" s="1"/>
  <c r="P310"/>
  <c r="Q310" s="1"/>
  <c r="R310" s="1"/>
  <c r="P318"/>
  <c r="Q318" s="1"/>
  <c r="R318" s="1"/>
  <c r="P326"/>
  <c r="Q326" s="1"/>
  <c r="R326" s="1"/>
  <c r="P334"/>
  <c r="Q334" s="1"/>
  <c r="R334" s="1"/>
  <c r="P342"/>
  <c r="Q342" s="1"/>
  <c r="R342" s="1"/>
  <c r="P350"/>
  <c r="P354"/>
  <c r="P6"/>
  <c r="P21"/>
  <c r="Q21" s="1"/>
  <c r="R21" s="1"/>
  <c r="P28"/>
  <c r="Q28" s="1"/>
  <c r="R28" s="1"/>
  <c r="P31"/>
  <c r="Q31" s="1"/>
  <c r="R31" s="1"/>
  <c r="P32"/>
  <c r="Q32" s="1"/>
  <c r="R32" s="1"/>
  <c r="P39"/>
  <c r="P71"/>
  <c r="P76"/>
  <c r="P88"/>
  <c r="Q88" s="1"/>
  <c r="R88" s="1"/>
  <c r="P90"/>
  <c r="Q90" s="1"/>
  <c r="R90" s="1"/>
  <c r="P95"/>
  <c r="Q95" s="1"/>
  <c r="R95" s="1"/>
  <c r="P98"/>
  <c r="Q98" s="1"/>
  <c r="R98" s="1"/>
  <c r="P116"/>
  <c r="Q116" s="1"/>
  <c r="R116" s="1"/>
  <c r="P118"/>
  <c r="Q118" s="1"/>
  <c r="R118" s="1"/>
  <c r="P182"/>
  <c r="P183"/>
  <c r="P193"/>
  <c r="Q193" s="1"/>
  <c r="R193" s="1"/>
  <c r="P194"/>
  <c r="Q194" s="1"/>
  <c r="R194" s="1"/>
  <c r="P197"/>
  <c r="Q197" s="1"/>
  <c r="R197" s="1"/>
  <c r="P198"/>
  <c r="Q198" s="1"/>
  <c r="R198" s="1"/>
  <c r="P201"/>
  <c r="Q201" s="1"/>
  <c r="R201" s="1"/>
  <c r="P202"/>
  <c r="Q202" s="1"/>
  <c r="R202" s="1"/>
  <c r="P205"/>
  <c r="Q205" s="1"/>
  <c r="R205" s="1"/>
  <c r="P206"/>
  <c r="Q206" s="1"/>
  <c r="R206" s="1"/>
  <c r="P209"/>
  <c r="Q209" s="1"/>
  <c r="R209" s="1"/>
  <c r="P210"/>
  <c r="Q210" s="1"/>
  <c r="R210" s="1"/>
  <c r="P213"/>
  <c r="Q213" s="1"/>
  <c r="R213" s="1"/>
  <c r="P214"/>
  <c r="Q214" s="1"/>
  <c r="R214" s="1"/>
  <c r="P217"/>
  <c r="Q217" s="1"/>
  <c r="R217" s="1"/>
  <c r="P218"/>
  <c r="Q218" s="1"/>
  <c r="R218" s="1"/>
  <c r="P221"/>
  <c r="Q221" s="1"/>
  <c r="R221" s="1"/>
  <c r="P222"/>
  <c r="Q222" s="1"/>
  <c r="R222" s="1"/>
  <c r="P225"/>
  <c r="Q225" s="1"/>
  <c r="R225" s="1"/>
  <c r="P226"/>
  <c r="Q226" s="1"/>
  <c r="R226" s="1"/>
  <c r="P229"/>
  <c r="Q229" s="1"/>
  <c r="R229" s="1"/>
  <c r="P230"/>
  <c r="Q230" s="1"/>
  <c r="R230" s="1"/>
  <c r="P233"/>
  <c r="Q233" s="1"/>
  <c r="R233" s="1"/>
  <c r="P234"/>
  <c r="Q234" s="1"/>
  <c r="R234" s="1"/>
  <c r="P237"/>
  <c r="Q237" s="1"/>
  <c r="R237" s="1"/>
  <c r="P238"/>
  <c r="Q238" s="1"/>
  <c r="R238" s="1"/>
  <c r="P241"/>
  <c r="Q241" s="1"/>
  <c r="R241" s="1"/>
  <c r="P242"/>
  <c r="Q242" s="1"/>
  <c r="R242" s="1"/>
  <c r="P245"/>
  <c r="Q245" s="1"/>
  <c r="R245" s="1"/>
  <c r="P246"/>
  <c r="Q246" s="1"/>
  <c r="R246" s="1"/>
  <c r="P249"/>
  <c r="Q249" s="1"/>
  <c r="R249" s="1"/>
  <c r="P250"/>
  <c r="Q250" s="1"/>
  <c r="R250" s="1"/>
  <c r="P253"/>
  <c r="Q253" s="1"/>
  <c r="R253" s="1"/>
  <c r="P254"/>
  <c r="Q254" s="1"/>
  <c r="R254" s="1"/>
  <c r="P257"/>
  <c r="Q257" s="1"/>
  <c r="R257" s="1"/>
  <c r="P258"/>
  <c r="Q258" s="1"/>
  <c r="R258" s="1"/>
  <c r="P261"/>
  <c r="Q261" s="1"/>
  <c r="R261" s="1"/>
  <c r="P262"/>
  <c r="Q262" s="1"/>
  <c r="R262" s="1"/>
  <c r="P265"/>
  <c r="Q265" s="1"/>
  <c r="R265" s="1"/>
  <c r="P266"/>
  <c r="Q266" s="1"/>
  <c r="R266" s="1"/>
  <c r="P269"/>
  <c r="Q269" s="1"/>
  <c r="R269" s="1"/>
  <c r="P270"/>
  <c r="Q270" s="1"/>
  <c r="R270" s="1"/>
  <c r="P273"/>
  <c r="Q273" s="1"/>
  <c r="R273" s="1"/>
  <c r="P274"/>
  <c r="Q274" s="1"/>
  <c r="R274" s="1"/>
  <c r="P277"/>
  <c r="Q277" s="1"/>
  <c r="R277" s="1"/>
  <c r="P278"/>
  <c r="Q278" s="1"/>
  <c r="R278" s="1"/>
  <c r="P281"/>
  <c r="Q281" s="1"/>
  <c r="R281" s="1"/>
  <c r="P282"/>
  <c r="Q282" s="1"/>
  <c r="R282" s="1"/>
  <c r="P285"/>
  <c r="Q285" s="1"/>
  <c r="R285" s="1"/>
  <c r="P286"/>
  <c r="Q286" s="1"/>
  <c r="R286" s="1"/>
  <c r="P288"/>
  <c r="P289"/>
  <c r="P292"/>
  <c r="Q292" s="1"/>
  <c r="R292" s="1"/>
  <c r="P296"/>
  <c r="Q296" s="1"/>
  <c r="R296" s="1"/>
  <c r="P300"/>
  <c r="Q300" s="1"/>
  <c r="R300" s="1"/>
  <c r="P304"/>
  <c r="Q304" s="1"/>
  <c r="R304" s="1"/>
  <c r="P308"/>
  <c r="Q308" s="1"/>
  <c r="R308" s="1"/>
  <c r="P312"/>
  <c r="Q312" s="1"/>
  <c r="R312" s="1"/>
  <c r="P316"/>
  <c r="Q316" s="1"/>
  <c r="R316" s="1"/>
  <c r="P320"/>
  <c r="Q320" s="1"/>
  <c r="R320" s="1"/>
  <c r="P324"/>
  <c r="Q324" s="1"/>
  <c r="R324" s="1"/>
  <c r="P328"/>
  <c r="Q328" s="1"/>
  <c r="R328" s="1"/>
  <c r="P332"/>
  <c r="Q332" s="1"/>
  <c r="R332" s="1"/>
  <c r="P336"/>
  <c r="Q336" s="1"/>
  <c r="R336" s="1"/>
  <c r="P340"/>
  <c r="Q340" s="1"/>
  <c r="R340" s="1"/>
  <c r="P344"/>
  <c r="Q344" s="1"/>
  <c r="R344" s="1"/>
  <c r="P348"/>
  <c r="Q348" s="1"/>
  <c r="R348" s="1"/>
  <c r="P352"/>
  <c r="P356"/>
  <c r="P360"/>
  <c r="U7"/>
  <c r="P367"/>
  <c r="U21"/>
  <c r="P363"/>
  <c r="Q363" s="1"/>
  <c r="R363" s="1"/>
  <c r="P397"/>
  <c r="P402"/>
  <c r="Q402" s="1"/>
  <c r="R402" s="1"/>
  <c r="P41"/>
  <c r="P99"/>
  <c r="Q99" s="1"/>
  <c r="R99" s="1"/>
  <c r="P111"/>
  <c r="Q111" s="1"/>
  <c r="R111" s="1"/>
  <c r="P123"/>
  <c r="P131"/>
  <c r="P139"/>
  <c r="P143"/>
  <c r="P147"/>
  <c r="P151"/>
  <c r="P171"/>
  <c r="P175"/>
  <c r="P179"/>
  <c r="P401"/>
  <c r="Q401" s="1"/>
  <c r="R401" s="1"/>
  <c r="P44"/>
  <c r="Q44" s="1"/>
  <c r="R44" s="1"/>
  <c r="P48"/>
  <c r="Q48" s="1"/>
  <c r="R48" s="1"/>
  <c r="P52"/>
  <c r="Q52" s="1"/>
  <c r="R52" s="1"/>
  <c r="P56"/>
  <c r="Q56" s="1"/>
  <c r="R56" s="1"/>
  <c r="P60"/>
  <c r="Q60" s="1"/>
  <c r="R60" s="1"/>
  <c r="P64"/>
  <c r="P185"/>
  <c r="P189"/>
  <c r="P103"/>
  <c r="Q103" s="1"/>
  <c r="R103" s="1"/>
  <c r="P107"/>
  <c r="Q107" s="1"/>
  <c r="R107" s="1"/>
  <c r="P127"/>
  <c r="P135"/>
  <c r="P155"/>
  <c r="P159"/>
  <c r="P163"/>
  <c r="P167"/>
  <c r="P26"/>
  <c r="Q26" s="1"/>
  <c r="R26" s="1"/>
  <c r="P398"/>
  <c r="Q398" s="1"/>
  <c r="R398" s="1"/>
  <c r="P399"/>
  <c r="Q399" s="1"/>
  <c r="R399" s="1"/>
  <c r="P400"/>
  <c r="Q400" s="1"/>
  <c r="R400" s="1"/>
  <c r="P403"/>
  <c r="Q403" s="1"/>
  <c r="R403" s="1"/>
  <c r="P25"/>
  <c r="Q25" s="1"/>
  <c r="R25" s="1"/>
  <c r="P43"/>
  <c r="Q43" s="1"/>
  <c r="R43" s="1"/>
  <c r="P47"/>
  <c r="Q47" s="1"/>
  <c r="R47" s="1"/>
  <c r="P55"/>
  <c r="Q55" s="1"/>
  <c r="R55" s="1"/>
  <c r="P59"/>
  <c r="Q59" s="1"/>
  <c r="R59" s="1"/>
  <c r="P102"/>
  <c r="Q102" s="1"/>
  <c r="R102" s="1"/>
  <c r="P106"/>
  <c r="Q106" s="1"/>
  <c r="R106" s="1"/>
  <c r="P114"/>
  <c r="Q114" s="1"/>
  <c r="R114" s="1"/>
  <c r="P134"/>
  <c r="P138"/>
  <c r="P146"/>
  <c r="P154"/>
  <c r="P158"/>
  <c r="P170"/>
  <c r="Q350"/>
  <c r="P24"/>
  <c r="Q24" s="1"/>
  <c r="R24" s="1"/>
  <c r="P34"/>
  <c r="P42"/>
  <c r="Q42" s="1"/>
  <c r="R42" s="1"/>
  <c r="P46"/>
  <c r="Q46" s="1"/>
  <c r="R46" s="1"/>
  <c r="P50"/>
  <c r="Q50" s="1"/>
  <c r="R50" s="1"/>
  <c r="P54"/>
  <c r="Q54" s="1"/>
  <c r="R54" s="1"/>
  <c r="P58"/>
  <c r="Q58" s="1"/>
  <c r="R58" s="1"/>
  <c r="P62"/>
  <c r="Q62" s="1"/>
  <c r="R62" s="1"/>
  <c r="P66"/>
  <c r="P93"/>
  <c r="Q93" s="1"/>
  <c r="R93" s="1"/>
  <c r="P97"/>
  <c r="Q97" s="1"/>
  <c r="R97" s="1"/>
  <c r="P101"/>
  <c r="Q101" s="1"/>
  <c r="R101" s="1"/>
  <c r="P105"/>
  <c r="Q105" s="1"/>
  <c r="R105" s="1"/>
  <c r="P109"/>
  <c r="Q109" s="1"/>
  <c r="R109" s="1"/>
  <c r="P113"/>
  <c r="Q113" s="1"/>
  <c r="R113" s="1"/>
  <c r="P117"/>
  <c r="Q117" s="1"/>
  <c r="R117" s="1"/>
  <c r="P121"/>
  <c r="P125"/>
  <c r="P129"/>
  <c r="P133"/>
  <c r="P137"/>
  <c r="P141"/>
  <c r="P145"/>
  <c r="P149"/>
  <c r="P153"/>
  <c r="P157"/>
  <c r="P161"/>
  <c r="P165"/>
  <c r="P169"/>
  <c r="P173"/>
  <c r="P177"/>
  <c r="P181"/>
  <c r="P187"/>
  <c r="P191"/>
  <c r="P365"/>
  <c r="P369"/>
  <c r="P30"/>
  <c r="Q30" s="1"/>
  <c r="R30" s="1"/>
  <c r="P40"/>
  <c r="P51"/>
  <c r="Q51" s="1"/>
  <c r="R51" s="1"/>
  <c r="P63"/>
  <c r="Q63" s="1"/>
  <c r="R63" s="1"/>
  <c r="P67"/>
  <c r="P94"/>
  <c r="Q94" s="1"/>
  <c r="R94" s="1"/>
  <c r="P110"/>
  <c r="Q110" s="1"/>
  <c r="R110" s="1"/>
  <c r="P122"/>
  <c r="P126"/>
  <c r="P130"/>
  <c r="P142"/>
  <c r="P150"/>
  <c r="P162"/>
  <c r="P166"/>
  <c r="P174"/>
  <c r="P178"/>
  <c r="P188"/>
  <c r="P362"/>
  <c r="P366"/>
  <c r="Q366" s="1"/>
  <c r="R366" s="1"/>
  <c r="P23"/>
  <c r="P27"/>
  <c r="Q27" s="1"/>
  <c r="R27" s="1"/>
  <c r="P33"/>
  <c r="Q33" s="1"/>
  <c r="R33" s="1"/>
  <c r="P45"/>
  <c r="Q45" s="1"/>
  <c r="R45" s="1"/>
  <c r="P49"/>
  <c r="Q49" s="1"/>
  <c r="R49" s="1"/>
  <c r="P53"/>
  <c r="Q53" s="1"/>
  <c r="R53" s="1"/>
  <c r="P57"/>
  <c r="Q57" s="1"/>
  <c r="R57" s="1"/>
  <c r="P61"/>
  <c r="Q61" s="1"/>
  <c r="R61" s="1"/>
  <c r="P65"/>
  <c r="P92"/>
  <c r="Q92" s="1"/>
  <c r="R92" s="1"/>
  <c r="P100"/>
  <c r="Q100" s="1"/>
  <c r="R100" s="1"/>
  <c r="P108"/>
  <c r="Q108" s="1"/>
  <c r="R108" s="1"/>
  <c r="P124"/>
  <c r="P132"/>
  <c r="P140"/>
  <c r="P148"/>
  <c r="P152"/>
  <c r="P156"/>
  <c r="P160"/>
  <c r="P164"/>
  <c r="P168"/>
  <c r="P172"/>
  <c r="P176"/>
  <c r="P180"/>
  <c r="P186"/>
  <c r="P190"/>
  <c r="P192"/>
  <c r="P364"/>
  <c r="Q364" s="1"/>
  <c r="R364" s="1"/>
  <c r="P368"/>
  <c r="P86"/>
  <c r="Q86" s="1"/>
  <c r="R86" s="1"/>
  <c r="P112"/>
  <c r="Q112" s="1"/>
  <c r="R112" s="1"/>
  <c r="P120"/>
  <c r="P128"/>
  <c r="P75"/>
  <c r="Q75" s="1"/>
  <c r="R75" s="1"/>
  <c r="P8"/>
  <c r="P10"/>
  <c r="P36"/>
  <c r="P80"/>
  <c r="Q80" s="1"/>
  <c r="R80" s="1"/>
  <c r="P82"/>
  <c r="Q82" s="1"/>
  <c r="R82" s="1"/>
  <c r="P84"/>
  <c r="Q84" s="1"/>
  <c r="R84" s="1"/>
  <c r="P104"/>
  <c r="Q104" s="1"/>
  <c r="R104" s="1"/>
  <c r="P136"/>
  <c r="P144"/>
  <c r="P9"/>
  <c r="P11"/>
  <c r="P35"/>
  <c r="P79"/>
  <c r="P81"/>
  <c r="Q81" s="1"/>
  <c r="R81" s="1"/>
  <c r="P83"/>
  <c r="Q83" s="1"/>
  <c r="R83" s="1"/>
  <c r="P85"/>
  <c r="Q85" s="1"/>
  <c r="R85" s="1"/>
  <c r="P87"/>
  <c r="Q87" s="1"/>
  <c r="R87" s="1"/>
  <c r="N51" i="25"/>
  <c r="M51"/>
  <c r="L51"/>
  <c r="K51"/>
  <c r="J51"/>
  <c r="I51"/>
  <c r="H51"/>
  <c r="G51"/>
  <c r="F51"/>
  <c r="E51"/>
  <c r="D51"/>
  <c r="C51"/>
  <c r="O50"/>
  <c r="P50" s="1"/>
  <c r="Q50" s="1"/>
  <c r="O49"/>
  <c r="P49" s="1"/>
  <c r="Q49" s="1"/>
  <c r="O48"/>
  <c r="P48" s="1"/>
  <c r="Q48" s="1"/>
  <c r="O47"/>
  <c r="P47" s="1"/>
  <c r="Q47" s="1"/>
  <c r="O46"/>
  <c r="P46" s="1"/>
  <c r="Q46" s="1"/>
  <c r="O45"/>
  <c r="P45" s="1"/>
  <c r="Q45" s="1"/>
  <c r="O44"/>
  <c r="P44" s="1"/>
  <c r="Q44" s="1"/>
  <c r="O43"/>
  <c r="P43" s="1"/>
  <c r="Q43" s="1"/>
  <c r="O42"/>
  <c r="P42" s="1"/>
  <c r="Q42" s="1"/>
  <c r="O41"/>
  <c r="P41" s="1"/>
  <c r="Q41" s="1"/>
  <c r="O40"/>
  <c r="P40" s="1"/>
  <c r="Q40" s="1"/>
  <c r="O39"/>
  <c r="P39" s="1"/>
  <c r="Q39" s="1"/>
  <c r="O38"/>
  <c r="P38" s="1"/>
  <c r="Q38" s="1"/>
  <c r="O37"/>
  <c r="P37" s="1"/>
  <c r="Q37" s="1"/>
  <c r="O36"/>
  <c r="P36" s="1"/>
  <c r="Q36" s="1"/>
  <c r="O35"/>
  <c r="P35" s="1"/>
  <c r="Q35" s="1"/>
  <c r="O34"/>
  <c r="P34" s="1"/>
  <c r="Q34" s="1"/>
  <c r="O33"/>
  <c r="P33" s="1"/>
  <c r="Q33" s="1"/>
  <c r="O32"/>
  <c r="P32" s="1"/>
  <c r="Q32" s="1"/>
  <c r="O31"/>
  <c r="P31" s="1"/>
  <c r="Q31" s="1"/>
  <c r="O30"/>
  <c r="P30" s="1"/>
  <c r="Q30" s="1"/>
  <c r="O29"/>
  <c r="P29" s="1"/>
  <c r="Q29" s="1"/>
  <c r="O28"/>
  <c r="P28" s="1"/>
  <c r="Q28" s="1"/>
  <c r="O27"/>
  <c r="P27" s="1"/>
  <c r="Q27" s="1"/>
  <c r="O26"/>
  <c r="P26" s="1"/>
  <c r="Q26" s="1"/>
  <c r="O25"/>
  <c r="P25" s="1"/>
  <c r="Q25" s="1"/>
  <c r="O24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P9" s="1"/>
  <c r="Q9" s="1"/>
  <c r="O8"/>
  <c r="P8" s="1"/>
  <c r="Q8" s="1"/>
  <c r="O7"/>
  <c r="P7" s="1"/>
  <c r="Q7" s="1"/>
  <c r="A7"/>
  <c r="A8" s="1"/>
  <c r="O6"/>
  <c r="P6" s="1"/>
  <c r="Q6" s="1"/>
  <c r="K43" i="27" l="1"/>
  <c r="K45" s="1"/>
  <c r="V11" i="28"/>
  <c r="R408" i="26"/>
  <c r="R294" i="29" s="1"/>
  <c r="Q294"/>
  <c r="R417" i="26"/>
  <c r="R303" i="29" s="1"/>
  <c r="Q303"/>
  <c r="Q296"/>
  <c r="R410" i="26"/>
  <c r="R296" i="29" s="1"/>
  <c r="Q301"/>
  <c r="R415" i="26"/>
  <c r="R301" i="29" s="1"/>
  <c r="U23" i="26"/>
  <c r="V23" s="1"/>
  <c r="W23" s="1"/>
  <c r="P290" i="29"/>
  <c r="U24" s="1"/>
  <c r="V24" s="1"/>
  <c r="W24" s="1"/>
  <c r="R405" i="26"/>
  <c r="R291" i="29" s="1"/>
  <c r="Q291"/>
  <c r="Q304"/>
  <c r="R418" i="26"/>
  <c r="R304" i="29" s="1"/>
  <c r="Q305"/>
  <c r="R419" i="26"/>
  <c r="R305" i="29" s="1"/>
  <c r="V9" i="28"/>
  <c r="P20" i="30"/>
  <c r="B24" i="21"/>
  <c r="R409" i="26"/>
  <c r="R295" i="29" s="1"/>
  <c r="Q295"/>
  <c r="R407" i="26"/>
  <c r="R293" i="29" s="1"/>
  <c r="Q293"/>
  <c r="R290"/>
  <c r="R413" i="26"/>
  <c r="R299" i="29" s="1"/>
  <c r="Q299"/>
  <c r="Q292"/>
  <c r="R406" i="26"/>
  <c r="R292" i="29" s="1"/>
  <c r="R411" i="26"/>
  <c r="R297" i="29" s="1"/>
  <c r="Q297"/>
  <c r="V7" i="26"/>
  <c r="W7" s="1"/>
  <c r="V14"/>
  <c r="W14" s="1"/>
  <c r="V21"/>
  <c r="W21" s="1"/>
  <c r="V15" i="29"/>
  <c r="W15" s="1"/>
  <c r="V11"/>
  <c r="W11" s="1"/>
  <c r="V22"/>
  <c r="W22" s="1"/>
  <c r="V9"/>
  <c r="W9" s="1"/>
  <c r="U21"/>
  <c r="U23"/>
  <c r="V8" i="28"/>
  <c r="V10"/>
  <c r="V7"/>
  <c r="F67" i="15"/>
  <c r="G67" s="1"/>
  <c r="E77"/>
  <c r="Q34" i="29"/>
  <c r="R34" s="1"/>
  <c r="U17"/>
  <c r="Q97"/>
  <c r="R97" s="1"/>
  <c r="U19"/>
  <c r="Q58"/>
  <c r="R58" s="1"/>
  <c r="U18"/>
  <c r="Q11"/>
  <c r="R11" s="1"/>
  <c r="U12"/>
  <c r="U7"/>
  <c r="Q192"/>
  <c r="R192" s="1"/>
  <c r="U20"/>
  <c r="Q9"/>
  <c r="R9" s="1"/>
  <c r="U10"/>
  <c r="Q23"/>
  <c r="R23" s="1"/>
  <c r="U16"/>
  <c r="U14"/>
  <c r="Q6"/>
  <c r="Q283"/>
  <c r="R283" s="1"/>
  <c r="Q252"/>
  <c r="R252" s="1"/>
  <c r="Q8"/>
  <c r="R8" s="1"/>
  <c r="Q10"/>
  <c r="R10" s="1"/>
  <c r="R6" i="28"/>
  <c r="S6" s="1"/>
  <c r="Q351" i="26"/>
  <c r="R351" s="1"/>
  <c r="Q352"/>
  <c r="R352" s="1"/>
  <c r="Q289"/>
  <c r="R289" s="1"/>
  <c r="Q34"/>
  <c r="R14" i="28"/>
  <c r="S14" s="1"/>
  <c r="R38"/>
  <c r="S38" s="1"/>
  <c r="R54"/>
  <c r="S54" s="1"/>
  <c r="R50"/>
  <c r="S50" s="1"/>
  <c r="R102"/>
  <c r="R26"/>
  <c r="S26" s="1"/>
  <c r="R82"/>
  <c r="R86"/>
  <c r="S86" s="1"/>
  <c r="R70"/>
  <c r="R114"/>
  <c r="S114" s="1"/>
  <c r="R98"/>
  <c r="R66"/>
  <c r="R34"/>
  <c r="S34" s="1"/>
  <c r="R90"/>
  <c r="S90" s="1"/>
  <c r="R74"/>
  <c r="S74" s="1"/>
  <c r="R58"/>
  <c r="S58" s="1"/>
  <c r="R42"/>
  <c r="S42" s="1"/>
  <c r="R110"/>
  <c r="S110" s="1"/>
  <c r="R94"/>
  <c r="S94" s="1"/>
  <c r="R78"/>
  <c r="S78" s="1"/>
  <c r="R62"/>
  <c r="S62" s="1"/>
  <c r="R46"/>
  <c r="R30"/>
  <c r="S30" s="1"/>
  <c r="R93"/>
  <c r="R83"/>
  <c r="R72"/>
  <c r="R67"/>
  <c r="R56"/>
  <c r="R45"/>
  <c r="R35"/>
  <c r="R108"/>
  <c r="R115"/>
  <c r="R9"/>
  <c r="R116"/>
  <c r="R17"/>
  <c r="R100"/>
  <c r="R89"/>
  <c r="R79"/>
  <c r="R68"/>
  <c r="R57"/>
  <c r="R52"/>
  <c r="R41"/>
  <c r="R31"/>
  <c r="R112"/>
  <c r="R117"/>
  <c r="R13"/>
  <c r="R109"/>
  <c r="R21"/>
  <c r="R101"/>
  <c r="R96"/>
  <c r="R91"/>
  <c r="R85"/>
  <c r="R80"/>
  <c r="R75"/>
  <c r="R69"/>
  <c r="R64"/>
  <c r="R59"/>
  <c r="R53"/>
  <c r="R48"/>
  <c r="R43"/>
  <c r="R37"/>
  <c r="R32"/>
  <c r="R27"/>
  <c r="R15"/>
  <c r="R111"/>
  <c r="R103"/>
  <c r="R12"/>
  <c r="S10"/>
  <c r="S18"/>
  <c r="Q119"/>
  <c r="R99"/>
  <c r="R88"/>
  <c r="R77"/>
  <c r="R61"/>
  <c r="R51"/>
  <c r="R40"/>
  <c r="R29"/>
  <c r="R20"/>
  <c r="R23"/>
  <c r="R107"/>
  <c r="R7"/>
  <c r="S106"/>
  <c r="S22"/>
  <c r="R95"/>
  <c r="R84"/>
  <c r="R73"/>
  <c r="R63"/>
  <c r="R47"/>
  <c r="R36"/>
  <c r="R25"/>
  <c r="R8"/>
  <c r="R97"/>
  <c r="R92"/>
  <c r="R87"/>
  <c r="R81"/>
  <c r="R76"/>
  <c r="R71"/>
  <c r="R65"/>
  <c r="R60"/>
  <c r="R55"/>
  <c r="R49"/>
  <c r="R44"/>
  <c r="R39"/>
  <c r="R33"/>
  <c r="R28"/>
  <c r="R104"/>
  <c r="R16"/>
  <c r="R19"/>
  <c r="R113"/>
  <c r="R105"/>
  <c r="R24"/>
  <c r="R11"/>
  <c r="R38" i="26"/>
  <c r="Q288"/>
  <c r="R288" s="1"/>
  <c r="Q355"/>
  <c r="Q368"/>
  <c r="Q369"/>
  <c r="Q365"/>
  <c r="Q367"/>
  <c r="Q360"/>
  <c r="R360" s="1"/>
  <c r="Q76"/>
  <c r="R76" s="1"/>
  <c r="Q164"/>
  <c r="Q148"/>
  <c r="Q166"/>
  <c r="Q161"/>
  <c r="Q129"/>
  <c r="Q155"/>
  <c r="Q147"/>
  <c r="Q70"/>
  <c r="Q186"/>
  <c r="Q152"/>
  <c r="Q124"/>
  <c r="Q181"/>
  <c r="Q165"/>
  <c r="Q66"/>
  <c r="Q154"/>
  <c r="Q185"/>
  <c r="Q151"/>
  <c r="Q131"/>
  <c r="Q41"/>
  <c r="Q182"/>
  <c r="Q71"/>
  <c r="Q184"/>
  <c r="Q358"/>
  <c r="Q144"/>
  <c r="Q190"/>
  <c r="Q172"/>
  <c r="Q156"/>
  <c r="Q132"/>
  <c r="Q178"/>
  <c r="Q150"/>
  <c r="Q122"/>
  <c r="Q67"/>
  <c r="Q187"/>
  <c r="Q169"/>
  <c r="Q153"/>
  <c r="Q137"/>
  <c r="Q121"/>
  <c r="Q158"/>
  <c r="Q134"/>
  <c r="Q163"/>
  <c r="Q127"/>
  <c r="Q189"/>
  <c r="Q171"/>
  <c r="Q139"/>
  <c r="Q183"/>
  <c r="Q354"/>
  <c r="Q69"/>
  <c r="Q353"/>
  <c r="Q119"/>
  <c r="Q356"/>
  <c r="Q287"/>
  <c r="Q128"/>
  <c r="Q180"/>
  <c r="Q65"/>
  <c r="Q130"/>
  <c r="Q177"/>
  <c r="Q145"/>
  <c r="Q146"/>
  <c r="Q64"/>
  <c r="Q179"/>
  <c r="Q123"/>
  <c r="Q39"/>
  <c r="Q68"/>
  <c r="Q136"/>
  <c r="Q168"/>
  <c r="Q174"/>
  <c r="Q142"/>
  <c r="Q149"/>
  <c r="Q133"/>
  <c r="R350"/>
  <c r="Q159"/>
  <c r="Q72"/>
  <c r="Q36"/>
  <c r="Q120"/>
  <c r="Q176"/>
  <c r="Q160"/>
  <c r="Q140"/>
  <c r="Q188"/>
  <c r="Q162"/>
  <c r="Q126"/>
  <c r="Q40"/>
  <c r="Q191"/>
  <c r="Q173"/>
  <c r="Q157"/>
  <c r="Q141"/>
  <c r="Q125"/>
  <c r="Q170"/>
  <c r="Q138"/>
  <c r="Q167"/>
  <c r="Q135"/>
  <c r="Q175"/>
  <c r="Q143"/>
  <c r="Q73"/>
  <c r="Q357"/>
  <c r="Q37"/>
  <c r="Q361"/>
  <c r="Q77"/>
  <c r="Q359"/>
  <c r="Q9"/>
  <c r="R9" s="1"/>
  <c r="U9"/>
  <c r="Q18"/>
  <c r="R18" s="1"/>
  <c r="U13"/>
  <c r="Q23"/>
  <c r="R23" s="1"/>
  <c r="U15"/>
  <c r="Q35"/>
  <c r="U16"/>
  <c r="Q8"/>
  <c r="R8" s="1"/>
  <c r="U8"/>
  <c r="Q362"/>
  <c r="R362" s="1"/>
  <c r="U20"/>
  <c r="Q6"/>
  <c r="U6"/>
  <c r="Q11"/>
  <c r="R11" s="1"/>
  <c r="U11"/>
  <c r="Q290"/>
  <c r="R290" s="1"/>
  <c r="U19"/>
  <c r="Q79"/>
  <c r="R79" s="1"/>
  <c r="U17"/>
  <c r="Q10"/>
  <c r="R10" s="1"/>
  <c r="U10"/>
  <c r="Q192"/>
  <c r="R192" s="1"/>
  <c r="U18"/>
  <c r="Q397"/>
  <c r="R397" s="1"/>
  <c r="U22"/>
  <c r="O51" i="25"/>
  <c r="P51" s="1"/>
  <c r="Q51" s="1"/>
  <c r="P8" i="24"/>
  <c r="Q8" s="1"/>
  <c r="N11"/>
  <c r="M11"/>
  <c r="L11"/>
  <c r="K11"/>
  <c r="J11"/>
  <c r="I11"/>
  <c r="H11"/>
  <c r="G11"/>
  <c r="F11"/>
  <c r="E11"/>
  <c r="D11"/>
  <c r="C11"/>
  <c r="O10"/>
  <c r="P10" s="1"/>
  <c r="Q10" s="1"/>
  <c r="O9"/>
  <c r="P9" s="1"/>
  <c r="Q9" s="1"/>
  <c r="O8"/>
  <c r="O7"/>
  <c r="P7" s="1"/>
  <c r="Q7" s="1"/>
  <c r="O6"/>
  <c r="P6" s="1"/>
  <c r="Q6" s="1"/>
  <c r="O5"/>
  <c r="P5" s="1"/>
  <c r="Q5" s="1"/>
  <c r="O4"/>
  <c r="P4" s="1"/>
  <c r="Q4" s="1"/>
  <c r="P112" i="4"/>
  <c r="Q112" s="1"/>
  <c r="P96"/>
  <c r="Q96" s="1"/>
  <c r="P46"/>
  <c r="Q46" s="1"/>
  <c r="P44"/>
  <c r="Q44" s="1"/>
  <c r="P43"/>
  <c r="Q43" s="1"/>
  <c r="P37"/>
  <c r="Q37" s="1"/>
  <c r="P24"/>
  <c r="Q24" s="1"/>
  <c r="P23"/>
  <c r="Q23" s="1"/>
  <c r="O119"/>
  <c r="P119" s="1"/>
  <c r="Q119" s="1"/>
  <c r="O118"/>
  <c r="P118" s="1"/>
  <c r="Q118" s="1"/>
  <c r="O117"/>
  <c r="P117" s="1"/>
  <c r="Q117" s="1"/>
  <c r="O116"/>
  <c r="P116" s="1"/>
  <c r="Q116" s="1"/>
  <c r="O115"/>
  <c r="P115" s="1"/>
  <c r="Q115" s="1"/>
  <c r="O114"/>
  <c r="P114" s="1"/>
  <c r="Q114" s="1"/>
  <c r="O113"/>
  <c r="P113" s="1"/>
  <c r="Q113" s="1"/>
  <c r="O112"/>
  <c r="O111"/>
  <c r="P111" s="1"/>
  <c r="Q111" s="1"/>
  <c r="O110"/>
  <c r="P110" s="1"/>
  <c r="Q110" s="1"/>
  <c r="O109"/>
  <c r="P109" s="1"/>
  <c r="Q109" s="1"/>
  <c r="O108"/>
  <c r="P108" s="1"/>
  <c r="Q108" s="1"/>
  <c r="O107"/>
  <c r="P107" s="1"/>
  <c r="Q107" s="1"/>
  <c r="O106"/>
  <c r="P106" s="1"/>
  <c r="Q106" s="1"/>
  <c r="O105"/>
  <c r="P105" s="1"/>
  <c r="Q105" s="1"/>
  <c r="O104"/>
  <c r="P104" s="1"/>
  <c r="Q104" s="1"/>
  <c r="O103"/>
  <c r="P103" s="1"/>
  <c r="Q103" s="1"/>
  <c r="O102"/>
  <c r="P102" s="1"/>
  <c r="Q102" s="1"/>
  <c r="O101"/>
  <c r="P101" s="1"/>
  <c r="Q101" s="1"/>
  <c r="O100"/>
  <c r="P100" s="1"/>
  <c r="Q100" s="1"/>
  <c r="O99"/>
  <c r="P99" s="1"/>
  <c r="Q99" s="1"/>
  <c r="O98"/>
  <c r="P98" s="1"/>
  <c r="Q98" s="1"/>
  <c r="O97"/>
  <c r="P97" s="1"/>
  <c r="Q97" s="1"/>
  <c r="O96"/>
  <c r="O95"/>
  <c r="P95" s="1"/>
  <c r="Q95" s="1"/>
  <c r="O94"/>
  <c r="P94" s="1"/>
  <c r="Q94" s="1"/>
  <c r="O93"/>
  <c r="P93" s="1"/>
  <c r="Q93" s="1"/>
  <c r="O92"/>
  <c r="P92" s="1"/>
  <c r="Q92" s="1"/>
  <c r="O91"/>
  <c r="P91" s="1"/>
  <c r="Q91" s="1"/>
  <c r="O90"/>
  <c r="P90" s="1"/>
  <c r="Q90" s="1"/>
  <c r="O89"/>
  <c r="P89" s="1"/>
  <c r="Q89" s="1"/>
  <c r="O88"/>
  <c r="P88" s="1"/>
  <c r="Q88" s="1"/>
  <c r="O87"/>
  <c r="P87" s="1"/>
  <c r="Q87" s="1"/>
  <c r="O86"/>
  <c r="P86" s="1"/>
  <c r="Q86" s="1"/>
  <c r="O85"/>
  <c r="P85" s="1"/>
  <c r="Q85" s="1"/>
  <c r="O84"/>
  <c r="P84" s="1"/>
  <c r="Q84" s="1"/>
  <c r="O83"/>
  <c r="P83" s="1"/>
  <c r="Q83" s="1"/>
  <c r="O82"/>
  <c r="P82" s="1"/>
  <c r="Q82" s="1"/>
  <c r="O81"/>
  <c r="P81" s="1"/>
  <c r="Q81" s="1"/>
  <c r="O80"/>
  <c r="P80" s="1"/>
  <c r="Q80" s="1"/>
  <c r="O79"/>
  <c r="P79" s="1"/>
  <c r="Q79" s="1"/>
  <c r="O78"/>
  <c r="P78" s="1"/>
  <c r="Q78" s="1"/>
  <c r="O77"/>
  <c r="P77" s="1"/>
  <c r="Q77" s="1"/>
  <c r="O76"/>
  <c r="P76" s="1"/>
  <c r="Q76" s="1"/>
  <c r="O75"/>
  <c r="P75" s="1"/>
  <c r="Q75" s="1"/>
  <c r="O74"/>
  <c r="P74" s="1"/>
  <c r="Q74" s="1"/>
  <c r="O73"/>
  <c r="P73" s="1"/>
  <c r="Q73" s="1"/>
  <c r="O72"/>
  <c r="P72" s="1"/>
  <c r="Q72" s="1"/>
  <c r="O71"/>
  <c r="P71" s="1"/>
  <c r="Q71" s="1"/>
  <c r="O70"/>
  <c r="P70" s="1"/>
  <c r="Q70" s="1"/>
  <c r="O69"/>
  <c r="P69" s="1"/>
  <c r="Q69" s="1"/>
  <c r="O68"/>
  <c r="P68" s="1"/>
  <c r="Q68" s="1"/>
  <c r="O67"/>
  <c r="P67" s="1"/>
  <c r="Q67" s="1"/>
  <c r="O66"/>
  <c r="P66" s="1"/>
  <c r="Q66" s="1"/>
  <c r="O65"/>
  <c r="P65" s="1"/>
  <c r="Q65" s="1"/>
  <c r="O64"/>
  <c r="P64" s="1"/>
  <c r="Q64" s="1"/>
  <c r="O63"/>
  <c r="P63" s="1"/>
  <c r="Q63" s="1"/>
  <c r="O62"/>
  <c r="P62" s="1"/>
  <c r="Q62" s="1"/>
  <c r="O61"/>
  <c r="P61" s="1"/>
  <c r="Q61" s="1"/>
  <c r="O60"/>
  <c r="P60" s="1"/>
  <c r="Q60" s="1"/>
  <c r="O59"/>
  <c r="P59" s="1"/>
  <c r="Q59" s="1"/>
  <c r="O58"/>
  <c r="P58" s="1"/>
  <c r="Q58" s="1"/>
  <c r="O57"/>
  <c r="P57" s="1"/>
  <c r="Q57" s="1"/>
  <c r="O56"/>
  <c r="P56" s="1"/>
  <c r="Q56" s="1"/>
  <c r="O55"/>
  <c r="P55" s="1"/>
  <c r="Q55" s="1"/>
  <c r="O54"/>
  <c r="P54" s="1"/>
  <c r="Q54" s="1"/>
  <c r="O53"/>
  <c r="P53" s="1"/>
  <c r="Q53" s="1"/>
  <c r="O52"/>
  <c r="P52" s="1"/>
  <c r="Q52" s="1"/>
  <c r="O51"/>
  <c r="P51" s="1"/>
  <c r="Q51" s="1"/>
  <c r="O50"/>
  <c r="P50" s="1"/>
  <c r="Q50" s="1"/>
  <c r="O49"/>
  <c r="P49" s="1"/>
  <c r="Q49" s="1"/>
  <c r="O48"/>
  <c r="P48" s="1"/>
  <c r="Q48" s="1"/>
  <c r="O47"/>
  <c r="P47" s="1"/>
  <c r="Q47" s="1"/>
  <c r="O45"/>
  <c r="P45" s="1"/>
  <c r="Q45" s="1"/>
  <c r="O42"/>
  <c r="P42" s="1"/>
  <c r="Q42" s="1"/>
  <c r="O41"/>
  <c r="P41" s="1"/>
  <c r="Q41" s="1"/>
  <c r="O40"/>
  <c r="P40" s="1"/>
  <c r="Q40" s="1"/>
  <c r="O39"/>
  <c r="P39" s="1"/>
  <c r="Q39" s="1"/>
  <c r="O38"/>
  <c r="P38" s="1"/>
  <c r="Q38" s="1"/>
  <c r="O36"/>
  <c r="P36" s="1"/>
  <c r="Q36" s="1"/>
  <c r="O35"/>
  <c r="P35" s="1"/>
  <c r="Q35" s="1"/>
  <c r="O34"/>
  <c r="P34" s="1"/>
  <c r="Q34" s="1"/>
  <c r="O33"/>
  <c r="P33" s="1"/>
  <c r="Q33" s="1"/>
  <c r="O32"/>
  <c r="P32" s="1"/>
  <c r="Q32" s="1"/>
  <c r="O31"/>
  <c r="P31" s="1"/>
  <c r="Q31" s="1"/>
  <c r="O30"/>
  <c r="P30" s="1"/>
  <c r="Q30" s="1"/>
  <c r="O29"/>
  <c r="P29" s="1"/>
  <c r="Q29" s="1"/>
  <c r="O28"/>
  <c r="P28" s="1"/>
  <c r="Q28" s="1"/>
  <c r="O27"/>
  <c r="P27" s="1"/>
  <c r="Q27" s="1"/>
  <c r="O26"/>
  <c r="P26" s="1"/>
  <c r="Q26" s="1"/>
  <c r="O25"/>
  <c r="P25" s="1"/>
  <c r="Q25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P9" s="1"/>
  <c r="Q9" s="1"/>
  <c r="O8"/>
  <c r="P8" s="1"/>
  <c r="Q8" s="1"/>
  <c r="O7"/>
  <c r="P15" i="22"/>
  <c r="Q15" s="1"/>
  <c r="P14"/>
  <c r="Q14" s="1"/>
  <c r="P11"/>
  <c r="Q11" s="1"/>
  <c r="P10"/>
  <c r="Q10" s="1"/>
  <c r="P7"/>
  <c r="Q7" s="1"/>
  <c r="P6"/>
  <c r="Q6" s="1"/>
  <c r="N16"/>
  <c r="M16"/>
  <c r="L16"/>
  <c r="K16"/>
  <c r="J16"/>
  <c r="I16"/>
  <c r="H16"/>
  <c r="G16"/>
  <c r="F16"/>
  <c r="E16"/>
  <c r="D16"/>
  <c r="C16"/>
  <c r="O16" s="1"/>
  <c r="B10" i="21" s="1"/>
  <c r="O15" i="22"/>
  <c r="O14"/>
  <c r="O13"/>
  <c r="P13" s="1"/>
  <c r="Q13" s="1"/>
  <c r="O12"/>
  <c r="P12" s="1"/>
  <c r="Q12" s="1"/>
  <c r="O11"/>
  <c r="O10"/>
  <c r="O9"/>
  <c r="P9" s="1"/>
  <c r="Q9" s="1"/>
  <c r="O8"/>
  <c r="P8" s="1"/>
  <c r="Q8" s="1"/>
  <c r="O7"/>
  <c r="O6"/>
  <c r="O5"/>
  <c r="P5" s="1"/>
  <c r="Q5" s="1"/>
  <c r="O4"/>
  <c r="P4" s="1"/>
  <c r="Q4" s="1"/>
  <c r="O5" i="1"/>
  <c r="N12" i="9"/>
  <c r="M12"/>
  <c r="L12"/>
  <c r="K12"/>
  <c r="J12"/>
  <c r="I12"/>
  <c r="H12"/>
  <c r="G12"/>
  <c r="F12"/>
  <c r="E12"/>
  <c r="D12"/>
  <c r="C12"/>
  <c r="O11"/>
  <c r="O10"/>
  <c r="N10" i="23"/>
  <c r="M10"/>
  <c r="L10"/>
  <c r="K10"/>
  <c r="J10"/>
  <c r="I10"/>
  <c r="H10"/>
  <c r="G10"/>
  <c r="F10"/>
  <c r="E10"/>
  <c r="D10"/>
  <c r="C10"/>
  <c r="N7"/>
  <c r="M7"/>
  <c r="L7"/>
  <c r="K7"/>
  <c r="J7"/>
  <c r="I7"/>
  <c r="H7"/>
  <c r="G7"/>
  <c r="F7"/>
  <c r="E7"/>
  <c r="D7"/>
  <c r="C7"/>
  <c r="O6"/>
  <c r="P6" s="1"/>
  <c r="Q6" s="1"/>
  <c r="O5"/>
  <c r="P5" s="1"/>
  <c r="Q5" s="1"/>
  <c r="B6" i="21"/>
  <c r="C6"/>
  <c r="F7" i="15" s="1"/>
  <c r="D6" i="21"/>
  <c r="G7" i="15" s="1"/>
  <c r="B8" i="21"/>
  <c r="P5" i="1"/>
  <c r="C8" i="21" s="1"/>
  <c r="P11" i="2"/>
  <c r="Q11" s="1"/>
  <c r="P10"/>
  <c r="Q10" s="1"/>
  <c r="N7" i="20"/>
  <c r="M7"/>
  <c r="L7"/>
  <c r="K7"/>
  <c r="J7"/>
  <c r="I7"/>
  <c r="H7"/>
  <c r="G7"/>
  <c r="F7"/>
  <c r="E7"/>
  <c r="D7"/>
  <c r="C7"/>
  <c r="O6"/>
  <c r="O5"/>
  <c r="O7" s="1"/>
  <c r="N104" i="6"/>
  <c r="M104"/>
  <c r="L104"/>
  <c r="K104"/>
  <c r="J104"/>
  <c r="I104"/>
  <c r="H104"/>
  <c r="G104"/>
  <c r="F104"/>
  <c r="E104"/>
  <c r="D104"/>
  <c r="C104"/>
  <c r="O103"/>
  <c r="P103" s="1"/>
  <c r="Q103" s="1"/>
  <c r="P102"/>
  <c r="Q102" s="1"/>
  <c r="O102"/>
  <c r="P101"/>
  <c r="Q101" s="1"/>
  <c r="O101"/>
  <c r="O100"/>
  <c r="P100" s="1"/>
  <c r="Q100" s="1"/>
  <c r="P99"/>
  <c r="Q99" s="1"/>
  <c r="O99"/>
  <c r="O98"/>
  <c r="P98" s="1"/>
  <c r="Q98" s="1"/>
  <c r="O97"/>
  <c r="P97" s="1"/>
  <c r="Q97" s="1"/>
  <c r="O96"/>
  <c r="P96" s="1"/>
  <c r="Q96" s="1"/>
  <c r="O95"/>
  <c r="P95" s="1"/>
  <c r="Q95" s="1"/>
  <c r="P94"/>
  <c r="Q94" s="1"/>
  <c r="O94"/>
  <c r="P93"/>
  <c r="Q93" s="1"/>
  <c r="O93"/>
  <c r="O92"/>
  <c r="P92" s="1"/>
  <c r="Q92" s="1"/>
  <c r="P91"/>
  <c r="Q91" s="1"/>
  <c r="O91"/>
  <c r="O90"/>
  <c r="P90" s="1"/>
  <c r="Q90" s="1"/>
  <c r="O89"/>
  <c r="P89" s="1"/>
  <c r="Q89" s="1"/>
  <c r="O88"/>
  <c r="P88" s="1"/>
  <c r="Q88" s="1"/>
  <c r="O87"/>
  <c r="P87" s="1"/>
  <c r="Q87" s="1"/>
  <c r="P86"/>
  <c r="Q86" s="1"/>
  <c r="O86"/>
  <c r="P85"/>
  <c r="Q85" s="1"/>
  <c r="O85"/>
  <c r="O84"/>
  <c r="P84" s="1"/>
  <c r="Q84" s="1"/>
  <c r="P83"/>
  <c r="Q83" s="1"/>
  <c r="O83"/>
  <c r="O82"/>
  <c r="P82" s="1"/>
  <c r="Q82" s="1"/>
  <c r="O81"/>
  <c r="P81" s="1"/>
  <c r="Q81" s="1"/>
  <c r="O80"/>
  <c r="P80" s="1"/>
  <c r="Q80" s="1"/>
  <c r="O79"/>
  <c r="P79" s="1"/>
  <c r="Q79" s="1"/>
  <c r="P78"/>
  <c r="Q78" s="1"/>
  <c r="O78"/>
  <c r="P77"/>
  <c r="Q77" s="1"/>
  <c r="O77"/>
  <c r="O76"/>
  <c r="P76" s="1"/>
  <c r="Q76" s="1"/>
  <c r="P75"/>
  <c r="Q75" s="1"/>
  <c r="O75"/>
  <c r="O74"/>
  <c r="P74" s="1"/>
  <c r="Q74" s="1"/>
  <c r="O73"/>
  <c r="P73" s="1"/>
  <c r="Q73" s="1"/>
  <c r="O72"/>
  <c r="P72" s="1"/>
  <c r="Q72" s="1"/>
  <c r="O71"/>
  <c r="P71" s="1"/>
  <c r="Q71" s="1"/>
  <c r="P70"/>
  <c r="Q70" s="1"/>
  <c r="O70"/>
  <c r="P69"/>
  <c r="Q69" s="1"/>
  <c r="O69"/>
  <c r="O68"/>
  <c r="P68" s="1"/>
  <c r="Q68" s="1"/>
  <c r="P67"/>
  <c r="Q67" s="1"/>
  <c r="O67"/>
  <c r="O66"/>
  <c r="P66" s="1"/>
  <c r="Q66" s="1"/>
  <c r="O65"/>
  <c r="P65" s="1"/>
  <c r="Q65" s="1"/>
  <c r="O64"/>
  <c r="P64" s="1"/>
  <c r="Q64" s="1"/>
  <c r="O63"/>
  <c r="P63" s="1"/>
  <c r="Q63" s="1"/>
  <c r="P62"/>
  <c r="Q62" s="1"/>
  <c r="O62"/>
  <c r="P61"/>
  <c r="Q61" s="1"/>
  <c r="O61"/>
  <c r="O60"/>
  <c r="P60" s="1"/>
  <c r="Q60" s="1"/>
  <c r="P59"/>
  <c r="Q59" s="1"/>
  <c r="O59"/>
  <c r="O58"/>
  <c r="P58" s="1"/>
  <c r="Q58" s="1"/>
  <c r="O57"/>
  <c r="P57" s="1"/>
  <c r="Q57" s="1"/>
  <c r="O56"/>
  <c r="P56" s="1"/>
  <c r="Q56" s="1"/>
  <c r="O55"/>
  <c r="P55" s="1"/>
  <c r="Q55" s="1"/>
  <c r="P54"/>
  <c r="Q54" s="1"/>
  <c r="O54"/>
  <c r="P53"/>
  <c r="Q53" s="1"/>
  <c r="O53"/>
  <c r="O52"/>
  <c r="P52" s="1"/>
  <c r="Q52" s="1"/>
  <c r="P51"/>
  <c r="Q51" s="1"/>
  <c r="O51"/>
  <c r="O50"/>
  <c r="P50" s="1"/>
  <c r="Q50" s="1"/>
  <c r="O49"/>
  <c r="P49" s="1"/>
  <c r="Q49" s="1"/>
  <c r="O48"/>
  <c r="P48" s="1"/>
  <c r="Q48" s="1"/>
  <c r="O47"/>
  <c r="P47" s="1"/>
  <c r="Q47" s="1"/>
  <c r="P46"/>
  <c r="Q46" s="1"/>
  <c r="O46"/>
  <c r="P45"/>
  <c r="Q45" s="1"/>
  <c r="O45"/>
  <c r="O44"/>
  <c r="P44" s="1"/>
  <c r="Q44" s="1"/>
  <c r="P43"/>
  <c r="Q43" s="1"/>
  <c r="O43"/>
  <c r="O42"/>
  <c r="P42" s="1"/>
  <c r="Q42" s="1"/>
  <c r="O41"/>
  <c r="P41" s="1"/>
  <c r="Q41" s="1"/>
  <c r="O40"/>
  <c r="P40" s="1"/>
  <c r="Q40" s="1"/>
  <c r="O39"/>
  <c r="P39" s="1"/>
  <c r="Q39" s="1"/>
  <c r="P38"/>
  <c r="Q38" s="1"/>
  <c r="O38"/>
  <c r="P37"/>
  <c r="Q37" s="1"/>
  <c r="O37"/>
  <c r="O36"/>
  <c r="P36" s="1"/>
  <c r="Q36" s="1"/>
  <c r="P35"/>
  <c r="Q35" s="1"/>
  <c r="O35"/>
  <c r="O34"/>
  <c r="P34" s="1"/>
  <c r="Q34" s="1"/>
  <c r="O33"/>
  <c r="P33" s="1"/>
  <c r="Q33" s="1"/>
  <c r="O32"/>
  <c r="P32" s="1"/>
  <c r="Q32" s="1"/>
  <c r="O31"/>
  <c r="P31" s="1"/>
  <c r="Q31" s="1"/>
  <c r="P30"/>
  <c r="Q30" s="1"/>
  <c r="O30"/>
  <c r="P29"/>
  <c r="Q29" s="1"/>
  <c r="O29"/>
  <c r="O28"/>
  <c r="P28" s="1"/>
  <c r="Q28" s="1"/>
  <c r="P27"/>
  <c r="Q27" s="1"/>
  <c r="O27"/>
  <c r="O26"/>
  <c r="P26" s="1"/>
  <c r="Q26" s="1"/>
  <c r="O25"/>
  <c r="P25" s="1"/>
  <c r="Q25" s="1"/>
  <c r="O24"/>
  <c r="P24" s="1"/>
  <c r="Q24" s="1"/>
  <c r="O23"/>
  <c r="P23" s="1"/>
  <c r="Q23" s="1"/>
  <c r="P22"/>
  <c r="Q22" s="1"/>
  <c r="O22"/>
  <c r="P21"/>
  <c r="Q21" s="1"/>
  <c r="O21"/>
  <c r="O20"/>
  <c r="P20" s="1"/>
  <c r="Q20" s="1"/>
  <c r="P19"/>
  <c r="Q19" s="1"/>
  <c r="O19"/>
  <c r="O18"/>
  <c r="P18" s="1"/>
  <c r="Q18" s="1"/>
  <c r="O17"/>
  <c r="P17" s="1"/>
  <c r="Q17" s="1"/>
  <c r="O16"/>
  <c r="P16" s="1"/>
  <c r="Q16" s="1"/>
  <c r="O15"/>
  <c r="P15" s="1"/>
  <c r="Q15" s="1"/>
  <c r="P14"/>
  <c r="Q14" s="1"/>
  <c r="O14"/>
  <c r="P13"/>
  <c r="Q13" s="1"/>
  <c r="O13"/>
  <c r="O12"/>
  <c r="P12" s="1"/>
  <c r="Q12" s="1"/>
  <c r="P11"/>
  <c r="Q11" s="1"/>
  <c r="O11"/>
  <c r="O10"/>
  <c r="P10" s="1"/>
  <c r="Q10" s="1"/>
  <c r="O9"/>
  <c r="P9" s="1"/>
  <c r="Q9" s="1"/>
  <c r="O8"/>
  <c r="P8" s="1"/>
  <c r="Q8" s="1"/>
  <c r="O7"/>
  <c r="P7" s="1"/>
  <c r="Q7" s="1"/>
  <c r="P6"/>
  <c r="Q6" s="1"/>
  <c r="O6"/>
  <c r="P5"/>
  <c r="Q5" s="1"/>
  <c r="O5"/>
  <c r="AB55" i="19"/>
  <c r="Z55"/>
  <c r="X55"/>
  <c r="V55"/>
  <c r="T55"/>
  <c r="R55"/>
  <c r="P55"/>
  <c r="N55"/>
  <c r="L55"/>
  <c r="J55"/>
  <c r="H55"/>
  <c r="F55"/>
  <c r="D55"/>
  <c r="Z51"/>
  <c r="Y52" s="1"/>
  <c r="Y55" s="1"/>
  <c r="Y51"/>
  <c r="X51"/>
  <c r="W51"/>
  <c r="W52" s="1"/>
  <c r="W55" s="1"/>
  <c r="V51"/>
  <c r="U51"/>
  <c r="T51"/>
  <c r="S51"/>
  <c r="R51"/>
  <c r="Q52" s="1"/>
  <c r="Q55" s="1"/>
  <c r="Q51"/>
  <c r="P51"/>
  <c r="O51"/>
  <c r="O52" s="1"/>
  <c r="O55" s="1"/>
  <c r="N51"/>
  <c r="M51"/>
  <c r="L51"/>
  <c r="K51"/>
  <c r="K52" s="1"/>
  <c r="K55" s="1"/>
  <c r="J51"/>
  <c r="I52" s="1"/>
  <c r="I55" s="1"/>
  <c r="I51"/>
  <c r="H51"/>
  <c r="G51"/>
  <c r="G52" s="1"/>
  <c r="G55" s="1"/>
  <c r="F51"/>
  <c r="E51"/>
  <c r="D51"/>
  <c r="C51"/>
  <c r="C52" s="1"/>
  <c r="C55" s="1"/>
  <c r="AC50"/>
  <c r="AD50" s="1"/>
  <c r="AE50" s="1"/>
  <c r="AB50"/>
  <c r="AA50"/>
  <c r="AC49"/>
  <c r="AD49" s="1"/>
  <c r="AE49" s="1"/>
  <c r="AB49"/>
  <c r="AA49"/>
  <c r="AC48"/>
  <c r="AD48" s="1"/>
  <c r="AE48" s="1"/>
  <c r="AB48"/>
  <c r="AA48"/>
  <c r="AC47"/>
  <c r="AD47" s="1"/>
  <c r="AE47" s="1"/>
  <c r="AB47"/>
  <c r="AA47"/>
  <c r="AC46"/>
  <c r="AD46" s="1"/>
  <c r="AE46" s="1"/>
  <c r="AB46"/>
  <c r="AA46"/>
  <c r="AC45"/>
  <c r="AD45" s="1"/>
  <c r="AE45" s="1"/>
  <c r="AB45"/>
  <c r="AA45"/>
  <c r="AC44"/>
  <c r="AD44" s="1"/>
  <c r="AE44" s="1"/>
  <c r="AB44"/>
  <c r="AA44"/>
  <c r="AC43"/>
  <c r="AD43" s="1"/>
  <c r="AE43" s="1"/>
  <c r="AB43"/>
  <c r="AA43"/>
  <c r="AC42"/>
  <c r="AD42" s="1"/>
  <c r="AE42" s="1"/>
  <c r="AB42"/>
  <c r="AA42"/>
  <c r="AC41"/>
  <c r="AD41" s="1"/>
  <c r="AE41" s="1"/>
  <c r="AB41"/>
  <c r="AA41"/>
  <c r="AC40"/>
  <c r="AD40" s="1"/>
  <c r="AE40" s="1"/>
  <c r="AB40"/>
  <c r="AA40"/>
  <c r="AC39"/>
  <c r="AD39" s="1"/>
  <c r="AE39" s="1"/>
  <c r="AB39"/>
  <c r="AA39"/>
  <c r="AC38"/>
  <c r="AD38" s="1"/>
  <c r="AE38" s="1"/>
  <c r="AB38"/>
  <c r="AA38"/>
  <c r="AC37"/>
  <c r="AD37" s="1"/>
  <c r="AE37" s="1"/>
  <c r="AB37"/>
  <c r="AA37"/>
  <c r="AC36"/>
  <c r="AD36" s="1"/>
  <c r="AE36" s="1"/>
  <c r="AB36"/>
  <c r="AA36"/>
  <c r="AC35"/>
  <c r="AD35" s="1"/>
  <c r="AE35" s="1"/>
  <c r="AB35"/>
  <c r="AA35"/>
  <c r="AC34"/>
  <c r="AD34" s="1"/>
  <c r="AE34" s="1"/>
  <c r="AB34"/>
  <c r="AA34"/>
  <c r="AC33"/>
  <c r="AD33" s="1"/>
  <c r="AE33" s="1"/>
  <c r="AB33"/>
  <c r="AA33"/>
  <c r="AC32"/>
  <c r="AD32" s="1"/>
  <c r="AE32" s="1"/>
  <c r="AB32"/>
  <c r="AA32"/>
  <c r="AC31"/>
  <c r="AD31" s="1"/>
  <c r="AE31" s="1"/>
  <c r="AB31"/>
  <c r="AA31"/>
  <c r="AC30"/>
  <c r="AD30" s="1"/>
  <c r="AE30" s="1"/>
  <c r="AB30"/>
  <c r="AA30"/>
  <c r="AC29"/>
  <c r="AD29" s="1"/>
  <c r="AE29" s="1"/>
  <c r="AB29"/>
  <c r="AA29"/>
  <c r="AC28"/>
  <c r="AD28" s="1"/>
  <c r="AE28" s="1"/>
  <c r="AB28"/>
  <c r="AA28"/>
  <c r="AC27"/>
  <c r="AD27" s="1"/>
  <c r="AE27" s="1"/>
  <c r="AB27"/>
  <c r="AA27"/>
  <c r="AC26"/>
  <c r="AD26" s="1"/>
  <c r="AE26" s="1"/>
  <c r="AB26"/>
  <c r="AA26"/>
  <c r="AC25"/>
  <c r="AD25" s="1"/>
  <c r="AE25" s="1"/>
  <c r="AB25"/>
  <c r="AA25"/>
  <c r="AC24"/>
  <c r="AD24" s="1"/>
  <c r="AE24" s="1"/>
  <c r="AB24"/>
  <c r="AA24"/>
  <c r="AC23"/>
  <c r="AD23" s="1"/>
  <c r="AE23" s="1"/>
  <c r="AB23"/>
  <c r="AA23"/>
  <c r="AC22"/>
  <c r="AD22" s="1"/>
  <c r="AE22" s="1"/>
  <c r="AB22"/>
  <c r="AA22"/>
  <c r="AC21"/>
  <c r="AD21" s="1"/>
  <c r="AE21" s="1"/>
  <c r="AB21"/>
  <c r="AA21"/>
  <c r="AC20"/>
  <c r="AD20" s="1"/>
  <c r="AE20" s="1"/>
  <c r="AB20"/>
  <c r="AA20"/>
  <c r="AC19"/>
  <c r="AD19" s="1"/>
  <c r="AE19" s="1"/>
  <c r="AB19"/>
  <c r="AA19"/>
  <c r="AC18"/>
  <c r="AD18" s="1"/>
  <c r="AE18" s="1"/>
  <c r="AB18"/>
  <c r="AA18"/>
  <c r="AC17"/>
  <c r="AD17" s="1"/>
  <c r="AE17" s="1"/>
  <c r="AB17"/>
  <c r="AA17"/>
  <c r="AC16"/>
  <c r="AD16" s="1"/>
  <c r="AE16" s="1"/>
  <c r="AB16"/>
  <c r="AA16"/>
  <c r="AC15"/>
  <c r="AD15" s="1"/>
  <c r="AE15" s="1"/>
  <c r="AB15"/>
  <c r="AA15"/>
  <c r="AC14"/>
  <c r="AD14" s="1"/>
  <c r="AE14" s="1"/>
  <c r="AB14"/>
  <c r="AA14"/>
  <c r="AC13"/>
  <c r="AD13" s="1"/>
  <c r="AE13" s="1"/>
  <c r="AB13"/>
  <c r="AA13"/>
  <c r="AC12"/>
  <c r="AD12" s="1"/>
  <c r="AE12" s="1"/>
  <c r="AB12"/>
  <c r="AA12"/>
  <c r="AC11"/>
  <c r="AD11" s="1"/>
  <c r="AE11" s="1"/>
  <c r="AB11"/>
  <c r="AA11"/>
  <c r="AC10"/>
  <c r="AD10" s="1"/>
  <c r="AE10" s="1"/>
  <c r="AB10"/>
  <c r="AA10"/>
  <c r="AC9"/>
  <c r="AD9" s="1"/>
  <c r="AE9" s="1"/>
  <c r="AB9"/>
  <c r="AA9"/>
  <c r="AC8"/>
  <c r="AD8" s="1"/>
  <c r="AE8" s="1"/>
  <c r="AB8"/>
  <c r="AA8"/>
  <c r="AC7"/>
  <c r="AD7" s="1"/>
  <c r="AE7" s="1"/>
  <c r="AB7"/>
  <c r="AA7"/>
  <c r="A7"/>
  <c r="A8" s="1"/>
  <c r="AC6"/>
  <c r="AD6" s="1"/>
  <c r="AE6" s="1"/>
  <c r="AB6"/>
  <c r="AA6"/>
  <c r="AA51" s="1"/>
  <c r="N78" i="10"/>
  <c r="M78"/>
  <c r="L78"/>
  <c r="K78"/>
  <c r="J78"/>
  <c r="I78"/>
  <c r="H78"/>
  <c r="G78"/>
  <c r="F78"/>
  <c r="E78"/>
  <c r="D78"/>
  <c r="C78"/>
  <c r="O77"/>
  <c r="O76"/>
  <c r="O75"/>
  <c r="O74"/>
  <c r="O73"/>
  <c r="O72"/>
  <c r="O71"/>
  <c r="A71"/>
  <c r="A72" s="1"/>
  <c r="A73" s="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A48"/>
  <c r="A49" s="1"/>
  <c r="A50" s="1"/>
  <c r="A51" s="1"/>
  <c r="A52" s="1"/>
  <c r="A53" s="1"/>
  <c r="A54" s="1"/>
  <c r="A55" s="1"/>
  <c r="A56" s="1"/>
  <c r="A57" s="1"/>
  <c r="A58" s="1"/>
  <c r="A59" s="1"/>
  <c r="A60" s="1"/>
  <c r="O47"/>
  <c r="O46"/>
  <c r="O45"/>
  <c r="O44"/>
  <c r="O43"/>
  <c r="O42"/>
  <c r="O41"/>
  <c r="O40"/>
  <c r="O39"/>
  <c r="A39"/>
  <c r="A40" s="1"/>
  <c r="A41" s="1"/>
  <c r="A42" s="1"/>
  <c r="A43" s="1"/>
  <c r="A44" s="1"/>
  <c r="A45" s="1"/>
  <c r="A46" s="1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O16"/>
  <c r="O15"/>
  <c r="O14"/>
  <c r="O13"/>
  <c r="O12"/>
  <c r="O11"/>
  <c r="O10"/>
  <c r="O9"/>
  <c r="O8"/>
  <c r="O7"/>
  <c r="A7"/>
  <c r="A8" s="1"/>
  <c r="A9" s="1"/>
  <c r="A10" s="1"/>
  <c r="A11" s="1"/>
  <c r="A12" s="1"/>
  <c r="A13" s="1"/>
  <c r="A14" s="1"/>
  <c r="O6"/>
  <c r="M33" i="12"/>
  <c r="N22"/>
  <c r="O22" s="1"/>
  <c r="P22" s="1"/>
  <c r="N32"/>
  <c r="O32" s="1"/>
  <c r="P32" s="1"/>
  <c r="N31"/>
  <c r="O31" s="1"/>
  <c r="P31" s="1"/>
  <c r="N30"/>
  <c r="O30" s="1"/>
  <c r="P30" s="1"/>
  <c r="N29"/>
  <c r="O29" s="1"/>
  <c r="P29" s="1"/>
  <c r="N28"/>
  <c r="O28" s="1"/>
  <c r="P28" s="1"/>
  <c r="N27"/>
  <c r="O27" s="1"/>
  <c r="P27" s="1"/>
  <c r="N26"/>
  <c r="O26" s="1"/>
  <c r="P26" s="1"/>
  <c r="N25"/>
  <c r="O25" s="1"/>
  <c r="P25" s="1"/>
  <c r="N24"/>
  <c r="O24" s="1"/>
  <c r="P24" s="1"/>
  <c r="N23"/>
  <c r="O23" s="1"/>
  <c r="P23" s="1"/>
  <c r="N21"/>
  <c r="O21" s="1"/>
  <c r="P21" s="1"/>
  <c r="N20"/>
  <c r="O20" s="1"/>
  <c r="P20" s="1"/>
  <c r="N19"/>
  <c r="O19" s="1"/>
  <c r="P19" s="1"/>
  <c r="N17"/>
  <c r="O17" s="1"/>
  <c r="P17" s="1"/>
  <c r="N16"/>
  <c r="O16" s="1"/>
  <c r="P16" s="1"/>
  <c r="N7" i="18"/>
  <c r="M7"/>
  <c r="L7"/>
  <c r="K7"/>
  <c r="J7"/>
  <c r="I7"/>
  <c r="H7"/>
  <c r="G7"/>
  <c r="F7"/>
  <c r="E7"/>
  <c r="D7"/>
  <c r="C7"/>
  <c r="O6"/>
  <c r="O5"/>
  <c r="P5" s="1"/>
  <c r="AB51" i="19" l="1"/>
  <c r="AA52" s="1"/>
  <c r="AA55" s="1"/>
  <c r="S52"/>
  <c r="S55" s="1"/>
  <c r="E12" i="26"/>
  <c r="E12" i="29"/>
  <c r="I12" i="26"/>
  <c r="I12" i="29"/>
  <c r="M12" i="26"/>
  <c r="M12" i="29"/>
  <c r="O11" i="24"/>
  <c r="B17" i="21"/>
  <c r="F12" i="29"/>
  <c r="F12" i="26"/>
  <c r="J12" i="29"/>
  <c r="J12" i="26"/>
  <c r="N12" i="29"/>
  <c r="N12" i="26"/>
  <c r="AC51" i="19"/>
  <c r="M52"/>
  <c r="M55" s="1"/>
  <c r="U52"/>
  <c r="U55" s="1"/>
  <c r="G12" i="29"/>
  <c r="G12" i="26"/>
  <c r="K12" i="29"/>
  <c r="K12" i="26"/>
  <c r="O12" i="29"/>
  <c r="O12" i="26"/>
  <c r="D12" i="29"/>
  <c r="D12" i="26"/>
  <c r="H12" i="29"/>
  <c r="H12" i="26"/>
  <c r="L12" i="29"/>
  <c r="L12" i="26"/>
  <c r="P16" i="22"/>
  <c r="P7" i="4"/>
  <c r="Q7" s="1"/>
  <c r="O121"/>
  <c r="Q20" i="30"/>
  <c r="D24" i="21" s="1"/>
  <c r="C24"/>
  <c r="V8" i="26"/>
  <c r="W8" s="1"/>
  <c r="V15"/>
  <c r="W15" s="1"/>
  <c r="V9"/>
  <c r="W9" s="1"/>
  <c r="V18"/>
  <c r="W18" s="1"/>
  <c r="V10"/>
  <c r="W10" s="1"/>
  <c r="V19"/>
  <c r="W19" s="1"/>
  <c r="V20"/>
  <c r="W20" s="1"/>
  <c r="V13"/>
  <c r="W13" s="1"/>
  <c r="V22"/>
  <c r="W22" s="1"/>
  <c r="V17"/>
  <c r="W17" s="1"/>
  <c r="V11"/>
  <c r="W11" s="1"/>
  <c r="V16" i="29"/>
  <c r="W16" s="1"/>
  <c r="V20"/>
  <c r="W20" s="1"/>
  <c r="V12"/>
  <c r="W12" s="1"/>
  <c r="V19"/>
  <c r="W19" s="1"/>
  <c r="V14"/>
  <c r="W14" s="1"/>
  <c r="V10"/>
  <c r="W10" s="1"/>
  <c r="V18"/>
  <c r="W18" s="1"/>
  <c r="V17"/>
  <c r="W17" s="1"/>
  <c r="V21"/>
  <c r="W21" s="1"/>
  <c r="V23"/>
  <c r="W23" s="1"/>
  <c r="V13" i="28"/>
  <c r="V16" i="26"/>
  <c r="W16" s="1"/>
  <c r="C21" i="16"/>
  <c r="E21" s="1"/>
  <c r="V7" i="29"/>
  <c r="R6"/>
  <c r="R355" i="26"/>
  <c r="R34"/>
  <c r="S102" i="28"/>
  <c r="S70"/>
  <c r="S82"/>
  <c r="S98"/>
  <c r="S66"/>
  <c r="S46"/>
  <c r="S11"/>
  <c r="S24"/>
  <c r="S16"/>
  <c r="S28"/>
  <c r="S39"/>
  <c r="S49"/>
  <c r="S71"/>
  <c r="S81"/>
  <c r="S92"/>
  <c r="S8"/>
  <c r="S63"/>
  <c r="S84"/>
  <c r="S105"/>
  <c r="S19"/>
  <c r="S104"/>
  <c r="S33"/>
  <c r="S44"/>
  <c r="S55"/>
  <c r="S65"/>
  <c r="S76"/>
  <c r="S87"/>
  <c r="S97"/>
  <c r="S25"/>
  <c r="S47"/>
  <c r="S73"/>
  <c r="S95"/>
  <c r="S7"/>
  <c r="S21"/>
  <c r="S13"/>
  <c r="S107"/>
  <c r="S20"/>
  <c r="S40"/>
  <c r="S61"/>
  <c r="S88"/>
  <c r="S12"/>
  <c r="S111"/>
  <c r="S27"/>
  <c r="S37"/>
  <c r="S48"/>
  <c r="S59"/>
  <c r="S69"/>
  <c r="S80"/>
  <c r="S91"/>
  <c r="S101"/>
  <c r="S112"/>
  <c r="S41"/>
  <c r="S57"/>
  <c r="S79"/>
  <c r="S100"/>
  <c r="S115"/>
  <c r="S35"/>
  <c r="S56"/>
  <c r="S72"/>
  <c r="S93"/>
  <c r="S113"/>
  <c r="S60"/>
  <c r="S36"/>
  <c r="S17"/>
  <c r="S9"/>
  <c r="S23"/>
  <c r="S29"/>
  <c r="S51"/>
  <c r="S77"/>
  <c r="S99"/>
  <c r="S103"/>
  <c r="S15"/>
  <c r="S32"/>
  <c r="S43"/>
  <c r="S53"/>
  <c r="S64"/>
  <c r="S75"/>
  <c r="S85"/>
  <c r="S96"/>
  <c r="S109"/>
  <c r="S117"/>
  <c r="S31"/>
  <c r="S52"/>
  <c r="S68"/>
  <c r="S89"/>
  <c r="S116"/>
  <c r="S108"/>
  <c r="S45"/>
  <c r="S67"/>
  <c r="S83"/>
  <c r="R119"/>
  <c r="R365" i="26"/>
  <c r="R368"/>
  <c r="R367"/>
  <c r="R369"/>
  <c r="R357"/>
  <c r="R135"/>
  <c r="R125"/>
  <c r="R157"/>
  <c r="R126"/>
  <c r="R160"/>
  <c r="R159"/>
  <c r="R149"/>
  <c r="R136"/>
  <c r="R179"/>
  <c r="R177"/>
  <c r="R65"/>
  <c r="R128"/>
  <c r="R183"/>
  <c r="R181"/>
  <c r="R359"/>
  <c r="R37"/>
  <c r="R73"/>
  <c r="R175"/>
  <c r="R167"/>
  <c r="R170"/>
  <c r="R141"/>
  <c r="R173"/>
  <c r="R40"/>
  <c r="R162"/>
  <c r="R140"/>
  <c r="R176"/>
  <c r="R36"/>
  <c r="R72"/>
  <c r="R133"/>
  <c r="R142"/>
  <c r="R168"/>
  <c r="R68"/>
  <c r="R123"/>
  <c r="R64"/>
  <c r="R145"/>
  <c r="R130"/>
  <c r="R180"/>
  <c r="R356"/>
  <c r="R353"/>
  <c r="R354"/>
  <c r="R139"/>
  <c r="R189"/>
  <c r="R163"/>
  <c r="R134"/>
  <c r="R121"/>
  <c r="R153"/>
  <c r="R187"/>
  <c r="R122"/>
  <c r="R178"/>
  <c r="R156"/>
  <c r="R190"/>
  <c r="R358"/>
  <c r="R71"/>
  <c r="R41"/>
  <c r="R151"/>
  <c r="R154"/>
  <c r="R165"/>
  <c r="R124"/>
  <c r="R186"/>
  <c r="R147"/>
  <c r="R129"/>
  <c r="R166"/>
  <c r="R164"/>
  <c r="R287"/>
  <c r="R361"/>
  <c r="R143"/>
  <c r="R138"/>
  <c r="R191"/>
  <c r="R188"/>
  <c r="R120"/>
  <c r="R174"/>
  <c r="R39"/>
  <c r="R146"/>
  <c r="R119"/>
  <c r="R69"/>
  <c r="R171"/>
  <c r="R127"/>
  <c r="R158"/>
  <c r="R137"/>
  <c r="R169"/>
  <c r="R67"/>
  <c r="R150"/>
  <c r="R132"/>
  <c r="R172"/>
  <c r="R144"/>
  <c r="R184"/>
  <c r="R182"/>
  <c r="R131"/>
  <c r="R185"/>
  <c r="R66"/>
  <c r="R152"/>
  <c r="R70"/>
  <c r="R155"/>
  <c r="R161"/>
  <c r="R148"/>
  <c r="R35"/>
  <c r="R77"/>
  <c r="P5" i="20"/>
  <c r="O7" i="23"/>
  <c r="R6" i="26"/>
  <c r="V6"/>
  <c r="C21" i="21"/>
  <c r="Q5" i="18"/>
  <c r="D21" i="21" s="1"/>
  <c r="B21"/>
  <c r="O78" i="10"/>
  <c r="B18" i="21" s="1"/>
  <c r="Q5" i="1"/>
  <c r="D8" i="21" s="1"/>
  <c r="O12" i="9"/>
  <c r="P12" s="1"/>
  <c r="Q12" s="1"/>
  <c r="R12" s="1"/>
  <c r="O104" i="6"/>
  <c r="C57" i="19"/>
  <c r="E52"/>
  <c r="E55" s="1"/>
  <c r="O7" i="18"/>
  <c r="B22" i="21" l="1"/>
  <c r="P7" i="23"/>
  <c r="B11" i="21"/>
  <c r="AD51" i="19"/>
  <c r="P104" i="6"/>
  <c r="B14" i="21"/>
  <c r="C10"/>
  <c r="Q16" i="22"/>
  <c r="D10" i="21" s="1"/>
  <c r="B23"/>
  <c r="P11" i="24"/>
  <c r="W7" i="29"/>
  <c r="P12" i="26"/>
  <c r="P12" i="29"/>
  <c r="W6" i="26"/>
  <c r="S119" i="28"/>
  <c r="C17" i="21"/>
  <c r="Q5" i="20"/>
  <c r="D17" i="21" s="1"/>
  <c r="B13"/>
  <c r="P121" i="4"/>
  <c r="C22" i="16"/>
  <c r="E22" s="1"/>
  <c r="AE51" i="19" l="1"/>
  <c r="D11" i="21" s="1"/>
  <c r="C11"/>
  <c r="U13" i="29"/>
  <c r="Q12"/>
  <c r="P307"/>
  <c r="P420" i="26"/>
  <c r="Q12"/>
  <c r="U12"/>
  <c r="C23" i="21"/>
  <c r="Q11" i="24"/>
  <c r="D23" i="21" s="1"/>
  <c r="Q7" i="23"/>
  <c r="D22" i="21" s="1"/>
  <c r="C22"/>
  <c r="Q104" i="6"/>
  <c r="D14" i="21" s="1"/>
  <c r="C14"/>
  <c r="D18" i="16"/>
  <c r="D14"/>
  <c r="D10"/>
  <c r="D19"/>
  <c r="D15"/>
  <c r="D11"/>
  <c r="D7"/>
  <c r="D20"/>
  <c r="D16"/>
  <c r="D12"/>
  <c r="D8"/>
  <c r="D21"/>
  <c r="D17"/>
  <c r="D13"/>
  <c r="D9"/>
  <c r="Q121" i="4"/>
  <c r="C13" i="21"/>
  <c r="U24" i="26" l="1"/>
  <c r="V12"/>
  <c r="R12" i="29"/>
  <c r="R307" s="1"/>
  <c r="Q307"/>
  <c r="R12" i="26"/>
  <c r="R420" s="1"/>
  <c r="Q420"/>
  <c r="V13" i="29"/>
  <c r="U25"/>
  <c r="D22" i="16"/>
  <c r="D13" i="21"/>
  <c r="Q123" i="4"/>
  <c r="W12" i="26" l="1"/>
  <c r="W24" s="1"/>
  <c r="V24"/>
  <c r="W13" i="29"/>
  <c r="W25" s="1"/>
  <c r="V25"/>
  <c r="L33" i="12"/>
  <c r="K33"/>
  <c r="J33"/>
  <c r="I33"/>
  <c r="H33"/>
  <c r="G33"/>
  <c r="F33"/>
  <c r="E33"/>
  <c r="D33"/>
  <c r="C33"/>
  <c r="B33"/>
  <c r="N15"/>
  <c r="O15" s="1"/>
  <c r="P15" s="1"/>
  <c r="N18"/>
  <c r="O18" s="1"/>
  <c r="P18" s="1"/>
  <c r="N14"/>
  <c r="O14" s="1"/>
  <c r="P14" s="1"/>
  <c r="N13"/>
  <c r="O13" s="1"/>
  <c r="P13" s="1"/>
  <c r="N12"/>
  <c r="O12" s="1"/>
  <c r="P12" s="1"/>
  <c r="N11"/>
  <c r="O11" s="1"/>
  <c r="P11" s="1"/>
  <c r="N10"/>
  <c r="O10" s="1"/>
  <c r="P10" s="1"/>
  <c r="N9"/>
  <c r="O9" s="1"/>
  <c r="P9" s="1"/>
  <c r="N8"/>
  <c r="O8" s="1"/>
  <c r="P8" s="1"/>
  <c r="N7"/>
  <c r="O7" s="1"/>
  <c r="P7" s="1"/>
  <c r="N6"/>
  <c r="O6" s="1"/>
  <c r="P6" s="1"/>
  <c r="N5"/>
  <c r="O5" s="1"/>
  <c r="P5" s="1"/>
  <c r="N33" l="1"/>
  <c r="B20" i="21" l="1"/>
  <c r="O33" i="12"/>
  <c r="M15" i="11"/>
  <c r="L15"/>
  <c r="K15"/>
  <c r="J15"/>
  <c r="I15"/>
  <c r="H15"/>
  <c r="G15"/>
  <c r="F15"/>
  <c r="E15"/>
  <c r="D15"/>
  <c r="C15"/>
  <c r="B15"/>
  <c r="N14"/>
  <c r="O14" s="1"/>
  <c r="P14" s="1"/>
  <c r="N13"/>
  <c r="O13" s="1"/>
  <c r="P13" s="1"/>
  <c r="N12"/>
  <c r="O12" s="1"/>
  <c r="P12" s="1"/>
  <c r="N11"/>
  <c r="O11" s="1"/>
  <c r="P11" s="1"/>
  <c r="N10"/>
  <c r="O10" s="1"/>
  <c r="P10" s="1"/>
  <c r="N9"/>
  <c r="O9" s="1"/>
  <c r="P9" s="1"/>
  <c r="N8"/>
  <c r="O8" s="1"/>
  <c r="P8" s="1"/>
  <c r="N7"/>
  <c r="O7" s="1"/>
  <c r="P7" s="1"/>
  <c r="P77" i="10"/>
  <c r="Q77" s="1"/>
  <c r="P76"/>
  <c r="Q76" s="1"/>
  <c r="P75"/>
  <c r="Q75" s="1"/>
  <c r="P74"/>
  <c r="Q74" s="1"/>
  <c r="P73"/>
  <c r="Q73" s="1"/>
  <c r="P72"/>
  <c r="Q72" s="1"/>
  <c r="P71"/>
  <c r="Q71" s="1"/>
  <c r="P70"/>
  <c r="Q70" s="1"/>
  <c r="P69"/>
  <c r="Q69" s="1"/>
  <c r="P68"/>
  <c r="Q68" s="1"/>
  <c r="P67"/>
  <c r="Q67" s="1"/>
  <c r="P66"/>
  <c r="Q66" s="1"/>
  <c r="P65"/>
  <c r="Q65" s="1"/>
  <c r="P64"/>
  <c r="Q64" s="1"/>
  <c r="P63"/>
  <c r="Q63" s="1"/>
  <c r="P62"/>
  <c r="Q62" s="1"/>
  <c r="P61"/>
  <c r="Q61" s="1"/>
  <c r="P60"/>
  <c r="Q60" s="1"/>
  <c r="P59"/>
  <c r="Q59" s="1"/>
  <c r="P58"/>
  <c r="Q58" s="1"/>
  <c r="P57"/>
  <c r="Q57" s="1"/>
  <c r="P56"/>
  <c r="Q56" s="1"/>
  <c r="P55"/>
  <c r="Q55" s="1"/>
  <c r="P54"/>
  <c r="Q54" s="1"/>
  <c r="P53"/>
  <c r="Q53" s="1"/>
  <c r="P52"/>
  <c r="Q52" s="1"/>
  <c r="P51"/>
  <c r="Q51" s="1"/>
  <c r="P50"/>
  <c r="Q50" s="1"/>
  <c r="P49"/>
  <c r="Q49" s="1"/>
  <c r="P48"/>
  <c r="Q48" s="1"/>
  <c r="P47"/>
  <c r="Q47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P23"/>
  <c r="Q23" s="1"/>
  <c r="P22"/>
  <c r="Q22" s="1"/>
  <c r="P21"/>
  <c r="Q21" s="1"/>
  <c r="P20"/>
  <c r="Q20" s="1"/>
  <c r="P19"/>
  <c r="Q19" s="1"/>
  <c r="P18"/>
  <c r="Q18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P6"/>
  <c r="Q6" s="1"/>
  <c r="N7" i="8"/>
  <c r="M7"/>
  <c r="L7"/>
  <c r="K7"/>
  <c r="J7"/>
  <c r="I7"/>
  <c r="H7"/>
  <c r="G7"/>
  <c r="F7"/>
  <c r="E7"/>
  <c r="D7"/>
  <c r="C7"/>
  <c r="N7" i="9"/>
  <c r="M7"/>
  <c r="L7"/>
  <c r="K7"/>
  <c r="J7"/>
  <c r="I7"/>
  <c r="H7"/>
  <c r="G7"/>
  <c r="F7"/>
  <c r="E7"/>
  <c r="D7"/>
  <c r="C7"/>
  <c r="O6"/>
  <c r="O5"/>
  <c r="C20" i="21" l="1"/>
  <c r="P33" i="12"/>
  <c r="D20" i="21" s="1"/>
  <c r="O7" i="9"/>
  <c r="P5"/>
  <c r="B16" i="21"/>
  <c r="N15" i="11"/>
  <c r="P78" i="10"/>
  <c r="B19" i="21" l="1"/>
  <c r="O15" i="11"/>
  <c r="Q78" i="10"/>
  <c r="D18" i="21" s="1"/>
  <c r="C18"/>
  <c r="C16"/>
  <c r="Q5" i="9"/>
  <c r="D16" i="21" s="1"/>
  <c r="O5" i="8"/>
  <c r="C19" i="21" l="1"/>
  <c r="P15" i="11"/>
  <c r="D19" i="21" s="1"/>
  <c r="O7" i="8"/>
  <c r="B15" i="21"/>
  <c r="P5" i="8"/>
  <c r="N12" i="2"/>
  <c r="M12"/>
  <c r="L12"/>
  <c r="K12"/>
  <c r="J12"/>
  <c r="I12"/>
  <c r="H12"/>
  <c r="G12"/>
  <c r="F12"/>
  <c r="E12"/>
  <c r="D12"/>
  <c r="C12"/>
  <c r="Q5" i="8" l="1"/>
  <c r="D15" i="21" s="1"/>
  <c r="C15"/>
  <c r="C6" i="3"/>
  <c r="D11"/>
  <c r="C11"/>
  <c r="N6"/>
  <c r="M6"/>
  <c r="L6"/>
  <c r="K6"/>
  <c r="J6"/>
  <c r="I6"/>
  <c r="H6"/>
  <c r="G6"/>
  <c r="F6"/>
  <c r="E6"/>
  <c r="D6"/>
  <c r="O5"/>
  <c r="B12" i="21" s="1"/>
  <c r="O9" i="2"/>
  <c r="P9" s="1"/>
  <c r="Q9" s="1"/>
  <c r="O8"/>
  <c r="P8" s="1"/>
  <c r="Q8" s="1"/>
  <c r="O7"/>
  <c r="P7" s="1"/>
  <c r="Q7" s="1"/>
  <c r="O6"/>
  <c r="P6" s="1"/>
  <c r="Q6" s="1"/>
  <c r="O5"/>
  <c r="O6" i="3" l="1"/>
  <c r="P5"/>
  <c r="O12" i="2"/>
  <c r="P5"/>
  <c r="Q5" s="1"/>
  <c r="Q5" i="3" l="1"/>
  <c r="D12" i="21" s="1"/>
  <c r="C12"/>
  <c r="P12" i="2"/>
  <c r="B9" i="21"/>
  <c r="B25" l="1"/>
  <c r="Q12" i="2"/>
  <c r="D9" i="21" s="1"/>
  <c r="D25" s="1"/>
  <c r="C9"/>
  <c r="C25" s="1"/>
  <c r="E10" l="1"/>
  <c r="E24"/>
  <c r="E8"/>
  <c r="E21"/>
  <c r="E18"/>
  <c r="E17"/>
  <c r="E13"/>
  <c r="E11"/>
  <c r="E22"/>
  <c r="E23"/>
  <c r="E14"/>
  <c r="E20"/>
  <c r="E16"/>
  <c r="E19"/>
  <c r="E15"/>
  <c r="E12"/>
  <c r="E70" i="15"/>
  <c r="E78" s="1"/>
  <c r="E80" s="1"/>
  <c r="F76" s="1"/>
  <c r="E9" i="21"/>
  <c r="F78" i="15" l="1"/>
  <c r="F77"/>
  <c r="E25" i="21"/>
  <c r="F80" i="15" l="1"/>
</calcChain>
</file>

<file path=xl/sharedStrings.xml><?xml version="1.0" encoding="utf-8"?>
<sst xmlns="http://schemas.openxmlformats.org/spreadsheetml/2006/main" count="2776" uniqueCount="646">
  <si>
    <t xml:space="preserve">RELLENO SANITARIO DE SAN FRANCISCO MENENDEZ </t>
  </si>
  <si>
    <t>DEPARTAMENTO</t>
  </si>
  <si>
    <t>MUNICIPIO</t>
  </si>
  <si>
    <t>TOTAL DEPOSITADO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</si>
  <si>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</si>
  <si>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</si>
  <si>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</si>
  <si>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</si>
  <si>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</si>
  <si>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</si>
  <si>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</si>
  <si>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</si>
  <si>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</si>
  <si>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</si>
  <si>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</si>
  <si>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</si>
  <si>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Ahuachapan</t>
  </si>
  <si>
    <t>San Francisco Menendez</t>
  </si>
  <si>
    <t>RELLENO SANITARIO DE ATIQUIZAYA</t>
  </si>
  <si>
    <t>La Libertad</t>
  </si>
  <si>
    <t>Atiquizaya</t>
  </si>
  <si>
    <t>Ahuachapán</t>
  </si>
  <si>
    <t>Turin</t>
  </si>
  <si>
    <t>San Vicente</t>
  </si>
  <si>
    <t>San Lorenzo</t>
  </si>
  <si>
    <t>TOTAL</t>
  </si>
  <si>
    <t>RELLENO SANITARIO MANUAL DE SANTA ISABEL ISHUATAN</t>
  </si>
  <si>
    <t>Sonsonate</t>
  </si>
  <si>
    <t>Santa Isabel Ishuatan</t>
  </si>
  <si>
    <t>Materia orgánica</t>
  </si>
  <si>
    <t>Descartable</t>
  </si>
  <si>
    <t>Acajutla</t>
  </si>
  <si>
    <t>Armenia</t>
  </si>
  <si>
    <t>Caluco</t>
  </si>
  <si>
    <t>Cuisnahuat</t>
  </si>
  <si>
    <t>Izalco</t>
  </si>
  <si>
    <t>Juayua</t>
  </si>
  <si>
    <t>Nahuizalco</t>
  </si>
  <si>
    <t>Nahuilingo</t>
  </si>
  <si>
    <t>Salcoatitán</t>
  </si>
  <si>
    <t>San Antonio del Monte</t>
  </si>
  <si>
    <t>San Julián (Relleno)</t>
  </si>
  <si>
    <t>Santa Catarina Masahuat</t>
  </si>
  <si>
    <t>Sonzacate</t>
  </si>
  <si>
    <t>Santo Domingo de Guzmán</t>
  </si>
  <si>
    <t>Santa Ana</t>
  </si>
  <si>
    <t>Candelaria de la Frontera</t>
  </si>
  <si>
    <t>Coatepeque</t>
  </si>
  <si>
    <t>El porvenir</t>
  </si>
  <si>
    <t>San Sebastián Salitrillo</t>
  </si>
  <si>
    <t>Apaneca</t>
  </si>
  <si>
    <t>Jujutla</t>
  </si>
  <si>
    <t>San Pedro Puxtla</t>
  </si>
  <si>
    <t>Tacuba</t>
  </si>
  <si>
    <t>Guaymango</t>
  </si>
  <si>
    <t>Antiguo Cuscatlán</t>
  </si>
  <si>
    <t>Chiltiupán</t>
  </si>
  <si>
    <t>Ciudad Arce</t>
  </si>
  <si>
    <t>Jayaque</t>
  </si>
  <si>
    <t>Jicalapa</t>
  </si>
  <si>
    <t>Sacacoyo</t>
  </si>
  <si>
    <t>San Juan Opico</t>
  </si>
  <si>
    <t>Talnique</t>
  </si>
  <si>
    <t>Teotepeque</t>
  </si>
  <si>
    <t>La Paz</t>
  </si>
  <si>
    <t>San Pedro Masahuat</t>
  </si>
  <si>
    <t>San Salvador</t>
  </si>
  <si>
    <t>Santiago Texacuango</t>
  </si>
  <si>
    <t>Santo Tomas</t>
  </si>
  <si>
    <t>Empresas/industrias/otros</t>
  </si>
  <si>
    <t>Aceros de Centroamerica, S.A.</t>
  </si>
  <si>
    <t>Agroquímica Internacional, S.A.</t>
  </si>
  <si>
    <t>ASFALCA, S.A.</t>
  </si>
  <si>
    <t>Asociación residencial Las Piletas III</t>
  </si>
  <si>
    <t>Club de Playa Salinitas - DECAMERON</t>
  </si>
  <si>
    <t>CORPORIN, S.A.</t>
  </si>
  <si>
    <t>CS CENTRAL AMERICA</t>
  </si>
  <si>
    <t>DAN SAN, S.A. de C.V.</t>
  </si>
  <si>
    <t>Duke Energy</t>
  </si>
  <si>
    <t>DURALITA de C.A., S.A. de C.V.</t>
  </si>
  <si>
    <t>Empresas ADOC S.A. de C.V.</t>
  </si>
  <si>
    <t>Fabrica de Listones Fantasía</t>
  </si>
  <si>
    <t>Fertilizantes, S.A. de C.V.</t>
  </si>
  <si>
    <t>Galvanisa</t>
  </si>
  <si>
    <t>HANES BRANDS - DC</t>
  </si>
  <si>
    <t>HANES BRANDS - DE</t>
  </si>
  <si>
    <t>Los Teques, S.A. de C.V.</t>
  </si>
  <si>
    <t>MONELCA RENT, S.A.</t>
  </si>
  <si>
    <t>MONELCA S.A.</t>
  </si>
  <si>
    <t>NESTLE El Salvador, S.A. de C.V. - DE</t>
  </si>
  <si>
    <t>O Y M MANTEMIENTO Y SERVICIOS</t>
  </si>
  <si>
    <t>Pablo Baires</t>
  </si>
  <si>
    <t>Parque Industrial SAM-LI, S.A. de C.V.</t>
  </si>
  <si>
    <t>Plásticos el Panda, S.A. de C.V. - Especial</t>
  </si>
  <si>
    <t>Termos del Río</t>
  </si>
  <si>
    <t>UNIFERSA DISAGRO S.A. de C.V.</t>
  </si>
  <si>
    <t>TOTAL TON/RECIBIDAS AL MES, AÑO</t>
  </si>
  <si>
    <t>Almacenadora del Pacífico (ALMAPAC)</t>
  </si>
  <si>
    <t>PICACHO, S.A. DE C.V.</t>
  </si>
  <si>
    <t>Plásticos el Panda, S.A. de C.V. - Comun</t>
  </si>
  <si>
    <t>Tepecoyo</t>
  </si>
  <si>
    <t>EXPORT SALVA FREE ZONE S.A. DE C.V. COMUN</t>
  </si>
  <si>
    <t>LIVSMART AMERICAS, S.A. de C.V. - DC</t>
  </si>
  <si>
    <t>LIVSMART AMERICAS, S.A. de C.V. - DE</t>
  </si>
  <si>
    <t>Productos Técnologicos, S.A. (PROTECNO)</t>
  </si>
  <si>
    <t>ADEXA, S.A. DE C.V.</t>
  </si>
  <si>
    <t>CARLOS EDURADO MARTELL</t>
  </si>
  <si>
    <t>IBERPLASTIC, S.A. DE C.V.</t>
  </si>
  <si>
    <t>JOAQUIN EDURADO HERNANDEZ</t>
  </si>
  <si>
    <t>KIMBERLY CLARK -DC</t>
  </si>
  <si>
    <t>PROYECTOS DE INGENIERIA ELECTROMECANICA, S.A. DE C.V.</t>
  </si>
  <si>
    <t>PRODUCTOS CARNICOS, S.A. DE C.V. - DE</t>
  </si>
  <si>
    <t>PUMA, S.A. DE C.V.</t>
  </si>
  <si>
    <t>SALVADOREAN FREIGHT FORWARDERS, S.A. DE C.V.</t>
  </si>
  <si>
    <t>RELLENO SANITARIO DE MIDES</t>
  </si>
  <si>
    <t>El Congo</t>
  </si>
  <si>
    <t>Chalchuapa</t>
  </si>
  <si>
    <t>Masahuat</t>
  </si>
  <si>
    <t>Metapán</t>
  </si>
  <si>
    <t>San Antonio el Pajonal</t>
  </si>
  <si>
    <t>Santiago de la Frontera</t>
  </si>
  <si>
    <t>Texistepeque</t>
  </si>
  <si>
    <t>Santa Rosa Guachipilin</t>
  </si>
  <si>
    <t>Soyapango</t>
  </si>
  <si>
    <t>Ilopango</t>
  </si>
  <si>
    <t>Mejicanos</t>
  </si>
  <si>
    <t>Ciudad Delgado</t>
  </si>
  <si>
    <t>San Marcos</t>
  </si>
  <si>
    <t>Apopa</t>
  </si>
  <si>
    <t>Ayutuxtepeque</t>
  </si>
  <si>
    <t>El Paisnal</t>
  </si>
  <si>
    <t>Tonacatepeque</t>
  </si>
  <si>
    <t>Aguilares</t>
  </si>
  <si>
    <t>Cuscatancingo</t>
  </si>
  <si>
    <t>Guazapa</t>
  </si>
  <si>
    <t>Rosario de Mora</t>
  </si>
  <si>
    <t>San Martín</t>
  </si>
  <si>
    <t>Santa Tecla</t>
  </si>
  <si>
    <t>Quezaltepeque</t>
  </si>
  <si>
    <t>Comasagua</t>
  </si>
  <si>
    <t>Colón</t>
  </si>
  <si>
    <t>Huizucar</t>
  </si>
  <si>
    <t>San Matias</t>
  </si>
  <si>
    <t>San Pablo Tacachico</t>
  </si>
  <si>
    <t>Chalatenango</t>
  </si>
  <si>
    <t>Citalá</t>
  </si>
  <si>
    <t>Nueva Concepción</t>
  </si>
  <si>
    <t>Tejutla</t>
  </si>
  <si>
    <t>La Reina</t>
  </si>
  <si>
    <t>El Paraiso</t>
  </si>
  <si>
    <t>La Palma</t>
  </si>
  <si>
    <t>San Rafael</t>
  </si>
  <si>
    <t>Concepción Quezaltepeque</t>
  </si>
  <si>
    <t>Agua Caliente</t>
  </si>
  <si>
    <t>Santa Rita</t>
  </si>
  <si>
    <t>Dulce Nombre de María</t>
  </si>
  <si>
    <t>San Ignacio</t>
  </si>
  <si>
    <t>Comalapa</t>
  </si>
  <si>
    <t>San Miguel de Mercedes</t>
  </si>
  <si>
    <t>La Laguna</t>
  </si>
  <si>
    <t>Ojos de Agua</t>
  </si>
  <si>
    <t>San Francisco Morazán</t>
  </si>
  <si>
    <t>Arcatao</t>
  </si>
  <si>
    <t>San José Cancasque</t>
  </si>
  <si>
    <t>San Fernando</t>
  </si>
  <si>
    <t>San Francisco Lempa</t>
  </si>
  <si>
    <t>San Francisco Chinameca</t>
  </si>
  <si>
    <t>San Antonio Masahuat</t>
  </si>
  <si>
    <t>San Emigdio</t>
  </si>
  <si>
    <t>San Juan Tepezontes</t>
  </si>
  <si>
    <t>Santa María Ostuma</t>
  </si>
  <si>
    <t>Mercedes la Ceiba</t>
  </si>
  <si>
    <t>Jerusalén</t>
  </si>
  <si>
    <t>Cuscatlán</t>
  </si>
  <si>
    <t>Cojutepeque</t>
  </si>
  <si>
    <t xml:space="preserve">El Carmen </t>
  </si>
  <si>
    <t>El Rosario</t>
  </si>
  <si>
    <t>Monte San Juan</t>
  </si>
  <si>
    <t>Oratorio de Concepción</t>
  </si>
  <si>
    <t>San Bartolomé Perulapía</t>
  </si>
  <si>
    <t>San Cristobal</t>
  </si>
  <si>
    <t>San José Guayabal</t>
  </si>
  <si>
    <t>San Pedro Perulapán</t>
  </si>
  <si>
    <t>San Rafael Cedros</t>
  </si>
  <si>
    <t>Cabañas</t>
  </si>
  <si>
    <t>Sensuntepeque</t>
  </si>
  <si>
    <t>Ilobasco</t>
  </si>
  <si>
    <t>San Isidro</t>
  </si>
  <si>
    <t>Victoria</t>
  </si>
  <si>
    <t>Dolores</t>
  </si>
  <si>
    <t>Guacotecti</t>
  </si>
  <si>
    <t>San Sebastián</t>
  </si>
  <si>
    <t>Apastepeque</t>
  </si>
  <si>
    <t>Santo Domingo</t>
  </si>
  <si>
    <t>Verapaz</t>
  </si>
  <si>
    <t>San Esteban Catarina</t>
  </si>
  <si>
    <t>San Cayetano Istepeque</t>
  </si>
  <si>
    <t>Santa Clara</t>
  </si>
  <si>
    <t>Tepetitán</t>
  </si>
  <si>
    <t>San Miguel</t>
  </si>
  <si>
    <t>San Gerardo</t>
  </si>
  <si>
    <t>Nuevo Edén de San Juan</t>
  </si>
  <si>
    <t>Empresas</t>
  </si>
  <si>
    <t>ASMUP disposición</t>
  </si>
  <si>
    <t>Empresas Privadas</t>
  </si>
  <si>
    <t>Desechos Bioinfecciosos</t>
  </si>
  <si>
    <t>MIDES Cuenta Especial</t>
  </si>
  <si>
    <r>
      <t xml:space="preserve">Recicladora Nacional, S.A. </t>
    </r>
    <r>
      <rPr>
        <sz val="11"/>
        <rFont val="Calibri"/>
        <family val="2"/>
        <scheme val="minor"/>
      </rPr>
      <t>(RECINA)</t>
    </r>
  </si>
  <si>
    <t>Morazán</t>
  </si>
  <si>
    <t>Particulares</t>
  </si>
  <si>
    <t>Calvo Conservas, El Salvador</t>
  </si>
  <si>
    <t>RELLENO SANITARIO DE MEANGUERA</t>
  </si>
  <si>
    <t>Meanguera</t>
  </si>
  <si>
    <t xml:space="preserve">TOTAL </t>
  </si>
  <si>
    <t>RELLENO SANITARIO DE PERQUIN</t>
  </si>
  <si>
    <t>Perquin</t>
  </si>
  <si>
    <t>RELLENO SANITARIO DE SOCINUS</t>
  </si>
  <si>
    <t>ALCALDÍAS MUNICIPALES</t>
  </si>
  <si>
    <t>TOTAL ANUAL</t>
  </si>
  <si>
    <t>PROMEDIO MENSUAL</t>
  </si>
  <si>
    <t>Tesorería Municipal de Usulután</t>
  </si>
  <si>
    <t>Tesorería Municipal de Puerto El Triunfo</t>
  </si>
  <si>
    <t>Tesorería Municipal de Concepción Batres</t>
  </si>
  <si>
    <t>Tesorería Municipal de Ereguayquin</t>
  </si>
  <si>
    <t>Tesorería Municipal de Jiquilisco</t>
  </si>
  <si>
    <t>Tesorería Municipal de Jucuarán</t>
  </si>
  <si>
    <t>Tesorería Municipal de Santa María</t>
  </si>
  <si>
    <t>Tesorería Municipal de Estanzuelas</t>
  </si>
  <si>
    <t>Tesorería Municipal de Zacatecoluca</t>
  </si>
  <si>
    <t>Tesorería Municipal de San Buenaventura</t>
  </si>
  <si>
    <t>Tesorería Municipal de Santa Elena</t>
  </si>
  <si>
    <t>Tesorería Municipal de Sesori</t>
  </si>
  <si>
    <t>Tesorería Municipal de California</t>
  </si>
  <si>
    <t>Tesorería Municipal de Chapeltique</t>
  </si>
  <si>
    <t>Tesorería Municipal de Santiago de María</t>
  </si>
  <si>
    <t>Tesorería Municipal de Tecapán</t>
  </si>
  <si>
    <t>Tesorería Municipal de San Francisco Javier</t>
  </si>
  <si>
    <t>Tesorería Municipal de Jucuapa</t>
  </si>
  <si>
    <t>Tesorería Municipal de Alegría</t>
  </si>
  <si>
    <t>Tesorería Municipal de Ciudad Barrios</t>
  </si>
  <si>
    <t>Tesorería Municipal de Moncagua</t>
  </si>
  <si>
    <t>Tesorería Municipal de El Triunfo</t>
  </si>
  <si>
    <t>Tesorería Municipal de Chinameca</t>
  </si>
  <si>
    <t>Tesorería Municipal de San Rafael Oriente</t>
  </si>
  <si>
    <t>Tesorería Municipal de Ozatlán</t>
  </si>
  <si>
    <t>Tesorería Municipal de San Jorge</t>
  </si>
  <si>
    <t>Tesorería Municipal de San Agustín</t>
  </si>
  <si>
    <t>Tesorería Municipal de Berlín</t>
  </si>
  <si>
    <t>Tesorería Municipal de El Tránsito</t>
  </si>
  <si>
    <t>Tesorería Municipal de Nueva Granada</t>
  </si>
  <si>
    <t>Tesorería Municipal de Mercedes Umaña</t>
  </si>
  <si>
    <t>Tesorería Municipal de San Ildefonso</t>
  </si>
  <si>
    <t>Tesorería Municipal de San Luis de la Reina</t>
  </si>
  <si>
    <t>Tesorería Municipal de San Vicente</t>
  </si>
  <si>
    <t>Tesorería Municipal de Tecoluca</t>
  </si>
  <si>
    <t>Tesorería Municipal de Nueva Guadalupe</t>
  </si>
  <si>
    <t>Tesorería Municipal de Lolotique</t>
  </si>
  <si>
    <t>Tesorería Municipal de Quelepa</t>
  </si>
  <si>
    <t>Tesorería Municipal de Chirilagua</t>
  </si>
  <si>
    <t>Tesorería Municipal de San Francisco Gotera</t>
  </si>
  <si>
    <t>Tesorería Municipal de Guatajiagua</t>
  </si>
  <si>
    <t>Tesorería Municipal de Yoloaiquin</t>
  </si>
  <si>
    <t>Tesorería Municipal de Chilanga</t>
  </si>
  <si>
    <t>Tesorería Municipal de San Carlos</t>
  </si>
  <si>
    <t>Tesorería Municipal de San Simón</t>
  </si>
  <si>
    <t>Tesorería Municipal de Sociedad</t>
  </si>
  <si>
    <t>Tesorería Municipal de Conchagua</t>
  </si>
  <si>
    <t>Tesorería Municipal de Cacaopera</t>
  </si>
  <si>
    <t>Tesorería Municipal de Yamabal</t>
  </si>
  <si>
    <t>Tesorería Municipal de Carolina</t>
  </si>
  <si>
    <t>Tesorería Municipal de Comacarán</t>
  </si>
  <si>
    <t>Tesorería Municipal de Uluazapa</t>
  </si>
  <si>
    <t>Tesorería Municipal de San Antonio</t>
  </si>
  <si>
    <t>Douglas Alfredo Ventura Larios</t>
  </si>
  <si>
    <t>Avicola Campestre., S.A. de C.V.</t>
  </si>
  <si>
    <t>Arrocera San Francisco, S.A. de C.V.</t>
  </si>
  <si>
    <t>Sucesores Luis Torres y Compañía</t>
  </si>
  <si>
    <t>LAGEO, S.A. de C.V.</t>
  </si>
  <si>
    <t>Milton Anibal Berríos Bonilla</t>
  </si>
  <si>
    <t>C.H. IINGENIEROS, S.A de C.V.</t>
  </si>
  <si>
    <t>ALCALDIA MUNICIPAL DE SAN MIGUEL</t>
  </si>
  <si>
    <t>RELLENO SANITARIO</t>
  </si>
  <si>
    <t>MUNICIPIOS/EMPRESAS</t>
  </si>
  <si>
    <t>SEPT.</t>
  </si>
  <si>
    <t>NOV.</t>
  </si>
  <si>
    <t>DIC.</t>
  </si>
  <si>
    <t>DEPOSITADO</t>
  </si>
  <si>
    <t>Alcaldia Municipal de San Miguel</t>
  </si>
  <si>
    <t>Alcaldia Municipal de La Union</t>
  </si>
  <si>
    <t>Alcaldia Municipal de Yucuaiquin</t>
  </si>
  <si>
    <t>Alcaldia  Mpal de Villa El Rosario</t>
  </si>
  <si>
    <t>Gestion Integral de Desechos, S.A. de C.V</t>
  </si>
  <si>
    <t>Alcaldia Mpal de Pasaquina</t>
  </si>
  <si>
    <t>TOTAL TON/ RECIBIDAS AL MES, AÑO</t>
  </si>
  <si>
    <t>Santa Rosa de Lima</t>
  </si>
  <si>
    <t>Nueva Esparta</t>
  </si>
  <si>
    <t>Poloros</t>
  </si>
  <si>
    <t>Concepción de Oriente</t>
  </si>
  <si>
    <t>Ana moros</t>
  </si>
  <si>
    <t>San José La Fuente</t>
  </si>
  <si>
    <t>Bolívar</t>
  </si>
  <si>
    <t>El Sauce</t>
  </si>
  <si>
    <t>Lis lique</t>
  </si>
  <si>
    <t>Yayantique</t>
  </si>
  <si>
    <t>El Divisadero</t>
  </si>
  <si>
    <t>San Alejo</t>
  </si>
  <si>
    <t>Lolo tiquillo</t>
  </si>
  <si>
    <t>Jo coro</t>
  </si>
  <si>
    <t>Joateca</t>
  </si>
  <si>
    <t>Arambala</t>
  </si>
  <si>
    <t>Gualococti</t>
  </si>
  <si>
    <t xml:space="preserve"> RELLENO SANITARIO DE ASINORLU, SANTA ROSA DE LIMA</t>
  </si>
  <si>
    <t>CONSOLIDADO</t>
  </si>
  <si>
    <t>MUNICIPIO/EMPRESA</t>
  </si>
  <si>
    <t>Concepción de Ataco</t>
  </si>
  <si>
    <t>El Refugio</t>
  </si>
  <si>
    <t>Cinquera</t>
  </si>
  <si>
    <t>Jutiapa</t>
  </si>
  <si>
    <t>Tejutepeque</t>
  </si>
  <si>
    <t>Azacualpa</t>
  </si>
  <si>
    <t>San Antonio los Ranchos</t>
  </si>
  <si>
    <t>El Carrizal</t>
  </si>
  <si>
    <t>San Luis del Carmen</t>
  </si>
  <si>
    <t>Las Flores</t>
  </si>
  <si>
    <t>Potonico</t>
  </si>
  <si>
    <t>Candelaria</t>
  </si>
  <si>
    <t>San Ramón</t>
  </si>
  <si>
    <t>Santa Cruz Analquito</t>
  </si>
  <si>
    <t>Zaragoza</t>
  </si>
  <si>
    <t>San José Villanueva</t>
  </si>
  <si>
    <t>Tamanique</t>
  </si>
  <si>
    <t>Nuevo Cuscatlán</t>
  </si>
  <si>
    <t>San Luis Talpa</t>
  </si>
  <si>
    <t>Santiago Nonualco</t>
  </si>
  <si>
    <t>Cuyultitán</t>
  </si>
  <si>
    <t>San Juan Talpa</t>
  </si>
  <si>
    <t>San Rafael Obrajuelo</t>
  </si>
  <si>
    <t>San Juan Nonualco</t>
  </si>
  <si>
    <t>San Luis la Herradura</t>
  </si>
  <si>
    <t>Panchimalco</t>
  </si>
  <si>
    <t>Olocuilta</t>
  </si>
  <si>
    <t xml:space="preserve">El Rosario </t>
  </si>
  <si>
    <t>Paraiso de Osorio</t>
  </si>
  <si>
    <t>San Miguel Tepzontes</t>
  </si>
  <si>
    <t>San Pedro Nonualco</t>
  </si>
  <si>
    <t>Zacatecoluca</t>
  </si>
  <si>
    <t>La Unión</t>
  </si>
  <si>
    <t>Conchagüa</t>
  </si>
  <si>
    <t>Yucuaquin</t>
  </si>
  <si>
    <t>El Carmen</t>
  </si>
  <si>
    <t>Intipucá</t>
  </si>
  <si>
    <t>San Francisco Gotera</t>
  </si>
  <si>
    <t>Oscicala</t>
  </si>
  <si>
    <t>Chilanga</t>
  </si>
  <si>
    <t>Sociedad</t>
  </si>
  <si>
    <t>Sensembra</t>
  </si>
  <si>
    <t>Delicias de Concepción</t>
  </si>
  <si>
    <t>Cacaopera</t>
  </si>
  <si>
    <t>Yamabal</t>
  </si>
  <si>
    <t>San Carlos</t>
  </si>
  <si>
    <t>San Simón</t>
  </si>
  <si>
    <t>Guatajiagüa</t>
  </si>
  <si>
    <t>Corinto</t>
  </si>
  <si>
    <t>Uluazapa</t>
  </si>
  <si>
    <t>Comacarán</t>
  </si>
  <si>
    <t>Quelepa</t>
  </si>
  <si>
    <t>Chirilagüa</t>
  </si>
  <si>
    <t>Nueva Guadalupe</t>
  </si>
  <si>
    <t>San Antonio del Mosco</t>
  </si>
  <si>
    <t>Lolotique</t>
  </si>
  <si>
    <t>Carolina</t>
  </si>
  <si>
    <t>San Luis de la Reina</t>
  </si>
  <si>
    <t>Sesori</t>
  </si>
  <si>
    <t>Chapeltique</t>
  </si>
  <si>
    <t>Ciudad Barrios</t>
  </si>
  <si>
    <t>Moncagua</t>
  </si>
  <si>
    <t>Chinameca</t>
  </si>
  <si>
    <t>San Rafael Oriente</t>
  </si>
  <si>
    <t>San Jorge</t>
  </si>
  <si>
    <t>El Tránsito</t>
  </si>
  <si>
    <t>Nejapa</t>
  </si>
  <si>
    <t>Guadalupe</t>
  </si>
  <si>
    <t>San Ildefonso</t>
  </si>
  <si>
    <t>Tecoluca</t>
  </si>
  <si>
    <t>Usulután</t>
  </si>
  <si>
    <t>Puerto El Triunfo</t>
  </si>
  <si>
    <t>Concepción Batres</t>
  </si>
  <si>
    <t>Ereguayquin</t>
  </si>
  <si>
    <t>Jiquilisco</t>
  </si>
  <si>
    <t>Jucuarán</t>
  </si>
  <si>
    <t>Santa María</t>
  </si>
  <si>
    <t>Estanzuelas</t>
  </si>
  <si>
    <t>San Buenaventura</t>
  </si>
  <si>
    <t>Santa Elena</t>
  </si>
  <si>
    <t>California</t>
  </si>
  <si>
    <t>Santiago de María</t>
  </si>
  <si>
    <t>Tecapán</t>
  </si>
  <si>
    <t>San Francisco Javier</t>
  </si>
  <si>
    <t>Jucuapa</t>
  </si>
  <si>
    <t>Alegría</t>
  </si>
  <si>
    <t>El Triunfo</t>
  </si>
  <si>
    <t>Ozatlán</t>
  </si>
  <si>
    <t>San Agustín</t>
  </si>
  <si>
    <t>Berlín</t>
  </si>
  <si>
    <t>Nueva Granada</t>
  </si>
  <si>
    <t>Mercedes Umaña</t>
  </si>
  <si>
    <t>San Dionisio</t>
  </si>
  <si>
    <t>Yoloaiquin</t>
  </si>
  <si>
    <t>Lolotiquillo</t>
  </si>
  <si>
    <t>Jocoro</t>
  </si>
  <si>
    <t>Jocoaitique</t>
  </si>
  <si>
    <t>LA UNIÓN</t>
  </si>
  <si>
    <t>Municipio</t>
  </si>
  <si>
    <t>SAN SALVADOR</t>
  </si>
  <si>
    <t>LA LIBERTAD</t>
  </si>
  <si>
    <t>SONSONATE</t>
  </si>
  <si>
    <t>SAN MIGUEL</t>
  </si>
  <si>
    <t>SANTA ANA</t>
  </si>
  <si>
    <t>USULUTAN</t>
  </si>
  <si>
    <t>LA PAZ</t>
  </si>
  <si>
    <t>SAN VICENTE</t>
  </si>
  <si>
    <t>CHALATENANGO</t>
  </si>
  <si>
    <t>AHUACHAPAN</t>
  </si>
  <si>
    <t>CUSCATLAN</t>
  </si>
  <si>
    <t>CABAÑAS</t>
  </si>
  <si>
    <t>MORAZAN</t>
  </si>
  <si>
    <t>EMPRESAS</t>
  </si>
  <si>
    <t>Nueva Trinidad</t>
  </si>
  <si>
    <t>Las Vueltas</t>
  </si>
  <si>
    <t>Nombre de Jesús</t>
  </si>
  <si>
    <t>San Isidro Labrador</t>
  </si>
  <si>
    <t>San Antonio de La Cruz</t>
  </si>
  <si>
    <t>Suchitoto</t>
  </si>
  <si>
    <t>Tenancingo</t>
  </si>
  <si>
    <t>Santa Cruz Michapa</t>
  </si>
  <si>
    <t>Tapalhuaca</t>
  </si>
  <si>
    <t>Anamorós</t>
  </si>
  <si>
    <t>Lislique</t>
  </si>
  <si>
    <t>Polorós</t>
  </si>
  <si>
    <t>Pasaquina</t>
  </si>
  <si>
    <t>Meanguera del Golfo</t>
  </si>
  <si>
    <t>Torola</t>
  </si>
  <si>
    <t>RELLENO SANITARIO DE SUCHITOTO</t>
  </si>
  <si>
    <t>SUCHITOTO</t>
  </si>
  <si>
    <t>Municipios Con Mayor Generacion de Desechos Año 2014</t>
  </si>
  <si>
    <t>Generacion por Departamentos 2014</t>
  </si>
  <si>
    <t>ACUMULADO  MENSUAL POR MUNICIPIO/EMPRESAS AÑO 2014</t>
  </si>
  <si>
    <t>Osicala</t>
  </si>
  <si>
    <t>Tesoreria Municipal de San Dionisio</t>
  </si>
  <si>
    <t>Tesorería Municipal de Yucuaiquín</t>
  </si>
  <si>
    <t>Tesorería Municipal de Sensembra</t>
  </si>
  <si>
    <t xml:space="preserve">Tesoreria Municipal de Intipuca </t>
  </si>
  <si>
    <t>Tesoreria Municipal de Pasaquina</t>
  </si>
  <si>
    <t>Tesorería Municipal de Ciudad El Carmen</t>
  </si>
  <si>
    <t>Tesoreria municipal de San Alejo</t>
  </si>
  <si>
    <t>Roberto Eugenio Quiroz Matute</t>
  </si>
  <si>
    <t>CHC Sociedad Anónima de Capital Variable</t>
  </si>
  <si>
    <t>CALVO CONSERVAS EL SALVADOR S.A. de C.V.</t>
  </si>
  <si>
    <t>MAKLEAN, S.A. DE C.V.</t>
  </si>
  <si>
    <t>Jearquin S.A de C.V</t>
  </si>
  <si>
    <t xml:space="preserve">TOTALES </t>
  </si>
  <si>
    <t>promedio dia</t>
  </si>
  <si>
    <t>CONSOLIDADO RECEPCION DE DESECHOS AÑO 2014 - RELLENO LA LIBERTAD</t>
  </si>
  <si>
    <t>PERIODO DE ENERO A DICIEMBRE 2014</t>
  </si>
  <si>
    <t>No.</t>
  </si>
  <si>
    <t>CLIENTE</t>
  </si>
  <si>
    <t>TOTAL TONELADAS</t>
  </si>
  <si>
    <t>COMUN</t>
  </si>
  <si>
    <t>ESP</t>
  </si>
  <si>
    <t>RECOLECTORA</t>
  </si>
  <si>
    <t>MEXICHEN</t>
  </si>
  <si>
    <t>HOSPITAL ROSALES</t>
  </si>
  <si>
    <t>ESTELA GUADALUPE MATA</t>
  </si>
  <si>
    <t>SAN BLAS</t>
  </si>
  <si>
    <t>ATAMI</t>
  </si>
  <si>
    <t>ALDECA</t>
  </si>
  <si>
    <t>ZARAGOZA</t>
  </si>
  <si>
    <t>TAMANIQUE</t>
  </si>
  <si>
    <t>SANTIAGO TEXACUANGOS</t>
  </si>
  <si>
    <t>SANTIAGO NONUALCO</t>
  </si>
  <si>
    <t>SAN RAFAEL OBRAJUELO</t>
  </si>
  <si>
    <t>SAN PEDRO NONUALCO</t>
  </si>
  <si>
    <t>SAN PEDRO MASAHUAT</t>
  </si>
  <si>
    <t>SAN LUIS TALPA</t>
  </si>
  <si>
    <t>SAN LUIS LA HERRADURA</t>
  </si>
  <si>
    <t>SAN JUAN TALPA</t>
  </si>
  <si>
    <t>SAN JUAN NONUALCO</t>
  </si>
  <si>
    <t>SAN ANTONIO MASAHUAT</t>
  </si>
  <si>
    <t>SAN JOSÉ VILLANUEVA</t>
  </si>
  <si>
    <t>ROSARIO LA PAZ</t>
  </si>
  <si>
    <t>ROSARIO DE MORA</t>
  </si>
  <si>
    <t>PUERTO LA LIBERTAD</t>
  </si>
  <si>
    <t>PANCHIMALCO</t>
  </si>
  <si>
    <t>OLOCUILTA</t>
  </si>
  <si>
    <t>NUEVO CUSCATLAN</t>
  </si>
  <si>
    <t>JICALAPA</t>
  </si>
  <si>
    <t>CUYULTITAN</t>
  </si>
  <si>
    <t>COMASAGUA</t>
  </si>
  <si>
    <t>EL PEDREGAL</t>
  </si>
  <si>
    <t>MARCO ANTONIO AGUIRRE</t>
  </si>
  <si>
    <t>TRANSPORTE JOFER</t>
  </si>
  <si>
    <t xml:space="preserve">CONTECH </t>
  </si>
  <si>
    <t>TECANA</t>
  </si>
  <si>
    <t>COMERSAL</t>
  </si>
  <si>
    <t>INVERSIONES LUZ DE MARIA</t>
  </si>
  <si>
    <t>NAYIB BUKELE</t>
  </si>
  <si>
    <t>HOTEL BAHIA DEL SOL</t>
  </si>
  <si>
    <t>TRANSAE</t>
  </si>
  <si>
    <t>SANTO TOMAS</t>
  </si>
  <si>
    <t>CIUDAD ARCE</t>
  </si>
  <si>
    <t>ASA COLORS</t>
  </si>
  <si>
    <t>PRESING</t>
  </si>
  <si>
    <t>INVERSIONES SUR</t>
  </si>
  <si>
    <t xml:space="preserve">PROMEDIO </t>
  </si>
  <si>
    <t>PROMEDIO</t>
  </si>
  <si>
    <t>PROMEDIO DIA</t>
  </si>
  <si>
    <t>San Antonio de la Cruz</t>
  </si>
  <si>
    <t>SAN FRANCISCO MENENDEZ</t>
  </si>
  <si>
    <t>ATIQUIZAYA</t>
  </si>
  <si>
    <t>ISHUATAN</t>
  </si>
  <si>
    <t>CAPSA</t>
  </si>
  <si>
    <t>RELLENOS SANITARIOS</t>
  </si>
  <si>
    <t>TOTALES DEPOSITADOS EN 2014</t>
  </si>
  <si>
    <t>MIDES</t>
  </si>
  <si>
    <t>MEANGUERA</t>
  </si>
  <si>
    <t>PERQUIN</t>
  </si>
  <si>
    <t>CORINTO</t>
  </si>
  <si>
    <t>SOCINUS</t>
  </si>
  <si>
    <t>ASINORLU</t>
  </si>
  <si>
    <t>RELLENO SANITARIO DE CINQUERA</t>
  </si>
  <si>
    <t>CINQUERA</t>
  </si>
  <si>
    <t>SE HA RECUPERADO 160 qq DE COMPOST</t>
  </si>
  <si>
    <t xml:space="preserve">Santa Ana </t>
  </si>
  <si>
    <t>San Sebastian Salitrillo</t>
  </si>
  <si>
    <t xml:space="preserve">Metapán </t>
  </si>
  <si>
    <t>San Antonio Pajonal</t>
  </si>
  <si>
    <t>El Porvenir</t>
  </si>
  <si>
    <t>RELLENO SANITARIO DE SONSONATE (CAPSA)-2014</t>
  </si>
  <si>
    <t>San Julian Estación de transferencia</t>
  </si>
  <si>
    <t xml:space="preserve"> </t>
  </si>
  <si>
    <t xml:space="preserve">Colon </t>
  </si>
  <si>
    <t>AGROSANIA, S.A DE C.V.</t>
  </si>
  <si>
    <t>Almacenadora Centroamerica s.a de c.v</t>
  </si>
  <si>
    <r>
      <rPr>
        <sz val="10"/>
        <color rgb="FFFF0000"/>
        <rFont val="Calibri"/>
        <family val="2"/>
        <scheme val="minor"/>
      </rPr>
      <t>ASOCIA.DE PROPUIETARIOS DE RES.SALINITA</t>
    </r>
    <r>
      <rPr>
        <sz val="11"/>
        <color rgb="FFFF0000"/>
        <rFont val="Calibri"/>
        <family val="2"/>
        <scheme val="minor"/>
      </rPr>
      <t>S</t>
    </r>
  </si>
  <si>
    <t>ALISAL, S.A DE C.V.</t>
  </si>
  <si>
    <t>ASOCIACIÓN DE PORVEEDORES AGRICOLAS</t>
  </si>
  <si>
    <t>BESSY NINETH TOBAR REYES</t>
  </si>
  <si>
    <t>CAJAMARCA INVERSIONES, S.A DE C.V.</t>
  </si>
  <si>
    <t>CONSTRUCCIONES Y PORYECTOS JC, SA DE C.V.</t>
  </si>
  <si>
    <t xml:space="preserve">DAN SAN, S.A. de C.V. (Desecho especial) </t>
  </si>
  <si>
    <t>Daniel Vladimir Bonilla Figueroa</t>
  </si>
  <si>
    <t>GRUPO SENIOR S.A. DE C.V.</t>
  </si>
  <si>
    <t>INVERIOSNES MR, SA DE CV.</t>
  </si>
  <si>
    <t>INFRA DE EL SALVADOR, S.A DE C.V.</t>
  </si>
  <si>
    <t>JAUJA, S.A DE C.V.</t>
  </si>
  <si>
    <t>JOSE ARNOLDO MENDOZA</t>
  </si>
  <si>
    <t>KIMBERLY CLARK -DE (lodo)</t>
  </si>
  <si>
    <t>LEOS, S. A DE C.V.</t>
  </si>
  <si>
    <t>Los Teques, S.A. de C.V. (DE)</t>
  </si>
  <si>
    <t>MACOGA, SA DE CV.</t>
  </si>
  <si>
    <t>MONTAJES ELECTROMECANICOS DE CA</t>
  </si>
  <si>
    <t>NICOLAS GUZMÁN</t>
  </si>
  <si>
    <t>O Y M MANTEMIENTO Y SERVICIOS desecho comun</t>
  </si>
  <si>
    <t>PORTICOS INGNIEROS SA DE CV.</t>
  </si>
  <si>
    <t xml:space="preserve">PRODUCTOS CARNICOS, S.A. DE C.V. </t>
  </si>
  <si>
    <t>QUICO S.A. DE C.V.</t>
  </si>
  <si>
    <t>RAUL EDGARDO LOPEZ</t>
  </si>
  <si>
    <t>REMASUR, S. A. DE C.V.</t>
  </si>
  <si>
    <t>ROMA TEXTILES S.A. DE C.V.</t>
  </si>
  <si>
    <t>SEMPROFES, S,A  DE C.V.</t>
  </si>
  <si>
    <t>TECNICA EN NUTRICION ANIMAL, S.A. DE C.V.</t>
  </si>
  <si>
    <t>SUB TOTAL EMPRESAS INDUSTRIAS</t>
  </si>
  <si>
    <t>El Paraíso</t>
  </si>
  <si>
    <t>Agua Calñiente</t>
  </si>
  <si>
    <t>Chaclatenango</t>
  </si>
  <si>
    <t>RELENO SANITARIO DE CHALATENANGO AMUSNOR</t>
  </si>
  <si>
    <t>AMUSNOR (CHALATENANGO</t>
  </si>
  <si>
    <t>SITIO DE DISPOSICION</t>
  </si>
  <si>
    <t>Año 2014</t>
  </si>
  <si>
    <t>CAPSA (SONSONATE)</t>
  </si>
  <si>
    <t>MIDES (NEJAPA)</t>
  </si>
  <si>
    <t>SANTA ISABEL ISHUATAN</t>
  </si>
  <si>
    <t>SAN FRANCISCO MENEDEZ</t>
  </si>
  <si>
    <t>RELLENO SANITARIO DE CORINTO</t>
  </si>
  <si>
    <t>SOCINUS (USULUTAN)</t>
  </si>
  <si>
    <t>ASINORLU (LA UNION)</t>
  </si>
  <si>
    <t>AMUSNOR (CHALATENANGO)</t>
  </si>
  <si>
    <t>Ahuchapán</t>
  </si>
  <si>
    <t>Empresas La Libertad</t>
  </si>
  <si>
    <t>Industria MIDES</t>
  </si>
  <si>
    <t>Empresas SOCINUS</t>
  </si>
  <si>
    <t>Empresas SM</t>
  </si>
  <si>
    <t>empresas LL</t>
  </si>
  <si>
    <t>CINQUERA/TENANCINGO</t>
  </si>
  <si>
    <t>Población 2004 PNUD</t>
  </si>
  <si>
    <t>Población 2013</t>
  </si>
  <si>
    <t>Población 2014</t>
  </si>
  <si>
    <t>Población 2007 DGESTYC</t>
  </si>
  <si>
    <t>POBLACIÓN TOTAL</t>
  </si>
  <si>
    <t>POBLACION URBANA 2007</t>
  </si>
  <si>
    <t>POBLACION TOTAL 2007</t>
  </si>
  <si>
    <t>POBLACION TOTAL 2013</t>
  </si>
  <si>
    <t>POBLACION TOTAL 2014</t>
  </si>
  <si>
    <t>% POBLACION URBNA</t>
  </si>
  <si>
    <t>78% DE DISPOSICION FINAL</t>
  </si>
  <si>
    <t>Candelaría</t>
  </si>
  <si>
    <t>San Miguel Tepezontes</t>
  </si>
  <si>
    <t>ASMUP deposita en MIDES</t>
  </si>
  <si>
    <t>ASMUP desglose</t>
  </si>
  <si>
    <t>ASMUP/disposición en MIDES</t>
  </si>
  <si>
    <t>DISPOSICION EN RELLENOS</t>
  </si>
  <si>
    <t xml:space="preserve">DIFERENCIA DE </t>
  </si>
  <si>
    <t>MUNICIPIOS MAYORES DE 2000TON</t>
  </si>
  <si>
    <t>58 municipios mayor de 2000 ton.</t>
  </si>
  <si>
    <t>203 municipios menor de 2000 ton.</t>
  </si>
  <si>
    <t xml:space="preserve">SOCINUS </t>
  </si>
  <si>
    <t>Empresa ASINORLU</t>
  </si>
  <si>
    <t>RELLENO SANITARIO DE CHALATENANGO AMUSNOR</t>
  </si>
  <si>
    <t>San José Las Flores</t>
  </si>
  <si>
    <t>San Antonio Los Ranchos</t>
  </si>
  <si>
    <t>Carrizal</t>
  </si>
  <si>
    <t>AMUCHADES (CHALATENANGO)</t>
  </si>
  <si>
    <t>AMUCHADES</t>
  </si>
  <si>
    <t>TOTAL DEPOSITADO AÑO 2014 (ton)</t>
  </si>
  <si>
    <t>Total depositado anualmente (ton)</t>
  </si>
  <si>
    <t>Porcentaje</t>
  </si>
  <si>
    <t>TOTAL DEPOSITADO (ton)</t>
  </si>
  <si>
    <t>PROMEDIO MENSUAL (ton)</t>
  </si>
  <si>
    <t>PROMEDIO DIA (ton)</t>
  </si>
  <si>
    <t>ACUMULADO  MENSUAL POR MUNICIPIO/EMPRESAS AÑO 2014 (toneladas)</t>
  </si>
  <si>
    <t>PROMEDIO DIA(ton)</t>
  </si>
  <si>
    <t xml:space="preserve">TOTAL DEPOSITADO </t>
  </si>
  <si>
    <t>ACUMULADO MENSUAL POR MUNICIPIO AÑO 2014 (toneladas)</t>
  </si>
  <si>
    <t>CONSOLIDACION DE DESECHOS EN RELLENO SANITARIO DE ASINORLU, SANTA ROSA DE LIMA/ AÑO 2014 (toneladas)</t>
  </si>
  <si>
    <t>ACUMULADO MENSUALPOR MUNICIPIO/EMPRESAS AÑO  2014. (toneladas)</t>
  </si>
  <si>
    <t>DESECHOS DEPOSITADOS EN SOCINUS AÑO 2014 (toneladas)</t>
  </si>
  <si>
    <t>PERIODO DE ENERO A DICIEMBRE 2014 (toneladas)</t>
  </si>
  <si>
    <t>Generación día/ton</t>
  </si>
  <si>
    <t xml:space="preserve">PORCENTAJE % </t>
  </si>
  <si>
    <t>POBLACION URBANA</t>
  </si>
  <si>
    <t>MINISTERIO DE MEDIO AMBIENTE Y RECURSOS NATURALES</t>
  </si>
  <si>
    <t>DIRECCION GENERAL DE SANEAMIENTO AMBIENTAL / UNIDAD DE DESECHOS SOLIDOS Y PELIGROSOS</t>
  </si>
  <si>
    <t>DESECHOS SOLIDOS DEPOSITADOS POR DEPARTAMENTO 2014</t>
  </si>
  <si>
    <t>DESECHOS SOLIDOS DEPOSITADOS 2014</t>
  </si>
  <si>
    <t>DESECHOS SOLIDOS GENERADOS POR DEPARTAMENTO 2014</t>
  </si>
  <si>
    <t>POBLACION URBANA POR DEPARTAMENTO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</si>
</sst>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;[Red]0.00"/>
    <numFmt numFmtId="165" formatCode="[$-C0A]mmmm\-yy;@"/>
    <numFmt numFmtId="166" formatCode="_ \¢* #,##0.00_ ;_ \¢* \-#,##0.00_ ;_ \¢* \-??_ ;_ @_ "/>
    <numFmt numFmtId="167" formatCode="#,##0.000_);\(#,##0.000\)"/>
    <numFmt numFmtId="168" formatCode="#,##0.000"/>
    <numFmt numFmtId="169" formatCode="0.000"/>
    <numFmt numFmtId="170" formatCode="0.000;[Red]0.000"/>
    <numFmt numFmtId="171" formatCode="0;[Red]0"/>
    <numFmt numFmtId="172" formatCode="_(* #,##0.000_);_(* \(#,##0.000\);_(* &quot;-&quot;?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4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Arial"/>
      <family val="2"/>
    </font>
    <font>
      <b/>
      <i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FDA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FDA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81">
    <xf numFmtId="0" fontId="0" fillId="0" borderId="0" xfId="0"/>
    <xf numFmtId="0" fontId="2" fillId="0" borderId="0" xfId="0" applyFont="1" applyBorder="1" applyAlignment="1"/>
    <xf numFmtId="0" fontId="0" fillId="0" borderId="0" xfId="0" applyFill="1" applyBorder="1" applyAlignment="1"/>
    <xf numFmtId="0" fontId="0" fillId="0" borderId="4" xfId="0" applyBorder="1"/>
    <xf numFmtId="0" fontId="0" fillId="0" borderId="0" xfId="0" applyFill="1" applyBorder="1"/>
    <xf numFmtId="0" fontId="0" fillId="0" borderId="5" xfId="0" applyBorder="1" applyAlignment="1">
      <alignment vertical="center"/>
    </xf>
    <xf numFmtId="43" fontId="0" fillId="0" borderId="4" xfId="1" applyFont="1" applyBorder="1"/>
    <xf numFmtId="39" fontId="0" fillId="0" borderId="4" xfId="1" applyNumberFormat="1" applyFont="1" applyBorder="1"/>
    <xf numFmtId="39" fontId="0" fillId="3" borderId="4" xfId="1" applyNumberFormat="1" applyFont="1" applyFill="1" applyBorder="1"/>
    <xf numFmtId="0" fontId="0" fillId="0" borderId="1" xfId="0" applyBorder="1" applyAlignment="1">
      <alignment vertical="center"/>
    </xf>
    <xf numFmtId="2" fontId="0" fillId="0" borderId="4" xfId="1" applyNumberFormat="1" applyFont="1" applyBorder="1"/>
    <xf numFmtId="0" fontId="0" fillId="0" borderId="4" xfId="0" applyFont="1" applyFill="1" applyBorder="1"/>
    <xf numFmtId="0" fontId="3" fillId="0" borderId="0" xfId="0" applyFont="1"/>
    <xf numFmtId="168" fontId="4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4" xfId="1" applyFont="1" applyBorder="1" applyAlignment="1">
      <alignment vertical="top" wrapText="1"/>
    </xf>
    <xf numFmtId="43" fontId="0" fillId="0" borderId="0" xfId="1" applyFont="1"/>
    <xf numFmtId="0" fontId="0" fillId="0" borderId="4" xfId="1" applyNumberFormat="1" applyFont="1" applyBorder="1" applyAlignment="1">
      <alignment horizontal="right" vertical="top" wrapText="1"/>
    </xf>
    <xf numFmtId="0" fontId="0" fillId="0" borderId="9" xfId="1" applyNumberFormat="1" applyFont="1" applyBorder="1" applyAlignment="1">
      <alignment horizontal="right" vertical="top" wrapText="1"/>
    </xf>
    <xf numFmtId="168" fontId="7" fillId="0" borderId="4" xfId="0" applyNumberFormat="1" applyFont="1" applyBorder="1"/>
    <xf numFmtId="43" fontId="7" fillId="0" borderId="4" xfId="1" applyFont="1" applyBorder="1"/>
    <xf numFmtId="2" fontId="7" fillId="0" borderId="4" xfId="1" applyNumberFormat="1" applyFont="1" applyBorder="1"/>
    <xf numFmtId="43" fontId="7" fillId="0" borderId="4" xfId="0" applyNumberFormat="1" applyFont="1" applyBorder="1"/>
    <xf numFmtId="43" fontId="7" fillId="0" borderId="4" xfId="1" applyNumberFormat="1" applyFont="1" applyBorder="1"/>
    <xf numFmtId="0" fontId="7" fillId="0" borderId="4" xfId="0" applyFont="1" applyBorder="1"/>
    <xf numFmtId="43" fontId="7" fillId="3" borderId="4" xfId="1" applyFont="1" applyFill="1" applyBorder="1"/>
    <xf numFmtId="164" fontId="7" fillId="0" borderId="4" xfId="0" applyNumberFormat="1" applyFont="1" applyBorder="1"/>
    <xf numFmtId="164" fontId="7" fillId="0" borderId="4" xfId="0" applyNumberFormat="1" applyFont="1" applyFill="1" applyBorder="1" applyAlignment="1">
      <alignment horizontal="right"/>
    </xf>
    <xf numFmtId="43" fontId="7" fillId="0" borderId="4" xfId="1" applyFont="1" applyFill="1" applyBorder="1" applyAlignment="1">
      <alignment horizontal="right"/>
    </xf>
    <xf numFmtId="0" fontId="7" fillId="4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43" fontId="0" fillId="0" borderId="4" xfId="1" applyFont="1" applyFill="1" applyBorder="1"/>
    <xf numFmtId="0" fontId="0" fillId="0" borderId="0" xfId="0"/>
    <xf numFmtId="43" fontId="7" fillId="0" borderId="0" xfId="1" applyFont="1"/>
    <xf numFmtId="0" fontId="0" fillId="0" borderId="9" xfId="1" applyNumberFormat="1" applyFont="1" applyBorder="1" applyAlignment="1">
      <alignment vertical="top" wrapText="1"/>
    </xf>
    <xf numFmtId="0" fontId="0" fillId="0" borderId="4" xfId="1" applyNumberFormat="1" applyFont="1" applyBorder="1"/>
    <xf numFmtId="0" fontId="0" fillId="0" borderId="4" xfId="1" applyNumberFormat="1" applyFont="1" applyBorder="1" applyAlignment="1">
      <alignment vertical="top" wrapText="1"/>
    </xf>
    <xf numFmtId="1" fontId="0" fillId="0" borderId="4" xfId="1" applyNumberFormat="1" applyFont="1" applyBorder="1" applyAlignment="1">
      <alignment vertical="top" wrapText="1"/>
    </xf>
    <xf numFmtId="0" fontId="7" fillId="0" borderId="0" xfId="0" applyFont="1"/>
    <xf numFmtId="0" fontId="0" fillId="0" borderId="4" xfId="0" applyFont="1" applyBorder="1"/>
    <xf numFmtId="0" fontId="0" fillId="0" borderId="4" xfId="0" applyFont="1" applyFill="1" applyBorder="1" applyAlignment="1"/>
    <xf numFmtId="164" fontId="0" fillId="0" borderId="4" xfId="0" applyNumberFormat="1" applyFont="1" applyFill="1" applyBorder="1" applyAlignment="1">
      <alignment horizontal="right"/>
    </xf>
    <xf numFmtId="0" fontId="0" fillId="0" borderId="5" xfId="0" applyFont="1" applyBorder="1" applyAlignment="1">
      <alignment vertical="center"/>
    </xf>
    <xf numFmtId="0" fontId="0" fillId="0" borderId="6" xfId="0" applyFont="1" applyBorder="1"/>
    <xf numFmtId="0" fontId="0" fillId="0" borderId="0" xfId="0" applyFont="1"/>
    <xf numFmtId="0" fontId="0" fillId="0" borderId="0" xfId="0" applyFont="1" applyFill="1" applyBorder="1"/>
    <xf numFmtId="0" fontId="0" fillId="0" borderId="8" xfId="0" applyFont="1" applyFill="1" applyBorder="1"/>
    <xf numFmtId="0" fontId="8" fillId="0" borderId="9" xfId="0" applyFont="1" applyFill="1" applyBorder="1" applyAlignment="1">
      <alignment horizontal="right"/>
    </xf>
    <xf numFmtId="0" fontId="8" fillId="0" borderId="9" xfId="0" applyFont="1" applyFill="1" applyBorder="1"/>
    <xf numFmtId="164" fontId="0" fillId="0" borderId="4" xfId="0" applyNumberFormat="1" applyFont="1" applyBorder="1"/>
    <xf numFmtId="164" fontId="0" fillId="0" borderId="0" xfId="0" applyNumberFormat="1" applyFont="1"/>
    <xf numFmtId="0" fontId="0" fillId="0" borderId="5" xfId="0" applyFont="1" applyBorder="1" applyAlignment="1">
      <alignment vertical="center" wrapText="1"/>
    </xf>
    <xf numFmtId="164" fontId="0" fillId="0" borderId="11" xfId="0" applyNumberFormat="1" applyFont="1" applyFill="1" applyBorder="1"/>
    <xf numFmtId="0" fontId="0" fillId="0" borderId="5" xfId="0" applyFont="1" applyBorder="1"/>
    <xf numFmtId="0" fontId="0" fillId="3" borderId="4" xfId="0" applyFont="1" applyFill="1" applyBorder="1"/>
    <xf numFmtId="43" fontId="8" fillId="0" borderId="4" xfId="0" applyNumberFormat="1" applyFont="1" applyBorder="1"/>
    <xf numFmtId="43" fontId="5" fillId="0" borderId="4" xfId="1" applyFont="1" applyBorder="1"/>
    <xf numFmtId="39" fontId="5" fillId="0" borderId="4" xfId="1" applyNumberFormat="1" applyFont="1" applyBorder="1"/>
    <xf numFmtId="0" fontId="5" fillId="0" borderId="5" xfId="0" applyFont="1" applyBorder="1" applyAlignment="1">
      <alignment vertical="center"/>
    </xf>
    <xf numFmtId="165" fontId="5" fillId="4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168" fontId="8" fillId="0" borderId="4" xfId="0" applyNumberFormat="1" applyFont="1" applyFill="1" applyBorder="1" applyAlignment="1">
      <alignment horizontal="right"/>
    </xf>
    <xf numFmtId="169" fontId="5" fillId="0" borderId="4" xfId="0" applyNumberFormat="1" applyFont="1" applyBorder="1"/>
    <xf numFmtId="0" fontId="8" fillId="0" borderId="21" xfId="0" applyFont="1" applyBorder="1" applyAlignment="1">
      <alignment horizontal="right"/>
    </xf>
    <xf numFmtId="43" fontId="7" fillId="0" borderId="4" xfId="1" applyFont="1" applyFill="1" applyBorder="1" applyAlignment="1">
      <alignment horizontal="right" vertical="top" wrapText="1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1" applyNumberFormat="1" applyFont="1"/>
    <xf numFmtId="0" fontId="0" fillId="6" borderId="5" xfId="0" applyFont="1" applyFill="1" applyBorder="1" applyAlignment="1">
      <alignment horizontal="left" vertical="center"/>
    </xf>
    <xf numFmtId="0" fontId="0" fillId="6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2" fontId="0" fillId="0" borderId="4" xfId="0" applyNumberFormat="1" applyFont="1" applyBorder="1"/>
    <xf numFmtId="43" fontId="0" fillId="0" borderId="0" xfId="0" applyNumberFormat="1" applyFont="1"/>
    <xf numFmtId="171" fontId="0" fillId="0" borderId="4" xfId="0" applyNumberFormat="1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43" fontId="8" fillId="0" borderId="4" xfId="1" applyFont="1" applyBorder="1"/>
    <xf numFmtId="0" fontId="7" fillId="0" borderId="0" xfId="0" applyFont="1" applyAlignment="1">
      <alignment horizontal="center"/>
    </xf>
    <xf numFmtId="0" fontId="7" fillId="8" borderId="0" xfId="0" applyFont="1" applyFill="1"/>
    <xf numFmtId="43" fontId="7" fillId="8" borderId="0" xfId="1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8" borderId="4" xfId="0" applyFont="1" applyFill="1" applyBorder="1"/>
    <xf numFmtId="0" fontId="11" fillId="0" borderId="0" xfId="0" applyFont="1" applyBorder="1" applyAlignment="1"/>
    <xf numFmtId="0" fontId="8" fillId="0" borderId="0" xfId="0" applyFont="1" applyBorder="1" applyAlignment="1"/>
    <xf numFmtId="0" fontId="7" fillId="0" borderId="0" xfId="0" applyFont="1" applyBorder="1"/>
    <xf numFmtId="0" fontId="8" fillId="0" borderId="0" xfId="0" applyFont="1"/>
    <xf numFmtId="0" fontId="8" fillId="4" borderId="15" xfId="0" applyFont="1" applyFill="1" applyBorder="1" applyAlignment="1">
      <alignment horizontal="center"/>
    </xf>
    <xf numFmtId="169" fontId="8" fillId="4" borderId="20" xfId="0" applyNumberFormat="1" applyFont="1" applyFill="1" applyBorder="1" applyAlignment="1">
      <alignment horizontal="center"/>
    </xf>
    <xf numFmtId="169" fontId="8" fillId="4" borderId="8" xfId="0" applyNumberFormat="1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43" fontId="7" fillId="7" borderId="4" xfId="1" applyFont="1" applyFill="1" applyBorder="1"/>
    <xf numFmtId="43" fontId="7" fillId="7" borderId="4" xfId="1" applyFont="1" applyFill="1" applyBorder="1" applyAlignment="1">
      <alignment horizontal="center"/>
    </xf>
    <xf numFmtId="0" fontId="1" fillId="0" borderId="4" xfId="0" applyFont="1" applyFill="1" applyBorder="1"/>
    <xf numFmtId="2" fontId="0" fillId="0" borderId="0" xfId="1" applyNumberFormat="1" applyFont="1"/>
    <xf numFmtId="0" fontId="0" fillId="2" borderId="4" xfId="0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Border="1"/>
    <xf numFmtId="0" fontId="4" fillId="0" borderId="0" xfId="0" applyFont="1"/>
    <xf numFmtId="0" fontId="0" fillId="0" borderId="4" xfId="0" applyFill="1" applyBorder="1"/>
    <xf numFmtId="0" fontId="4" fillId="0" borderId="9" xfId="0" applyFont="1" applyFill="1" applyBorder="1" applyAlignment="1">
      <alignment horizontal="right"/>
    </xf>
    <xf numFmtId="2" fontId="0" fillId="0" borderId="4" xfId="0" applyNumberFormat="1" applyBorder="1"/>
    <xf numFmtId="2" fontId="4" fillId="0" borderId="4" xfId="0" applyNumberFormat="1" applyFont="1" applyBorder="1"/>
    <xf numFmtId="2" fontId="0" fillId="0" borderId="0" xfId="0" applyNumberFormat="1"/>
    <xf numFmtId="2" fontId="0" fillId="0" borderId="4" xfId="0" applyNumberFormat="1" applyFill="1" applyBorder="1"/>
    <xf numFmtId="2" fontId="4" fillId="0" borderId="9" xfId="0" applyNumberFormat="1" applyFont="1" applyFill="1" applyBorder="1"/>
    <xf numFmtId="43" fontId="4" fillId="0" borderId="4" xfId="1" applyFont="1" applyBorder="1"/>
    <xf numFmtId="0" fontId="8" fillId="0" borderId="11" xfId="0" applyFont="1" applyFill="1" applyBorder="1"/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9" fontId="5" fillId="0" borderId="9" xfId="1" applyNumberFormat="1" applyFont="1" applyFill="1" applyBorder="1"/>
    <xf numFmtId="169" fontId="5" fillId="6" borderId="9" xfId="1" applyNumberFormat="1" applyFont="1" applyFill="1" applyBorder="1"/>
    <xf numFmtId="169" fontId="5" fillId="0" borderId="4" xfId="1" applyNumberFormat="1" applyFont="1" applyBorder="1"/>
    <xf numFmtId="169" fontId="5" fillId="6" borderId="4" xfId="1" applyNumberFormat="1" applyFont="1" applyFill="1" applyBorder="1"/>
    <xf numFmtId="169" fontId="5" fillId="0" borderId="5" xfId="1" applyNumberFormat="1" applyFont="1" applyBorder="1"/>
    <xf numFmtId="169" fontId="5" fillId="5" borderId="5" xfId="1" applyNumberFormat="1" applyFont="1" applyFill="1" applyBorder="1"/>
    <xf numFmtId="169" fontId="8" fillId="6" borderId="22" xfId="1" applyNumberFormat="1" applyFont="1" applyFill="1" applyBorder="1"/>
    <xf numFmtId="169" fontId="8" fillId="6" borderId="23" xfId="1" applyNumberFormat="1" applyFont="1" applyFill="1" applyBorder="1"/>
    <xf numFmtId="172" fontId="8" fillId="6" borderId="9" xfId="1" applyNumberFormat="1" applyFont="1" applyFill="1" applyBorder="1"/>
    <xf numFmtId="172" fontId="8" fillId="6" borderId="4" xfId="1" applyNumberFormat="1" applyFont="1" applyFill="1" applyBorder="1"/>
    <xf numFmtId="172" fontId="8" fillId="6" borderId="23" xfId="1" applyNumberFormat="1" applyFont="1" applyFill="1" applyBorder="1"/>
    <xf numFmtId="168" fontId="7" fillId="0" borderId="4" xfId="1" applyNumberFormat="1" applyFont="1" applyBorder="1"/>
    <xf numFmtId="168" fontId="7" fillId="0" borderId="4" xfId="1" applyNumberFormat="1" applyFont="1" applyBorder="1" applyAlignment="1">
      <alignment vertical="top" wrapText="1"/>
    </xf>
    <xf numFmtId="43" fontId="0" fillId="0" borderId="11" xfId="1" applyFont="1" applyFill="1" applyBorder="1" applyAlignment="1">
      <alignment vertical="top" wrapText="1"/>
    </xf>
    <xf numFmtId="0" fontId="3" fillId="0" borderId="25" xfId="0" applyFont="1" applyFill="1" applyBorder="1"/>
    <xf numFmtId="166" fontId="4" fillId="0" borderId="9" xfId="0" applyNumberFormat="1" applyFont="1" applyFill="1" applyBorder="1"/>
    <xf numFmtId="167" fontId="0" fillId="0" borderId="4" xfId="0" quotePrefix="1" applyNumberFormat="1" applyFill="1" applyBorder="1"/>
    <xf numFmtId="167" fontId="0" fillId="0" borderId="6" xfId="0" quotePrefix="1" applyNumberFormat="1" applyFill="1" applyBorder="1"/>
    <xf numFmtId="167" fontId="3" fillId="0" borderId="4" xfId="3" quotePrefix="1" applyNumberFormat="1" applyFill="1" applyBorder="1"/>
    <xf numFmtId="168" fontId="3" fillId="0" borderId="9" xfId="0" applyNumberFormat="1" applyFont="1" applyFill="1" applyBorder="1"/>
    <xf numFmtId="0" fontId="3" fillId="0" borderId="26" xfId="0" applyFont="1" applyFill="1" applyBorder="1"/>
    <xf numFmtId="166" fontId="4" fillId="0" borderId="4" xfId="0" applyNumberFormat="1" applyFont="1" applyFill="1" applyBorder="1"/>
    <xf numFmtId="167" fontId="3" fillId="0" borderId="4" xfId="3" quotePrefix="1" applyNumberFormat="1" applyFont="1" applyFill="1" applyBorder="1"/>
    <xf numFmtId="167" fontId="0" fillId="0" borderId="4" xfId="0" applyNumberFormat="1" applyFill="1" applyBorder="1"/>
    <xf numFmtId="167" fontId="3" fillId="0" borderId="4" xfId="3" applyNumberFormat="1" applyFill="1" applyBorder="1"/>
    <xf numFmtId="167" fontId="3" fillId="0" borderId="4" xfId="0" quotePrefix="1" applyNumberFormat="1" applyFont="1" applyFill="1" applyBorder="1"/>
    <xf numFmtId="167" fontId="3" fillId="0" borderId="6" xfId="0" quotePrefix="1" applyNumberFormat="1" applyFont="1" applyFill="1" applyBorder="1"/>
    <xf numFmtId="0" fontId="0" fillId="0" borderId="4" xfId="0" applyBorder="1" applyAlignment="1"/>
    <xf numFmtId="169" fontId="0" fillId="0" borderId="4" xfId="1" applyNumberFormat="1" applyFont="1" applyBorder="1" applyAlignment="1"/>
    <xf numFmtId="167" fontId="3" fillId="0" borderId="4" xfId="4" applyNumberFormat="1" applyFont="1" applyFill="1" applyBorder="1"/>
    <xf numFmtId="167" fontId="3" fillId="6" borderId="4" xfId="0" applyNumberFormat="1" applyFont="1" applyFill="1" applyBorder="1"/>
    <xf numFmtId="167" fontId="3" fillId="6" borderId="4" xfId="0" quotePrefix="1" applyNumberFormat="1" applyFont="1" applyFill="1" applyBorder="1"/>
    <xf numFmtId="169" fontId="3" fillId="0" borderId="4" xfId="3" quotePrefix="1" applyNumberFormat="1" applyFont="1" applyFill="1" applyBorder="1"/>
    <xf numFmtId="167" fontId="3" fillId="0" borderId="4" xfId="0" applyNumberFormat="1" applyFont="1" applyFill="1" applyBorder="1"/>
    <xf numFmtId="169" fontId="0" fillId="0" borderId="4" xfId="0" applyNumberFormat="1" applyBorder="1"/>
    <xf numFmtId="169" fontId="3" fillId="0" borderId="4" xfId="3" quotePrefix="1" applyNumberFormat="1" applyFill="1" applyBorder="1"/>
    <xf numFmtId="0" fontId="3" fillId="0" borderId="27" xfId="0" applyFont="1" applyFill="1" applyBorder="1"/>
    <xf numFmtId="166" fontId="4" fillId="0" borderId="7" xfId="0" applyNumberFormat="1" applyFont="1" applyFill="1" applyBorder="1"/>
    <xf numFmtId="166" fontId="4" fillId="0" borderId="7" xfId="4" applyNumberFormat="1" applyFont="1" applyFill="1" applyBorder="1"/>
    <xf numFmtId="0" fontId="3" fillId="0" borderId="27" xfId="4" applyFont="1" applyFill="1" applyBorder="1"/>
    <xf numFmtId="0" fontId="4" fillId="0" borderId="7" xfId="0" applyFont="1" applyFill="1" applyBorder="1"/>
    <xf numFmtId="167" fontId="3" fillId="6" borderId="4" xfId="3" quotePrefix="1" applyNumberFormat="1" applyFont="1" applyFill="1" applyBorder="1"/>
    <xf numFmtId="167" fontId="0" fillId="6" borderId="4" xfId="0" quotePrefix="1" applyNumberFormat="1" applyFill="1" applyBorder="1"/>
    <xf numFmtId="0" fontId="3" fillId="0" borderId="7" xfId="5" applyFont="1" applyFill="1" applyBorder="1" applyAlignment="1">
      <alignment horizontal="left"/>
    </xf>
    <xf numFmtId="0" fontId="3" fillId="0" borderId="27" xfId="5" applyFont="1" applyFill="1" applyBorder="1"/>
    <xf numFmtId="0" fontId="3" fillId="0" borderId="7" xfId="0" applyFont="1" applyBorder="1"/>
    <xf numFmtId="0" fontId="4" fillId="0" borderId="7" xfId="0" applyFont="1" applyBorder="1"/>
    <xf numFmtId="0" fontId="4" fillId="0" borderId="20" xfId="0" applyFont="1" applyBorder="1"/>
    <xf numFmtId="0" fontId="4" fillId="0" borderId="28" xfId="0" applyFont="1" applyFill="1" applyBorder="1" applyAlignment="1">
      <alignment horizontal="center"/>
    </xf>
    <xf numFmtId="167" fontId="4" fillId="0" borderId="23" xfId="0" applyNumberFormat="1" applyFont="1" applyBorder="1"/>
    <xf numFmtId="169" fontId="8" fillId="4" borderId="0" xfId="0" applyNumberFormat="1" applyFont="1" applyFill="1" applyBorder="1" applyAlignment="1">
      <alignment horizontal="center"/>
    </xf>
    <xf numFmtId="4" fontId="0" fillId="0" borderId="0" xfId="0" applyNumberFormat="1" applyFont="1"/>
    <xf numFmtId="2" fontId="0" fillId="0" borderId="0" xfId="0" applyNumberFormat="1" applyFont="1"/>
    <xf numFmtId="0" fontId="15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/>
    <xf numFmtId="0" fontId="0" fillId="0" borderId="0" xfId="0" applyFill="1" applyAlignment="1"/>
    <xf numFmtId="4" fontId="0" fillId="0" borderId="0" xfId="0" applyNumberFormat="1" applyFill="1" applyAlignment="1"/>
    <xf numFmtId="0" fontId="16" fillId="0" borderId="0" xfId="0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/>
    <xf numFmtId="4" fontId="0" fillId="0" borderId="34" xfId="0" applyNumberFormat="1" applyFill="1" applyBorder="1"/>
    <xf numFmtId="4" fontId="0" fillId="0" borderId="35" xfId="0" applyNumberFormat="1" applyFill="1" applyBorder="1"/>
    <xf numFmtId="4" fontId="0" fillId="0" borderId="0" xfId="0" applyNumberFormat="1" applyFill="1"/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/>
    <xf numFmtId="4" fontId="0" fillId="0" borderId="36" xfId="0" applyNumberFormat="1" applyFill="1" applyBorder="1"/>
    <xf numFmtId="4" fontId="0" fillId="0" borderId="37" xfId="0" applyNumberFormat="1" applyFill="1" applyBorder="1"/>
    <xf numFmtId="0" fontId="0" fillId="0" borderId="38" xfId="0" applyFill="1" applyBorder="1"/>
    <xf numFmtId="0" fontId="0" fillId="0" borderId="39" xfId="0" applyFill="1" applyBorder="1"/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/>
    <xf numFmtId="4" fontId="0" fillId="0" borderId="36" xfId="0" applyNumberFormat="1" applyFont="1" applyFill="1" applyBorder="1"/>
    <xf numFmtId="4" fontId="0" fillId="0" borderId="37" xfId="0" applyNumberFormat="1" applyFont="1" applyFill="1" applyBorder="1"/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/>
    <xf numFmtId="4" fontId="0" fillId="0" borderId="40" xfId="0" applyNumberFormat="1" applyFill="1" applyBorder="1"/>
    <xf numFmtId="4" fontId="0" fillId="0" borderId="41" xfId="0" applyNumberFormat="1" applyFill="1" applyBorder="1"/>
    <xf numFmtId="4" fontId="1" fillId="0" borderId="30" xfId="2" applyNumberFormat="1" applyFont="1" applyFill="1" applyBorder="1" applyAlignment="1">
      <alignment vertical="center"/>
    </xf>
    <xf numFmtId="4" fontId="1" fillId="0" borderId="31" xfId="2" applyNumberFormat="1" applyFont="1" applyFill="1" applyBorder="1" applyAlignment="1">
      <alignment vertical="center"/>
    </xf>
    <xf numFmtId="4" fontId="7" fillId="6" borderId="30" xfId="0" applyNumberFormat="1" applyFont="1" applyFill="1" applyBorder="1" applyAlignment="1">
      <alignment vertical="center"/>
    </xf>
    <xf numFmtId="4" fontId="7" fillId="6" borderId="3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9" fontId="0" fillId="0" borderId="0" xfId="0" applyNumberFormat="1" applyFill="1"/>
    <xf numFmtId="0" fontId="0" fillId="0" borderId="0" xfId="0" applyAlignment="1">
      <alignment horizontal="center" vertical="center"/>
    </xf>
    <xf numFmtId="4" fontId="0" fillId="0" borderId="0" xfId="0" applyNumberFormat="1"/>
    <xf numFmtId="43" fontId="0" fillId="0" borderId="0" xfId="0" applyNumberFormat="1"/>
    <xf numFmtId="0" fontId="0" fillId="3" borderId="5" xfId="0" applyFont="1" applyFill="1" applyBorder="1" applyAlignment="1">
      <alignment vertical="center"/>
    </xf>
    <xf numFmtId="0" fontId="0" fillId="3" borderId="4" xfId="0" applyFill="1" applyBorder="1"/>
    <xf numFmtId="43" fontId="0" fillId="3" borderId="4" xfId="1" applyFont="1" applyFill="1" applyBorder="1"/>
    <xf numFmtId="168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11" xfId="0" applyFill="1" applyBorder="1"/>
    <xf numFmtId="0" fontId="7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4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168" fontId="0" fillId="6" borderId="4" xfId="0" applyNumberFormat="1" applyFill="1" applyBorder="1"/>
    <xf numFmtId="2" fontId="18" fillId="6" borderId="4" xfId="0" applyNumberFormat="1" applyFont="1" applyFill="1" applyBorder="1"/>
    <xf numFmtId="43" fontId="7" fillId="6" borderId="4" xfId="1" applyFont="1" applyFill="1" applyBorder="1"/>
    <xf numFmtId="0" fontId="0" fillId="0" borderId="6" xfId="0" applyFill="1" applyBorder="1" applyAlignment="1"/>
    <xf numFmtId="2" fontId="19" fillId="0" borderId="4" xfId="0" applyNumberFormat="1" applyFont="1" applyBorder="1" applyAlignment="1">
      <alignment horizontal="right"/>
    </xf>
    <xf numFmtId="0" fontId="0" fillId="0" borderId="6" xfId="0" applyFill="1" applyBorder="1"/>
    <xf numFmtId="0" fontId="0" fillId="0" borderId="4" xfId="0" applyFill="1" applyBorder="1" applyAlignment="1"/>
    <xf numFmtId="2" fontId="20" fillId="0" borderId="0" xfId="0" applyNumberFormat="1" applyFont="1" applyBorder="1"/>
    <xf numFmtId="2" fontId="21" fillId="0" borderId="4" xfId="0" applyNumberFormat="1" applyFont="1" applyBorder="1"/>
    <xf numFmtId="2" fontId="22" fillId="0" borderId="4" xfId="0" applyNumberFormat="1" applyFont="1" applyBorder="1"/>
    <xf numFmtId="2" fontId="21" fillId="0" borderId="4" xfId="2" applyNumberFormat="1" applyFont="1" applyBorder="1"/>
    <xf numFmtId="44" fontId="23" fillId="0" borderId="0" xfId="2" applyFont="1" applyBorder="1"/>
    <xf numFmtId="0" fontId="21" fillId="0" borderId="0" xfId="0" applyFont="1" applyBorder="1"/>
    <xf numFmtId="0" fontId="21" fillId="0" borderId="0" xfId="0" applyFont="1" applyFill="1" applyBorder="1"/>
    <xf numFmtId="2" fontId="21" fillId="0" borderId="0" xfId="0" applyNumberFormat="1" applyFont="1" applyBorder="1"/>
    <xf numFmtId="2" fontId="21" fillId="0" borderId="0" xfId="2" applyNumberFormat="1" applyFont="1" applyBorder="1"/>
    <xf numFmtId="2" fontId="22" fillId="0" borderId="0" xfId="0" applyNumberFormat="1" applyFont="1" applyBorder="1"/>
    <xf numFmtId="164" fontId="0" fillId="3" borderId="4" xfId="0" applyNumberFormat="1" applyFont="1" applyFill="1" applyBorder="1"/>
    <xf numFmtId="0" fontId="0" fillId="7" borderId="4" xfId="0" applyFont="1" applyFill="1" applyBorder="1"/>
    <xf numFmtId="164" fontId="0" fillId="7" borderId="4" xfId="0" applyNumberFormat="1" applyFont="1" applyFill="1" applyBorder="1"/>
    <xf numFmtId="0" fontId="0" fillId="7" borderId="4" xfId="0" applyFill="1" applyBorder="1"/>
    <xf numFmtId="164" fontId="0" fillId="7" borderId="4" xfId="0" applyNumberFormat="1" applyFill="1" applyBorder="1"/>
    <xf numFmtId="164" fontId="0" fillId="3" borderId="4" xfId="0" applyNumberFormat="1" applyFill="1" applyBorder="1"/>
    <xf numFmtId="164" fontId="0" fillId="0" borderId="4" xfId="0" applyNumberFormat="1" applyBorder="1"/>
    <xf numFmtId="0" fontId="0" fillId="0" borderId="11" xfId="0" applyFont="1" applyBorder="1" applyAlignment="1">
      <alignment horizontal="left" vertical="center"/>
    </xf>
    <xf numFmtId="0" fontId="0" fillId="6" borderId="4" xfId="0" applyFont="1" applyFill="1" applyBorder="1"/>
    <xf numFmtId="0" fontId="17" fillId="0" borderId="4" xfId="0" applyFont="1" applyBorder="1"/>
    <xf numFmtId="0" fontId="25" fillId="3" borderId="4" xfId="0" applyFont="1" applyFill="1" applyBorder="1"/>
    <xf numFmtId="0" fontId="0" fillId="3" borderId="5" xfId="0" applyFont="1" applyFill="1" applyBorder="1" applyAlignment="1">
      <alignment vertical="center" wrapText="1"/>
    </xf>
    <xf numFmtId="0" fontId="24" fillId="3" borderId="4" xfId="0" applyFont="1" applyFill="1" applyBorder="1"/>
    <xf numFmtId="164" fontId="0" fillId="9" borderId="4" xfId="0" applyNumberFormat="1" applyFont="1" applyFill="1" applyBorder="1"/>
    <xf numFmtId="0" fontId="0" fillId="9" borderId="4" xfId="0" applyFont="1" applyFill="1" applyBorder="1"/>
    <xf numFmtId="0" fontId="0" fillId="0" borderId="1" xfId="0" applyFont="1" applyBorder="1" applyAlignment="1">
      <alignment vertical="center" wrapText="1"/>
    </xf>
    <xf numFmtId="0" fontId="0" fillId="3" borderId="7" xfId="0" applyFill="1" applyBorder="1"/>
    <xf numFmtId="2" fontId="7" fillId="0" borderId="4" xfId="0" applyNumberFormat="1" applyFont="1" applyBorder="1" applyAlignment="1">
      <alignment horizontal="center"/>
    </xf>
    <xf numFmtId="2" fontId="7" fillId="0" borderId="4" xfId="1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0" borderId="5" xfId="0" applyBorder="1"/>
    <xf numFmtId="17" fontId="7" fillId="0" borderId="42" xfId="0" applyNumberFormat="1" applyFont="1" applyFill="1" applyBorder="1" applyAlignment="1">
      <alignment vertical="center"/>
    </xf>
    <xf numFmtId="17" fontId="7" fillId="0" borderId="42" xfId="0" applyNumberFormat="1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/>
    <xf numFmtId="0" fontId="0" fillId="15" borderId="0" xfId="0" applyFont="1" applyFill="1"/>
    <xf numFmtId="0" fontId="0" fillId="15" borderId="4" xfId="0" applyFont="1" applyFill="1" applyBorder="1"/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12" borderId="4" xfId="0" applyFill="1" applyBorder="1" applyAlignment="1"/>
    <xf numFmtId="0" fontId="0" fillId="12" borderId="4" xfId="0" applyFill="1" applyBorder="1"/>
    <xf numFmtId="0" fontId="0" fillId="12" borderId="4" xfId="0" applyFont="1" applyFill="1" applyBorder="1"/>
    <xf numFmtId="0" fontId="0" fillId="13" borderId="35" xfId="0" applyFill="1" applyBorder="1"/>
    <xf numFmtId="0" fontId="0" fillId="13" borderId="37" xfId="0" applyFill="1" applyBorder="1"/>
    <xf numFmtId="0" fontId="0" fillId="13" borderId="37" xfId="0" applyFont="1" applyFill="1" applyBorder="1"/>
    <xf numFmtId="0" fontId="0" fillId="14" borderId="4" xfId="0" applyFont="1" applyFill="1" applyBorder="1"/>
    <xf numFmtId="0" fontId="1" fillId="14" borderId="4" xfId="0" applyFont="1" applyFill="1" applyBorder="1"/>
    <xf numFmtId="0" fontId="5" fillId="14" borderId="4" xfId="0" applyFont="1" applyFill="1" applyBorder="1"/>
    <xf numFmtId="0" fontId="5" fillId="14" borderId="5" xfId="0" applyFont="1" applyFill="1" applyBorder="1"/>
    <xf numFmtId="0" fontId="0" fillId="14" borderId="4" xfId="0" applyFont="1" applyFill="1" applyBorder="1" applyAlignment="1"/>
    <xf numFmtId="0" fontId="5" fillId="15" borderId="5" xfId="0" applyFont="1" applyFill="1" applyBorder="1" applyAlignment="1">
      <alignment vertical="center"/>
    </xf>
    <xf numFmtId="0" fontId="0" fillId="15" borderId="4" xfId="0" applyFont="1" applyFill="1" applyBorder="1" applyAlignment="1"/>
    <xf numFmtId="0" fontId="0" fillId="15" borderId="4" xfId="0" applyFont="1" applyFill="1" applyBorder="1" applyAlignment="1">
      <alignment horizontal="left" vertical="center"/>
    </xf>
    <xf numFmtId="0" fontId="1" fillId="15" borderId="4" xfId="0" applyFont="1" applyFill="1" applyBorder="1"/>
    <xf numFmtId="0" fontId="5" fillId="15" borderId="4" xfId="0" applyFont="1" applyFill="1" applyBorder="1" applyAlignment="1">
      <alignment horizontal="left" vertical="center"/>
    </xf>
    <xf numFmtId="0" fontId="0" fillId="15" borderId="4" xfId="0" applyFont="1" applyFill="1" applyBorder="1" applyAlignment="1">
      <alignment horizontal="left"/>
    </xf>
    <xf numFmtId="0" fontId="0" fillId="16" borderId="4" xfId="0" applyFont="1" applyFill="1" applyBorder="1"/>
    <xf numFmtId="0" fontId="0" fillId="16" borderId="4" xfId="0" applyFont="1" applyFill="1" applyBorder="1" applyAlignment="1"/>
    <xf numFmtId="43" fontId="0" fillId="15" borderId="4" xfId="1" applyFont="1" applyFill="1" applyBorder="1" applyAlignment="1">
      <alignment vertical="top" wrapText="1"/>
    </xf>
    <xf numFmtId="43" fontId="0" fillId="18" borderId="4" xfId="1" applyFont="1" applyFill="1" applyBorder="1" applyAlignment="1">
      <alignment vertical="top" wrapText="1"/>
    </xf>
    <xf numFmtId="43" fontId="0" fillId="18" borderId="11" xfId="1" applyFont="1" applyFill="1" applyBorder="1" applyAlignment="1">
      <alignment vertical="top" wrapText="1"/>
    </xf>
    <xf numFmtId="0" fontId="0" fillId="11" borderId="4" xfId="0" applyFont="1" applyFill="1" applyBorder="1" applyAlignment="1"/>
    <xf numFmtId="0" fontId="0" fillId="10" borderId="6" xfId="0" applyFill="1" applyBorder="1" applyAlignment="1"/>
    <xf numFmtId="2" fontId="19" fillId="10" borderId="4" xfId="0" applyNumberFormat="1" applyFont="1" applyFill="1" applyBorder="1" applyAlignment="1">
      <alignment horizontal="right"/>
    </xf>
    <xf numFmtId="43" fontId="7" fillId="10" borderId="4" xfId="1" applyFont="1" applyFill="1" applyBorder="1" applyAlignment="1">
      <alignment horizontal="right"/>
    </xf>
    <xf numFmtId="168" fontId="0" fillId="10" borderId="4" xfId="0" applyNumberFormat="1" applyFill="1" applyBorder="1"/>
    <xf numFmtId="0" fontId="0" fillId="10" borderId="6" xfId="0" applyFill="1" applyBorder="1"/>
    <xf numFmtId="164" fontId="0" fillId="12" borderId="4" xfId="0" applyNumberFormat="1" applyFont="1" applyFill="1" applyBorder="1" applyAlignment="1">
      <alignment horizontal="right"/>
    </xf>
    <xf numFmtId="43" fontId="7" fillId="12" borderId="4" xfId="1" applyFont="1" applyFill="1" applyBorder="1"/>
    <xf numFmtId="168" fontId="0" fillId="12" borderId="4" xfId="0" applyNumberFormat="1" applyFill="1" applyBorder="1"/>
    <xf numFmtId="2" fontId="21" fillId="12" borderId="4" xfId="0" applyNumberFormat="1" applyFont="1" applyFill="1" applyBorder="1"/>
    <xf numFmtId="2" fontId="22" fillId="12" borderId="4" xfId="0" applyNumberFormat="1" applyFont="1" applyFill="1" applyBorder="1"/>
    <xf numFmtId="2" fontId="21" fillId="12" borderId="4" xfId="2" applyNumberFormat="1" applyFont="1" applyFill="1" applyBorder="1"/>
    <xf numFmtId="4" fontId="0" fillId="13" borderId="34" xfId="0" applyNumberFormat="1" applyFill="1" applyBorder="1"/>
    <xf numFmtId="43" fontId="7" fillId="13" borderId="4" xfId="1" applyFont="1" applyFill="1" applyBorder="1"/>
    <xf numFmtId="168" fontId="0" fillId="13" borderId="4" xfId="0" applyNumberFormat="1" applyFill="1" applyBorder="1"/>
    <xf numFmtId="4" fontId="0" fillId="13" borderId="36" xfId="0" applyNumberFormat="1" applyFill="1" applyBorder="1"/>
    <xf numFmtId="4" fontId="0" fillId="13" borderId="37" xfId="0" applyNumberFormat="1" applyFill="1" applyBorder="1"/>
    <xf numFmtId="4" fontId="0" fillId="13" borderId="36" xfId="0" applyNumberFormat="1" applyFont="1" applyFill="1" applyBorder="1"/>
    <xf numFmtId="39" fontId="0" fillId="14" borderId="4" xfId="1" applyNumberFormat="1" applyFont="1" applyFill="1" applyBorder="1"/>
    <xf numFmtId="43" fontId="7" fillId="14" borderId="4" xfId="1" applyFont="1" applyFill="1" applyBorder="1"/>
    <xf numFmtId="168" fontId="0" fillId="14" borderId="4" xfId="0" applyNumberFormat="1" applyFill="1" applyBorder="1"/>
    <xf numFmtId="2" fontId="0" fillId="14" borderId="4" xfId="0" applyNumberFormat="1" applyFont="1" applyFill="1" applyBorder="1"/>
    <xf numFmtId="2" fontId="0" fillId="14" borderId="4" xfId="0" applyNumberFormat="1" applyFill="1" applyBorder="1"/>
    <xf numFmtId="2" fontId="5" fillId="14" borderId="4" xfId="1" applyNumberFormat="1" applyFont="1" applyFill="1" applyBorder="1"/>
    <xf numFmtId="2" fontId="5" fillId="14" borderId="5" xfId="1" applyNumberFormat="1" applyFont="1" applyFill="1" applyBorder="1"/>
    <xf numFmtId="39" fontId="5" fillId="14" borderId="4" xfId="0" applyNumberFormat="1" applyFont="1" applyFill="1" applyBorder="1"/>
    <xf numFmtId="167" fontId="5" fillId="14" borderId="4" xfId="0" applyNumberFormat="1" applyFont="1" applyFill="1" applyBorder="1"/>
    <xf numFmtId="167" fontId="0" fillId="14" borderId="4" xfId="0" applyNumberFormat="1" applyFont="1" applyFill="1" applyBorder="1"/>
    <xf numFmtId="2" fontId="7" fillId="14" borderId="4" xfId="1" applyNumberFormat="1" applyFont="1" applyFill="1" applyBorder="1"/>
    <xf numFmtId="164" fontId="0" fillId="14" borderId="4" xfId="0" applyNumberFormat="1" applyFont="1" applyFill="1" applyBorder="1"/>
    <xf numFmtId="164" fontId="0" fillId="14" borderId="11" xfId="0" applyNumberFormat="1" applyFont="1" applyFill="1" applyBorder="1"/>
    <xf numFmtId="0" fontId="0" fillId="14" borderId="11" xfId="0" applyFont="1" applyFill="1" applyBorder="1"/>
    <xf numFmtId="164" fontId="0" fillId="15" borderId="4" xfId="0" applyNumberFormat="1" applyFont="1" applyFill="1" applyBorder="1"/>
    <xf numFmtId="43" fontId="7" fillId="15" borderId="4" xfId="1" applyFont="1" applyFill="1" applyBorder="1"/>
    <xf numFmtId="168" fontId="0" fillId="15" borderId="4" xfId="0" applyNumberFormat="1" applyFill="1" applyBorder="1"/>
    <xf numFmtId="39" fontId="0" fillId="15" borderId="4" xfId="1" applyNumberFormat="1" applyFont="1" applyFill="1" applyBorder="1"/>
    <xf numFmtId="2" fontId="0" fillId="15" borderId="4" xfId="0" applyNumberFormat="1" applyFont="1" applyFill="1" applyBorder="1"/>
    <xf numFmtId="167" fontId="5" fillId="15" borderId="4" xfId="0" applyNumberFormat="1" applyFont="1" applyFill="1" applyBorder="1"/>
    <xf numFmtId="167" fontId="0" fillId="15" borderId="4" xfId="0" applyNumberFormat="1" applyFont="1" applyFill="1" applyBorder="1"/>
    <xf numFmtId="0" fontId="5" fillId="15" borderId="4" xfId="1" applyNumberFormat="1" applyFont="1" applyFill="1" applyBorder="1"/>
    <xf numFmtId="0" fontId="0" fillId="15" borderId="4" xfId="0" applyNumberFormat="1" applyFont="1" applyFill="1" applyBorder="1" applyAlignment="1">
      <alignment vertical="top" wrapText="1"/>
    </xf>
    <xf numFmtId="0" fontId="0" fillId="15" borderId="4" xfId="0" applyNumberFormat="1" applyFont="1" applyFill="1" applyBorder="1" applyAlignment="1">
      <alignment horizontal="right" vertical="top" wrapText="1"/>
    </xf>
    <xf numFmtId="0" fontId="0" fillId="15" borderId="11" xfId="1" applyNumberFormat="1" applyFont="1" applyFill="1" applyBorder="1"/>
    <xf numFmtId="0" fontId="5" fillId="15" borderId="4" xfId="0" applyNumberFormat="1" applyFont="1" applyFill="1" applyBorder="1"/>
    <xf numFmtId="0" fontId="0" fillId="15" borderId="4" xfId="0" applyNumberFormat="1" applyFont="1" applyFill="1" applyBorder="1"/>
    <xf numFmtId="0" fontId="0" fillId="15" borderId="0" xfId="0" applyNumberFormat="1" applyFont="1" applyFill="1"/>
    <xf numFmtId="2" fontId="0" fillId="15" borderId="4" xfId="0" applyNumberFormat="1" applyFont="1" applyFill="1" applyBorder="1" applyAlignment="1">
      <alignment vertical="top" wrapText="1"/>
    </xf>
    <xf numFmtId="0" fontId="0" fillId="15" borderId="4" xfId="1" applyNumberFormat="1" applyFont="1" applyFill="1" applyBorder="1"/>
    <xf numFmtId="2" fontId="0" fillId="15" borderId="4" xfId="0" applyNumberFormat="1" applyFont="1" applyFill="1" applyBorder="1" applyAlignment="1">
      <alignment horizontal="right" vertical="top" wrapText="1"/>
    </xf>
    <xf numFmtId="0" fontId="0" fillId="15" borderId="11" xfId="0" applyNumberFormat="1" applyFont="1" applyFill="1" applyBorder="1"/>
    <xf numFmtId="2" fontId="0" fillId="15" borderId="9" xfId="1" applyNumberFormat="1" applyFont="1" applyFill="1" applyBorder="1" applyAlignment="1">
      <alignment vertical="top" wrapText="1"/>
    </xf>
    <xf numFmtId="0" fontId="0" fillId="15" borderId="9" xfId="1" applyNumberFormat="1" applyFont="1" applyFill="1" applyBorder="1" applyAlignment="1">
      <alignment vertical="top" wrapText="1"/>
    </xf>
    <xf numFmtId="0" fontId="0" fillId="15" borderId="9" xfId="1" applyNumberFormat="1" applyFont="1" applyFill="1" applyBorder="1" applyAlignment="1">
      <alignment horizontal="right" vertical="top" wrapText="1"/>
    </xf>
    <xf numFmtId="2" fontId="0" fillId="15" borderId="4" xfId="1" applyNumberFormat="1" applyFont="1" applyFill="1" applyBorder="1" applyAlignment="1">
      <alignment vertical="top" wrapText="1"/>
    </xf>
    <xf numFmtId="0" fontId="0" fillId="15" borderId="4" xfId="1" applyNumberFormat="1" applyFont="1" applyFill="1" applyBorder="1" applyAlignment="1">
      <alignment vertical="top" wrapText="1"/>
    </xf>
    <xf numFmtId="0" fontId="0" fillId="15" borderId="4" xfId="1" applyNumberFormat="1" applyFont="1" applyFill="1" applyBorder="1" applyAlignment="1">
      <alignment horizontal="right" vertical="top" wrapText="1"/>
    </xf>
    <xf numFmtId="0" fontId="0" fillId="15" borderId="4" xfId="1" applyNumberFormat="1" applyFont="1" applyFill="1" applyBorder="1" applyAlignment="1">
      <alignment horizontal="right"/>
    </xf>
    <xf numFmtId="43" fontId="0" fillId="15" borderId="4" xfId="1" applyFont="1" applyFill="1" applyBorder="1" applyAlignment="1">
      <alignment horizontal="right" vertical="top" wrapText="1"/>
    </xf>
    <xf numFmtId="43" fontId="0" fillId="15" borderId="4" xfId="1" applyFont="1" applyFill="1" applyBorder="1" applyAlignment="1">
      <alignment horizontal="right"/>
    </xf>
    <xf numFmtId="43" fontId="0" fillId="15" borderId="4" xfId="1" applyFont="1" applyFill="1" applyBorder="1"/>
    <xf numFmtId="0" fontId="0" fillId="15" borderId="4" xfId="0" applyFont="1" applyFill="1" applyBorder="1" applyAlignment="1">
      <alignment horizontal="center" vertical="center"/>
    </xf>
    <xf numFmtId="2" fontId="5" fillId="15" borderId="4" xfId="1" applyNumberFormat="1" applyFont="1" applyFill="1" applyBorder="1"/>
    <xf numFmtId="2" fontId="5" fillId="15" borderId="5" xfId="1" applyNumberFormat="1" applyFont="1" applyFill="1" applyBorder="1"/>
    <xf numFmtId="2" fontId="0" fillId="15" borderId="4" xfId="1" applyNumberFormat="1" applyFont="1" applyFill="1" applyBorder="1"/>
    <xf numFmtId="170" fontId="0" fillId="15" borderId="4" xfId="0" applyNumberFormat="1" applyFont="1" applyFill="1" applyBorder="1"/>
    <xf numFmtId="2" fontId="5" fillId="15" borderId="9" xfId="1" applyNumberFormat="1" applyFont="1" applyFill="1" applyBorder="1"/>
    <xf numFmtId="167" fontId="5" fillId="16" borderId="4" xfId="0" applyNumberFormat="1" applyFont="1" applyFill="1" applyBorder="1"/>
    <xf numFmtId="167" fontId="0" fillId="16" borderId="4" xfId="0" applyNumberFormat="1" applyFont="1" applyFill="1" applyBorder="1"/>
    <xf numFmtId="168" fontId="0" fillId="16" borderId="4" xfId="0" applyNumberFormat="1" applyFill="1" applyBorder="1"/>
    <xf numFmtId="39" fontId="0" fillId="16" borderId="4" xfId="1" applyNumberFormat="1" applyFont="1" applyFill="1" applyBorder="1"/>
    <xf numFmtId="164" fontId="0" fillId="16" borderId="4" xfId="0" applyNumberFormat="1" applyFont="1" applyFill="1" applyBorder="1"/>
    <xf numFmtId="43" fontId="0" fillId="16" borderId="4" xfId="1" applyFont="1" applyFill="1" applyBorder="1"/>
    <xf numFmtId="43" fontId="5" fillId="16" borderId="4" xfId="1" applyFont="1" applyFill="1" applyBorder="1"/>
    <xf numFmtId="2" fontId="0" fillId="16" borderId="4" xfId="0" applyNumberFormat="1" applyFont="1" applyFill="1" applyBorder="1"/>
    <xf numFmtId="164" fontId="0" fillId="16" borderId="4" xfId="0" applyNumberFormat="1" applyFont="1" applyFill="1" applyBorder="1" applyAlignment="1">
      <alignment horizontal="right"/>
    </xf>
    <xf numFmtId="164" fontId="0" fillId="17" borderId="4" xfId="0" applyNumberFormat="1" applyFont="1" applyFill="1" applyBorder="1"/>
    <xf numFmtId="43" fontId="7" fillId="17" borderId="4" xfId="1" applyFont="1" applyFill="1" applyBorder="1"/>
    <xf numFmtId="168" fontId="0" fillId="17" borderId="4" xfId="0" applyNumberFormat="1" applyFill="1" applyBorder="1"/>
    <xf numFmtId="43" fontId="0" fillId="17" borderId="4" xfId="1" applyFont="1" applyFill="1" applyBorder="1"/>
    <xf numFmtId="164" fontId="0" fillId="17" borderId="4" xfId="0" applyNumberFormat="1" applyFont="1" applyFill="1" applyBorder="1" applyAlignment="1">
      <alignment horizontal="right"/>
    </xf>
    <xf numFmtId="0" fontId="0" fillId="18" borderId="9" xfId="1" applyNumberFormat="1" applyFont="1" applyFill="1" applyBorder="1" applyAlignment="1">
      <alignment vertical="top" wrapText="1"/>
    </xf>
    <xf numFmtId="0" fontId="0" fillId="18" borderId="9" xfId="1" applyNumberFormat="1" applyFont="1" applyFill="1" applyBorder="1" applyAlignment="1">
      <alignment horizontal="right" vertical="top" wrapText="1"/>
    </xf>
    <xf numFmtId="0" fontId="0" fillId="18" borderId="4" xfId="1" applyNumberFormat="1" applyFont="1" applyFill="1" applyBorder="1"/>
    <xf numFmtId="43" fontId="7" fillId="18" borderId="4" xfId="1" applyFont="1" applyFill="1" applyBorder="1"/>
    <xf numFmtId="168" fontId="0" fillId="18" borderId="4" xfId="0" applyNumberFormat="1" applyFill="1" applyBorder="1"/>
    <xf numFmtId="0" fontId="0" fillId="18" borderId="4" xfId="1" applyNumberFormat="1" applyFont="1" applyFill="1" applyBorder="1" applyAlignment="1">
      <alignment vertical="top" wrapText="1"/>
    </xf>
    <xf numFmtId="1" fontId="0" fillId="18" borderId="4" xfId="1" applyNumberFormat="1" applyFont="1" applyFill="1" applyBorder="1" applyAlignment="1">
      <alignment vertical="top" wrapText="1"/>
    </xf>
    <xf numFmtId="0" fontId="0" fillId="18" borderId="4" xfId="1" applyNumberFormat="1" applyFont="1" applyFill="1" applyBorder="1" applyAlignment="1">
      <alignment horizontal="right" vertical="top" wrapText="1"/>
    </xf>
    <xf numFmtId="164" fontId="0" fillId="11" borderId="4" xfId="0" applyNumberFormat="1" applyFont="1" applyFill="1" applyBorder="1" applyAlignment="1">
      <alignment horizontal="right"/>
    </xf>
    <xf numFmtId="168" fontId="0" fillId="11" borderId="4" xfId="0" applyNumberFormat="1" applyFill="1" applyBorder="1"/>
    <xf numFmtId="0" fontId="0" fillId="10" borderId="5" xfId="0" applyFill="1" applyBorder="1"/>
    <xf numFmtId="0" fontId="0" fillId="12" borderId="5" xfId="0" applyFill="1" applyBorder="1" applyAlignment="1">
      <alignment vertical="center"/>
    </xf>
    <xf numFmtId="0" fontId="0" fillId="14" borderId="1" xfId="0" applyFill="1" applyBorder="1" applyAlignment="1">
      <alignment vertical="center"/>
    </xf>
    <xf numFmtId="0" fontId="0" fillId="14" borderId="5" xfId="0" applyFill="1" applyBorder="1"/>
    <xf numFmtId="0" fontId="0" fillId="15" borderId="5" xfId="0" applyFill="1" applyBorder="1" applyAlignment="1">
      <alignment vertical="center"/>
    </xf>
    <xf numFmtId="0" fontId="0" fillId="15" borderId="5" xfId="0" applyFill="1" applyBorder="1"/>
    <xf numFmtId="0" fontId="0" fillId="16" borderId="5" xfId="0" applyFill="1" applyBorder="1" applyAlignment="1">
      <alignment vertical="center"/>
    </xf>
    <xf numFmtId="0" fontId="0" fillId="16" borderId="5" xfId="0" applyFill="1" applyBorder="1"/>
    <xf numFmtId="0" fontId="0" fillId="16" borderId="5" xfId="0" applyFill="1" applyBorder="1" applyAlignment="1">
      <alignment horizontal="left" vertical="center"/>
    </xf>
    <xf numFmtId="0" fontId="0" fillId="16" borderId="4" xfId="0" applyFill="1" applyBorder="1" applyAlignment="1">
      <alignment vertical="center"/>
    </xf>
    <xf numFmtId="0" fontId="0" fillId="16" borderId="4" xfId="0" applyFill="1" applyBorder="1"/>
    <xf numFmtId="0" fontId="0" fillId="17" borderId="4" xfId="0" applyFill="1" applyBorder="1" applyAlignment="1">
      <alignment vertical="center"/>
    </xf>
    <xf numFmtId="0" fontId="0" fillId="17" borderId="4" xfId="0" applyFill="1" applyBorder="1"/>
    <xf numFmtId="0" fontId="0" fillId="18" borderId="4" xfId="0" applyFill="1" applyBorder="1"/>
    <xf numFmtId="0" fontId="0" fillId="11" borderId="4" xfId="0" applyFill="1" applyBorder="1"/>
    <xf numFmtId="0" fontId="0" fillId="13" borderId="5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43" fontId="7" fillId="11" borderId="4" xfId="1" applyFont="1" applyFill="1" applyBorder="1"/>
    <xf numFmtId="169" fontId="0" fillId="0" borderId="4" xfId="0" applyNumberFormat="1" applyFont="1" applyBorder="1"/>
    <xf numFmtId="169" fontId="0" fillId="0" borderId="0" xfId="0" applyNumberFormat="1" applyFont="1"/>
    <xf numFmtId="168" fontId="7" fillId="6" borderId="4" xfId="1" applyNumberFormat="1" applyFont="1" applyFill="1" applyBorder="1"/>
    <xf numFmtId="0" fontId="26" fillId="0" borderId="0" xfId="0" applyFont="1"/>
    <xf numFmtId="0" fontId="27" fillId="6" borderId="4" xfId="0" applyFont="1" applyFill="1" applyBorder="1"/>
    <xf numFmtId="0" fontId="0" fillId="0" borderId="0" xfId="0" applyAlignment="1">
      <alignment horizontal="center" wrapText="1"/>
    </xf>
    <xf numFmtId="0" fontId="0" fillId="0" borderId="4" xfId="0" applyFill="1" applyBorder="1" applyAlignment="1">
      <alignment wrapText="1"/>
    </xf>
    <xf numFmtId="0" fontId="28" fillId="16" borderId="4" xfId="0" applyFont="1" applyFill="1" applyBorder="1"/>
    <xf numFmtId="0" fontId="28" fillId="16" borderId="4" xfId="0" applyFont="1" applyFill="1" applyBorder="1" applyAlignment="1"/>
    <xf numFmtId="0" fontId="28" fillId="17" borderId="4" xfId="0" applyFont="1" applyFill="1" applyBorder="1"/>
    <xf numFmtId="0" fontId="28" fillId="17" borderId="4" xfId="0" applyFont="1" applyFill="1" applyBorder="1" applyAlignment="1"/>
    <xf numFmtId="4" fontId="7" fillId="0" borderId="4" xfId="0" applyNumberFormat="1" applyFont="1" applyBorder="1"/>
    <xf numFmtId="0" fontId="0" fillId="19" borderId="4" xfId="0" applyFont="1" applyFill="1" applyBorder="1"/>
    <xf numFmtId="4" fontId="7" fillId="19" borderId="4" xfId="0" applyNumberFormat="1" applyFont="1" applyFill="1" applyBorder="1"/>
    <xf numFmtId="0" fontId="0" fillId="0" borderId="0" xfId="0" applyFont="1" applyBorder="1" applyAlignment="1">
      <alignment vertical="center"/>
    </xf>
    <xf numFmtId="0" fontId="1" fillId="6" borderId="4" xfId="0" applyFont="1" applyFill="1" applyBorder="1"/>
    <xf numFmtId="0" fontId="1" fillId="6" borderId="0" xfId="0" applyFont="1" applyFill="1" applyBorder="1"/>
    <xf numFmtId="4" fontId="0" fillId="0" borderId="4" xfId="0" applyNumberFormat="1" applyFont="1" applyBorder="1"/>
    <xf numFmtId="0" fontId="0" fillId="0" borderId="0" xfId="0" applyFont="1" applyBorder="1"/>
    <xf numFmtId="0" fontId="0" fillId="19" borderId="4" xfId="0" applyFont="1" applyFill="1" applyBorder="1" applyAlignment="1"/>
    <xf numFmtId="0" fontId="0" fillId="19" borderId="4" xfId="0" applyFont="1" applyFill="1" applyBorder="1" applyAlignment="1">
      <alignment vertical="center"/>
    </xf>
    <xf numFmtId="0" fontId="0" fillId="19" borderId="4" xfId="0" applyFont="1" applyFill="1" applyBorder="1" applyAlignment="1">
      <alignment horizontal="left" vertical="center"/>
    </xf>
    <xf numFmtId="0" fontId="5" fillId="19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/>
    <xf numFmtId="4" fontId="7" fillId="6" borderId="4" xfId="0" applyNumberFormat="1" applyFont="1" applyFill="1" applyBorder="1"/>
    <xf numFmtId="0" fontId="5" fillId="3" borderId="4" xfId="0" applyFont="1" applyFill="1" applyBorder="1"/>
    <xf numFmtId="43" fontId="0" fillId="3" borderId="0" xfId="0" applyNumberFormat="1" applyFill="1"/>
    <xf numFmtId="0" fontId="0" fillId="14" borderId="4" xfId="0" applyFill="1" applyBorder="1"/>
    <xf numFmtId="0" fontId="0" fillId="14" borderId="6" xfId="0" applyFill="1" applyBorder="1" applyAlignment="1"/>
    <xf numFmtId="164" fontId="0" fillId="14" borderId="4" xfId="0" applyNumberFormat="1" applyFont="1" applyFill="1" applyBorder="1" applyAlignment="1">
      <alignment horizontal="right"/>
    </xf>
    <xf numFmtId="0" fontId="0" fillId="6" borderId="5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4" fontId="7" fillId="0" borderId="4" xfId="0" applyNumberFormat="1" applyFont="1" applyBorder="1" applyAlignment="1">
      <alignment horizontal="right"/>
    </xf>
    <xf numFmtId="43" fontId="7" fillId="0" borderId="4" xfId="1" applyFont="1" applyFill="1" applyBorder="1" applyAlignment="1">
      <alignment horizontal="left"/>
    </xf>
    <xf numFmtId="43" fontId="7" fillId="0" borderId="4" xfId="1" applyFont="1" applyBorder="1" applyAlignment="1">
      <alignment horizontal="right"/>
    </xf>
    <xf numFmtId="43" fontId="7" fillId="0" borderId="4" xfId="1" applyFont="1" applyBorder="1" applyAlignment="1">
      <alignment horizontal="left"/>
    </xf>
    <xf numFmtId="0" fontId="7" fillId="0" borderId="4" xfId="0" applyFont="1" applyBorder="1" applyAlignment="1">
      <alignment wrapText="1"/>
    </xf>
    <xf numFmtId="2" fontId="7" fillId="0" borderId="4" xfId="0" applyNumberFormat="1" applyFont="1" applyBorder="1"/>
    <xf numFmtId="0" fontId="7" fillId="2" borderId="4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top"/>
    </xf>
    <xf numFmtId="43" fontId="7" fillId="0" borderId="4" xfId="1" applyFont="1" applyFill="1" applyBorder="1"/>
    <xf numFmtId="0" fontId="0" fillId="12" borderId="9" xfId="0" applyFill="1" applyBorder="1" applyAlignment="1">
      <alignment horizontal="center" vertical="top"/>
    </xf>
    <xf numFmtId="0" fontId="0" fillId="6" borderId="0" xfId="0" applyFill="1" applyBorder="1" applyAlignment="1">
      <alignment horizontal="center" vertical="top"/>
    </xf>
    <xf numFmtId="43" fontId="7" fillId="6" borderId="0" xfId="1" applyFont="1" applyFill="1" applyBorder="1"/>
    <xf numFmtId="0" fontId="0" fillId="6" borderId="4" xfId="0" applyFill="1" applyBorder="1" applyAlignment="1">
      <alignment horizontal="center" vertical="top"/>
    </xf>
    <xf numFmtId="0" fontId="0" fillId="13" borderId="1" xfId="0" applyFill="1" applyBorder="1" applyAlignment="1">
      <alignment vertical="center"/>
    </xf>
    <xf numFmtId="0" fontId="0" fillId="13" borderId="44" xfId="0" applyFill="1" applyBorder="1"/>
    <xf numFmtId="0" fontId="7" fillId="2" borderId="4" xfId="0" applyFont="1" applyFill="1" applyBorder="1" applyAlignment="1">
      <alignment horizontal="center" vertical="center"/>
    </xf>
    <xf numFmtId="169" fontId="0" fillId="6" borderId="4" xfId="0" applyNumberFormat="1" applyFill="1" applyBorder="1"/>
    <xf numFmtId="169" fontId="7" fillId="0" borderId="4" xfId="1" applyNumberFormat="1" applyFont="1" applyFill="1" applyBorder="1"/>
    <xf numFmtId="169" fontId="7" fillId="0" borderId="4" xfId="0" applyNumberFormat="1" applyFont="1" applyBorder="1"/>
    <xf numFmtId="4" fontId="0" fillId="0" borderId="9" xfId="0" applyNumberFormat="1" applyFont="1" applyBorder="1"/>
    <xf numFmtId="0" fontId="0" fillId="6" borderId="4" xfId="0" applyFont="1" applyFill="1" applyBorder="1" applyAlignment="1">
      <alignment vertical="center"/>
    </xf>
    <xf numFmtId="0" fontId="8" fillId="8" borderId="4" xfId="0" applyFont="1" applyFill="1" applyBorder="1" applyAlignment="1">
      <alignment wrapText="1"/>
    </xf>
    <xf numFmtId="4" fontId="0" fillId="0" borderId="4" xfId="0" applyNumberFormat="1" applyBorder="1"/>
    <xf numFmtId="43" fontId="0" fillId="0" borderId="4" xfId="0" applyNumberFormat="1" applyBorder="1"/>
    <xf numFmtId="168" fontId="0" fillId="6" borderId="6" xfId="0" applyNumberFormat="1" applyFill="1" applyBorder="1"/>
    <xf numFmtId="168" fontId="0" fillId="0" borderId="6" xfId="0" applyNumberFormat="1" applyBorder="1"/>
    <xf numFmtId="2" fontId="0" fillId="0" borderId="6" xfId="0" applyNumberFormat="1" applyFont="1" applyBorder="1"/>
    <xf numFmtId="4" fontId="0" fillId="6" borderId="4" xfId="0" applyNumberFormat="1" applyFill="1" applyBorder="1"/>
    <xf numFmtId="4" fontId="0" fillId="0" borderId="6" xfId="0" applyNumberFormat="1" applyBorder="1"/>
    <xf numFmtId="0" fontId="0" fillId="19" borderId="4" xfId="0" applyFill="1" applyBorder="1"/>
    <xf numFmtId="168" fontId="0" fillId="19" borderId="4" xfId="0" applyNumberFormat="1" applyFill="1" applyBorder="1"/>
    <xf numFmtId="168" fontId="0" fillId="19" borderId="6" xfId="0" applyNumberFormat="1" applyFill="1" applyBorder="1"/>
    <xf numFmtId="4" fontId="0" fillId="19" borderId="4" xfId="0" applyNumberFormat="1" applyFill="1" applyBorder="1"/>
    <xf numFmtId="0" fontId="8" fillId="2" borderId="4" xfId="0" applyFont="1" applyFill="1" applyBorder="1" applyAlignment="1">
      <alignment horizontal="center" vertical="distributed"/>
    </xf>
    <xf numFmtId="0" fontId="8" fillId="2" borderId="5" xfId="0" applyFont="1" applyFill="1" applyBorder="1" applyAlignment="1">
      <alignment horizontal="center" vertical="distributed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distributed"/>
    </xf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distributed"/>
    </xf>
    <xf numFmtId="4" fontId="7" fillId="0" borderId="32" xfId="2" applyNumberFormat="1" applyFont="1" applyFill="1" applyBorder="1" applyAlignment="1">
      <alignment horizontal="center" vertical="center"/>
    </xf>
    <xf numFmtId="4" fontId="7" fillId="0" borderId="33" xfId="2" applyNumberFormat="1" applyFont="1" applyFill="1" applyBorder="1" applyAlignment="1">
      <alignment horizontal="center" vertical="center"/>
    </xf>
    <xf numFmtId="17" fontId="7" fillId="0" borderId="3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4" fontId="7" fillId="6" borderId="30" xfId="0" applyNumberFormat="1" applyFont="1" applyFill="1" applyBorder="1" applyAlignment="1">
      <alignment horizontal="center" vertical="center" wrapText="1"/>
    </xf>
    <xf numFmtId="4" fontId="7" fillId="6" borderId="3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right" vertical="distributed"/>
    </xf>
    <xf numFmtId="0" fontId="7" fillId="0" borderId="7" xfId="0" applyFont="1" applyBorder="1" applyAlignment="1">
      <alignment horizontal="right" vertical="distributed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distributed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169" fontId="8" fillId="4" borderId="16" xfId="0" applyNumberFormat="1" applyFont="1" applyFill="1" applyBorder="1" applyAlignment="1">
      <alignment horizontal="center"/>
    </xf>
    <xf numFmtId="169" fontId="8" fillId="4" borderId="17" xfId="0" applyNumberFormat="1" applyFont="1" applyFill="1" applyBorder="1" applyAlignment="1">
      <alignment horizontal="center"/>
    </xf>
    <xf numFmtId="169" fontId="8" fillId="4" borderId="18" xfId="0" applyNumberFormat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distributed"/>
    </xf>
    <xf numFmtId="0" fontId="30" fillId="2" borderId="4" xfId="0" applyFont="1" applyFill="1" applyBorder="1" applyAlignment="1">
      <alignment horizontal="center" vertical="distributed"/>
    </xf>
    <xf numFmtId="43" fontId="8" fillId="2" borderId="5" xfId="1" applyFont="1" applyFill="1" applyBorder="1" applyAlignment="1">
      <alignment horizontal="center" vertical="distributed"/>
    </xf>
    <xf numFmtId="43" fontId="8" fillId="2" borderId="9" xfId="1" applyFont="1" applyFill="1" applyBorder="1" applyAlignment="1">
      <alignment horizontal="center" vertical="distributed"/>
    </xf>
    <xf numFmtId="0" fontId="8" fillId="2" borderId="9" xfId="0" applyFont="1" applyFill="1" applyBorder="1" applyAlignment="1">
      <alignment horizontal="center" vertical="distributed"/>
    </xf>
    <xf numFmtId="0" fontId="7" fillId="4" borderId="4" xfId="0" applyFont="1" applyFill="1" applyBorder="1" applyAlignment="1">
      <alignment horizontal="center"/>
    </xf>
    <xf numFmtId="0" fontId="0" fillId="16" borderId="4" xfId="0" applyFill="1" applyBorder="1" applyAlignment="1">
      <alignment horizontal="center" vertical="top"/>
    </xf>
    <xf numFmtId="0" fontId="0" fillId="16" borderId="4" xfId="0" applyFont="1" applyFill="1" applyBorder="1" applyAlignment="1">
      <alignment horizontal="center" vertical="top"/>
    </xf>
    <xf numFmtId="0" fontId="0" fillId="14" borderId="4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17" borderId="4" xfId="0" applyFill="1" applyBorder="1" applyAlignment="1">
      <alignment horizontal="center" vertical="top"/>
    </xf>
    <xf numFmtId="0" fontId="0" fillId="17" borderId="4" xfId="0" applyFont="1" applyFill="1" applyBorder="1" applyAlignment="1">
      <alignment horizontal="center" vertical="top"/>
    </xf>
    <xf numFmtId="0" fontId="0" fillId="18" borderId="4" xfId="0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0" fillId="10" borderId="5" xfId="0" applyFill="1" applyBorder="1" applyAlignment="1">
      <alignment horizontal="center" vertical="top"/>
    </xf>
    <xf numFmtId="0" fontId="0" fillId="10" borderId="11" xfId="0" applyFont="1" applyFill="1" applyBorder="1" applyAlignment="1">
      <alignment horizontal="center" vertical="top"/>
    </xf>
    <xf numFmtId="0" fontId="0" fillId="10" borderId="9" xfId="0" applyFont="1" applyFill="1" applyBorder="1" applyAlignment="1">
      <alignment horizontal="center" vertical="top"/>
    </xf>
    <xf numFmtId="0" fontId="0" fillId="12" borderId="5" xfId="0" applyFill="1" applyBorder="1" applyAlignment="1">
      <alignment horizontal="center" vertical="top"/>
    </xf>
    <xf numFmtId="0" fontId="0" fillId="12" borderId="11" xfId="0" applyFont="1" applyFill="1" applyBorder="1" applyAlignment="1">
      <alignment horizontal="center" vertical="top"/>
    </xf>
    <xf numFmtId="0" fontId="0" fillId="12" borderId="9" xfId="0" applyFont="1" applyFill="1" applyBorder="1" applyAlignment="1">
      <alignment horizontal="center" vertical="top"/>
    </xf>
    <xf numFmtId="0" fontId="0" fillId="13" borderId="4" xfId="0" applyFill="1" applyBorder="1" applyAlignment="1">
      <alignment horizontal="center" vertical="top"/>
    </xf>
    <xf numFmtId="0" fontId="0" fillId="13" borderId="4" xfId="0" applyFont="1" applyFill="1" applyBorder="1" applyAlignment="1">
      <alignment horizontal="center" vertical="top"/>
    </xf>
    <xf numFmtId="0" fontId="0" fillId="14" borderId="4" xfId="0" applyFill="1" applyBorder="1" applyAlignment="1">
      <alignment horizontal="center" vertical="top"/>
    </xf>
    <xf numFmtId="0" fontId="0" fillId="15" borderId="4" xfId="0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3" fontId="29" fillId="2" borderId="5" xfId="1" applyFont="1" applyFill="1" applyBorder="1" applyAlignment="1">
      <alignment horizontal="center" vertical="distributed"/>
    </xf>
    <xf numFmtId="43" fontId="29" fillId="2" borderId="9" xfId="1" applyFont="1" applyFill="1" applyBorder="1" applyAlignment="1">
      <alignment horizontal="center" vertical="distributed"/>
    </xf>
    <xf numFmtId="0" fontId="0" fillId="0" borderId="4" xfId="0" applyFont="1" applyBorder="1" applyAlignment="1">
      <alignment horizontal="center" vertical="top" wrapText="1"/>
    </xf>
    <xf numFmtId="0" fontId="0" fillId="18" borderId="4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center" vertical="top" wrapText="1"/>
    </xf>
    <xf numFmtId="0" fontId="0" fillId="11" borderId="11" xfId="0" applyFill="1" applyBorder="1" applyAlignment="1">
      <alignment horizontal="center" vertical="top" wrapText="1"/>
    </xf>
    <xf numFmtId="0" fontId="0" fillId="11" borderId="9" xfId="0" applyFill="1" applyBorder="1" applyAlignment="1">
      <alignment horizontal="center" vertical="top" wrapText="1"/>
    </xf>
    <xf numFmtId="0" fontId="0" fillId="14" borderId="5" xfId="0" applyFill="1" applyBorder="1" applyAlignment="1">
      <alignment horizontal="center" vertical="top" wrapText="1"/>
    </xf>
    <xf numFmtId="0" fontId="0" fillId="14" borderId="11" xfId="0" applyFill="1" applyBorder="1" applyAlignment="1">
      <alignment horizontal="center" vertical="top" wrapText="1"/>
    </xf>
    <xf numFmtId="0" fontId="0" fillId="14" borderId="9" xfId="0" applyFill="1" applyBorder="1" applyAlignment="1">
      <alignment horizontal="center" vertical="top" wrapText="1"/>
    </xf>
    <xf numFmtId="0" fontId="0" fillId="16" borderId="5" xfId="0" applyFill="1" applyBorder="1" applyAlignment="1">
      <alignment horizontal="center" vertical="top" wrapText="1"/>
    </xf>
    <xf numFmtId="0" fontId="0" fillId="16" borderId="11" xfId="0" applyFont="1" applyFill="1" applyBorder="1" applyAlignment="1">
      <alignment horizontal="center" vertical="top" wrapText="1"/>
    </xf>
    <xf numFmtId="0" fontId="0" fillId="16" borderId="9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43" fontId="8" fillId="8" borderId="4" xfId="1" applyFont="1" applyFill="1" applyBorder="1" applyAlignment="1">
      <alignment horizontal="center" vertical="distributed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43" fontId="8" fillId="2" borderId="4" xfId="1" applyFont="1" applyFill="1" applyBorder="1" applyAlignment="1">
      <alignment horizontal="center" vertical="distributed"/>
    </xf>
    <xf numFmtId="0" fontId="31" fillId="20" borderId="45" xfId="0" applyFont="1" applyFill="1" applyBorder="1" applyAlignment="1">
      <alignment horizontal="center" vertical="center" wrapText="1"/>
    </xf>
    <xf numFmtId="0" fontId="31" fillId="20" borderId="46" xfId="0" applyFont="1" applyFill="1" applyBorder="1" applyAlignment="1">
      <alignment horizontal="center" vertical="center" wrapText="1"/>
    </xf>
    <xf numFmtId="0" fontId="31" fillId="20" borderId="47" xfId="0" applyFont="1" applyFill="1" applyBorder="1" applyAlignment="1">
      <alignment horizontal="center" vertical="center" wrapText="1"/>
    </xf>
    <xf numFmtId="0" fontId="31" fillId="20" borderId="48" xfId="0" applyFont="1" applyFill="1" applyBorder="1" applyAlignment="1">
      <alignment horizontal="center" vertical="center" wrapText="1"/>
    </xf>
    <xf numFmtId="0" fontId="31" fillId="20" borderId="0" xfId="0" applyFont="1" applyFill="1" applyBorder="1" applyAlignment="1">
      <alignment horizontal="center" vertical="center" wrapText="1"/>
    </xf>
    <xf numFmtId="0" fontId="31" fillId="20" borderId="49" xfId="0" applyFont="1" applyFill="1" applyBorder="1" applyAlignment="1">
      <alignment horizontal="center" vertical="center" wrapText="1"/>
    </xf>
    <xf numFmtId="0" fontId="31" fillId="20" borderId="50" xfId="0" applyFont="1" applyFill="1" applyBorder="1" applyAlignment="1">
      <alignment horizontal="center" vertical="center" wrapText="1"/>
    </xf>
    <xf numFmtId="0" fontId="31" fillId="20" borderId="51" xfId="0" applyFont="1" applyFill="1" applyBorder="1" applyAlignment="1">
      <alignment horizontal="center" vertical="center" wrapText="1"/>
    </xf>
    <xf numFmtId="0" fontId="31" fillId="20" borderId="5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7" fillId="8" borderId="29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/>
  </cellXfs>
  <cellStyles count="6">
    <cellStyle name="Millares" xfId="1" builtinId="3"/>
    <cellStyle name="Moneda" xfId="2" builtinId="4"/>
    <cellStyle name="Normal" xfId="0" builtinId="0"/>
    <cellStyle name="Normal 2" xfId="4"/>
    <cellStyle name="Normal 2 4" xfId="5"/>
    <cellStyle name="Normal 4" xfId="3"/>
  </cellStyles>
  <dxfs count="0"/>
  <tableStyles count="0" defaultTableStyle="TableStyleMedium2" defaultPivotStyle="PivotStyleLight16"/>
  <colors>
    <mruColors>
      <color rgb="FFBEFDAD"/>
      <color rgb="FF99FF33"/>
      <color rgb="FFB6FDA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 lang="es-ES"/>
            </a:pPr>
            <a:r>
              <a:rPr lang="en-US"/>
              <a:t>PROMEDIO DIA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'DESECHOS RELLENOS'!$A$8:$A$24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RELLENOS'!$D$8:$D$24</c:f>
              <c:numCache>
                <c:formatCode>#,##0.000</c:formatCode>
                <c:ptCount val="17"/>
                <c:pt idx="0">
                  <c:v>11.520555555555557</c:v>
                </c:pt>
                <c:pt idx="1">
                  <c:v>23.460888888888881</c:v>
                </c:pt>
                <c:pt idx="2">
                  <c:v>196.72036111111112</c:v>
                </c:pt>
                <c:pt idx="3">
                  <c:v>145.71883333333335</c:v>
                </c:pt>
                <c:pt idx="4">
                  <c:v>0.17499999999999999</c:v>
                </c:pt>
                <c:pt idx="5">
                  <c:v>413.1165416666671</c:v>
                </c:pt>
                <c:pt idx="6">
                  <c:v>1870.8799444444446</c:v>
                </c:pt>
                <c:pt idx="7">
                  <c:v>0.8222222222222223</c:v>
                </c:pt>
                <c:pt idx="8">
                  <c:v>0.64444444444444438</c:v>
                </c:pt>
                <c:pt idx="9">
                  <c:v>5.6333333333333337</c:v>
                </c:pt>
                <c:pt idx="10">
                  <c:v>201.50756666666669</c:v>
                </c:pt>
                <c:pt idx="11">
                  <c:v>136.1455416666667</c:v>
                </c:pt>
                <c:pt idx="12">
                  <c:v>39.523661111111117</c:v>
                </c:pt>
                <c:pt idx="13">
                  <c:v>3.1055555555555556</c:v>
                </c:pt>
                <c:pt idx="14">
                  <c:v>1.3208333333333333</c:v>
                </c:pt>
                <c:pt idx="15" formatCode="0.00">
                  <c:v>31.850222222222218</c:v>
                </c:pt>
                <c:pt idx="16" formatCode="0.00">
                  <c:v>4.4884166666666667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85-453A-89A9-A7EFF76F5405}"/>
            </c:ext>
          </c:extLst>
        </c:ser>
        <c:shape val="cylinder"/>
        <c:axId val="60232064"/>
        <c:axId val="60233600"/>
        <c:axId val="0"/>
      </c:bar3DChart>
      <c:catAx>
        <c:axId val="60232064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0233600"/>
        <c:crosses val="autoZero"/>
        <c:auto val="1"/>
        <c:lblAlgn val="ctr"/>
        <c:lblOffset val="100"/>
      </c:catAx>
      <c:valAx>
        <c:axId val="60233600"/>
        <c:scaling>
          <c:orientation val="minMax"/>
        </c:scaling>
        <c:axPos val="l"/>
        <c:majorGridlines/>
        <c:title>
          <c:layout/>
          <c:txPr>
            <a:bodyPr/>
            <a:lstStyle/>
            <a:p>
              <a:pPr>
                <a:defRPr lang="es-ES"/>
              </a:pPr>
              <a:endParaRPr lang="es-SV"/>
            </a:p>
          </c:txPr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023206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/>
            </a:pPr>
            <a:endParaRPr lang="es-SV"/>
          </a:p>
        </c:txPr>
      </c:dTable>
    </c:plotArea>
    <c:plotVisOnly val="1"/>
    <c:dispBlanksAs val="gap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municipios'!$C$38:$C$70</c:f>
              <c:strCache>
                <c:ptCount val="33"/>
                <c:pt idx="0">
                  <c:v>Chalatenango</c:v>
                </c:pt>
                <c:pt idx="1">
                  <c:v>Citalá</c:v>
                </c:pt>
                <c:pt idx="2">
                  <c:v>Nueva Concepción</c:v>
                </c:pt>
                <c:pt idx="3">
                  <c:v>Tejutla</c:v>
                </c:pt>
                <c:pt idx="4">
                  <c:v>La Reina</c:v>
                </c:pt>
                <c:pt idx="5">
                  <c:v>El Paraiso</c:v>
                </c:pt>
                <c:pt idx="6">
                  <c:v>La Palma</c:v>
                </c:pt>
                <c:pt idx="7">
                  <c:v>San Rafael</c:v>
                </c:pt>
                <c:pt idx="8">
                  <c:v>Concepción Quezaltepeque</c:v>
                </c:pt>
                <c:pt idx="9">
                  <c:v>Agua Caliente</c:v>
                </c:pt>
                <c:pt idx="10">
                  <c:v>Santa Rita</c:v>
                </c:pt>
                <c:pt idx="11">
                  <c:v>Dulce Nombre de María</c:v>
                </c:pt>
                <c:pt idx="12">
                  <c:v>San Ignacio</c:v>
                </c:pt>
                <c:pt idx="13">
                  <c:v>Comalapa</c:v>
                </c:pt>
                <c:pt idx="14">
                  <c:v>San Miguel de Mercedes</c:v>
                </c:pt>
                <c:pt idx="15">
                  <c:v>Azacualpa</c:v>
                </c:pt>
                <c:pt idx="16">
                  <c:v>La Laguna</c:v>
                </c:pt>
                <c:pt idx="17">
                  <c:v>Ojos de Agua</c:v>
                </c:pt>
                <c:pt idx="18">
                  <c:v>San Francisco Morazán</c:v>
                </c:pt>
                <c:pt idx="19">
                  <c:v>San Antonio los Ranchos</c:v>
                </c:pt>
                <c:pt idx="20">
                  <c:v>El Carrizal</c:v>
                </c:pt>
                <c:pt idx="21">
                  <c:v>San Luis del Carmen</c:v>
                </c:pt>
                <c:pt idx="22">
                  <c:v>Arcatao</c:v>
                </c:pt>
                <c:pt idx="23">
                  <c:v>Las Flores</c:v>
                </c:pt>
                <c:pt idx="24">
                  <c:v>San José Cancasque</c:v>
                </c:pt>
                <c:pt idx="25">
                  <c:v>San Fernando</c:v>
                </c:pt>
                <c:pt idx="26">
                  <c:v>Potonico</c:v>
                </c:pt>
                <c:pt idx="27">
                  <c:v>San Francisco Lempa</c:v>
                </c:pt>
                <c:pt idx="28">
                  <c:v>Nueva Trinidad</c:v>
                </c:pt>
                <c:pt idx="29">
                  <c:v>Las Vueltas</c:v>
                </c:pt>
                <c:pt idx="30">
                  <c:v>Nombre de Jesús</c:v>
                </c:pt>
                <c:pt idx="31">
                  <c:v>San Isidro Labrador</c:v>
                </c:pt>
                <c:pt idx="32">
                  <c:v>San Antonio de La Cruz</c:v>
                </c:pt>
              </c:strCache>
            </c:strRef>
          </c:cat>
          <c:val>
            <c:numRef>
              <c:f>'Departamentos y municipios'!$D$38:$D$70</c:f>
              <c:numCache>
                <c:formatCode>#,##0.00</c:formatCode>
                <c:ptCount val="33"/>
                <c:pt idx="0">
                  <c:v>6187.03</c:v>
                </c:pt>
                <c:pt idx="1">
                  <c:v>430.66</c:v>
                </c:pt>
                <c:pt idx="2">
                  <c:v>2400.9899999999998</c:v>
                </c:pt>
                <c:pt idx="3">
                  <c:v>1440.18</c:v>
                </c:pt>
                <c:pt idx="4">
                  <c:v>774.95</c:v>
                </c:pt>
                <c:pt idx="5">
                  <c:v>904.17</c:v>
                </c:pt>
                <c:pt idx="6">
                  <c:v>979.26</c:v>
                </c:pt>
                <c:pt idx="7">
                  <c:v>509.1</c:v>
                </c:pt>
                <c:pt idx="8">
                  <c:v>543.83000000000004</c:v>
                </c:pt>
                <c:pt idx="9">
                  <c:v>685.5</c:v>
                </c:pt>
                <c:pt idx="10">
                  <c:v>495.78</c:v>
                </c:pt>
                <c:pt idx="11">
                  <c:v>435.97</c:v>
                </c:pt>
                <c:pt idx="12">
                  <c:v>353.77</c:v>
                </c:pt>
                <c:pt idx="13">
                  <c:v>272.52999999999997</c:v>
                </c:pt>
                <c:pt idx="14">
                  <c:v>200.99</c:v>
                </c:pt>
                <c:pt idx="15">
                  <c:v>114.94</c:v>
                </c:pt>
                <c:pt idx="16">
                  <c:v>156.84</c:v>
                </c:pt>
                <c:pt idx="17">
                  <c:v>149.16</c:v>
                </c:pt>
                <c:pt idx="18">
                  <c:v>148.63999999999999</c:v>
                </c:pt>
                <c:pt idx="19">
                  <c:v>38.76</c:v>
                </c:pt>
                <c:pt idx="20">
                  <c:v>110.54</c:v>
                </c:pt>
                <c:pt idx="21">
                  <c:v>43.37</c:v>
                </c:pt>
                <c:pt idx="22">
                  <c:v>66.319999999999993</c:v>
                </c:pt>
                <c:pt idx="23">
                  <c:v>57.47</c:v>
                </c:pt>
                <c:pt idx="24">
                  <c:v>75.28</c:v>
                </c:pt>
                <c:pt idx="25">
                  <c:v>54.53</c:v>
                </c:pt>
                <c:pt idx="26">
                  <c:v>63.24</c:v>
                </c:pt>
                <c:pt idx="27">
                  <c:v>94.18</c:v>
                </c:pt>
                <c:pt idx="28">
                  <c:v>13.77</c:v>
                </c:pt>
                <c:pt idx="29">
                  <c:v>42.9</c:v>
                </c:pt>
                <c:pt idx="30">
                  <c:v>119.2</c:v>
                </c:pt>
                <c:pt idx="31">
                  <c:v>15.6</c:v>
                </c:pt>
                <c:pt idx="32">
                  <c:v>18.059999999999999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42-4119-9F0A-8D1CA2E1D75D}"/>
            </c:ext>
          </c:extLst>
        </c:ser>
        <c:axId val="63157760"/>
        <c:axId val="63159296"/>
      </c:barChart>
      <c:catAx>
        <c:axId val="6315776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159296"/>
        <c:crosses val="autoZero"/>
        <c:auto val="1"/>
        <c:lblAlgn val="ctr"/>
        <c:lblOffset val="100"/>
      </c:catAx>
      <c:valAx>
        <c:axId val="63159296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157760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municipios'!$C$75:$C$90</c:f>
              <c:strCache>
                <c:ptCount val="16"/>
                <c:pt idx="0">
                  <c:v>Cojutepeque</c:v>
                </c:pt>
                <c:pt idx="1">
                  <c:v>El Carmen </c:v>
                </c:pt>
                <c:pt idx="2">
                  <c:v>El Rosario</c:v>
                </c:pt>
                <c:pt idx="3">
                  <c:v>Monte San Juan</c:v>
                </c:pt>
                <c:pt idx="4">
                  <c:v>Oratorio de Concepción</c:v>
                </c:pt>
                <c:pt idx="5">
                  <c:v>San Bartolomé Perulapía</c:v>
                </c:pt>
                <c:pt idx="6">
                  <c:v>San Cristobal</c:v>
                </c:pt>
                <c:pt idx="7">
                  <c:v>San José Guayabal</c:v>
                </c:pt>
                <c:pt idx="8">
                  <c:v>San Pedro Perulapán</c:v>
                </c:pt>
                <c:pt idx="9">
                  <c:v>San Rafael Cedros</c:v>
                </c:pt>
                <c:pt idx="10">
                  <c:v>Candelaria</c:v>
                </c:pt>
                <c:pt idx="11">
                  <c:v>San Ramón</c:v>
                </c:pt>
                <c:pt idx="12">
                  <c:v>Santa Cruz Analquito</c:v>
                </c:pt>
                <c:pt idx="13">
                  <c:v>Suchitoto</c:v>
                </c:pt>
                <c:pt idx="14">
                  <c:v>Tenancingo</c:v>
                </c:pt>
                <c:pt idx="15">
                  <c:v>Santa Cruz Michapa</c:v>
                </c:pt>
              </c:strCache>
            </c:strRef>
          </c:cat>
          <c:val>
            <c:numRef>
              <c:f>'Departamentos y municipios'!$D$75:$D$90</c:f>
              <c:numCache>
                <c:formatCode>#,##0.00</c:formatCode>
                <c:ptCount val="16"/>
                <c:pt idx="0">
                  <c:v>10862.39</c:v>
                </c:pt>
                <c:pt idx="1">
                  <c:v>268.72000000000003</c:v>
                </c:pt>
                <c:pt idx="2">
                  <c:v>168.94</c:v>
                </c:pt>
                <c:pt idx="3">
                  <c:v>91.55</c:v>
                </c:pt>
                <c:pt idx="4">
                  <c:v>136.1</c:v>
                </c:pt>
                <c:pt idx="5">
                  <c:v>817.53</c:v>
                </c:pt>
                <c:pt idx="6">
                  <c:v>82.82</c:v>
                </c:pt>
                <c:pt idx="7">
                  <c:v>929.67</c:v>
                </c:pt>
                <c:pt idx="8">
                  <c:v>722.94</c:v>
                </c:pt>
                <c:pt idx="9">
                  <c:v>1215.71</c:v>
                </c:pt>
                <c:pt idx="10">
                  <c:v>305.45</c:v>
                </c:pt>
                <c:pt idx="11">
                  <c:v>130.94</c:v>
                </c:pt>
                <c:pt idx="12">
                  <c:v>130.91</c:v>
                </c:pt>
                <c:pt idx="13">
                  <c:v>1118</c:v>
                </c:pt>
                <c:pt idx="14">
                  <c:v>259.5</c:v>
                </c:pt>
                <c:pt idx="15">
                  <c:v>752.16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C7-48CA-8F1F-12A7275CCBD6}"/>
            </c:ext>
          </c:extLst>
        </c:ser>
        <c:axId val="63195776"/>
        <c:axId val="63213952"/>
      </c:barChart>
      <c:catAx>
        <c:axId val="6319577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213952"/>
        <c:crosses val="autoZero"/>
        <c:auto val="1"/>
        <c:lblAlgn val="ctr"/>
        <c:lblOffset val="100"/>
      </c:catAx>
      <c:valAx>
        <c:axId val="63213952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19577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municipios'!$C$95:$C$116</c:f>
              <c:strCache>
                <c:ptCount val="22"/>
                <c:pt idx="0">
                  <c:v>Zaragoza</c:v>
                </c:pt>
                <c:pt idx="1">
                  <c:v>La Libertad</c:v>
                </c:pt>
                <c:pt idx="2">
                  <c:v>San José Villanueva</c:v>
                </c:pt>
                <c:pt idx="3">
                  <c:v>Tamanique</c:v>
                </c:pt>
                <c:pt idx="4">
                  <c:v>Nuevo Cuscatlán</c:v>
                </c:pt>
                <c:pt idx="5">
                  <c:v>Antiguo Cuscatlán</c:v>
                </c:pt>
                <c:pt idx="6">
                  <c:v>Chiltiupán</c:v>
                </c:pt>
                <c:pt idx="7">
                  <c:v>Ciudad Arce</c:v>
                </c:pt>
                <c:pt idx="8">
                  <c:v>Jayaque</c:v>
                </c:pt>
                <c:pt idx="9">
                  <c:v>Jicalapa</c:v>
                </c:pt>
                <c:pt idx="10">
                  <c:v>Sacacoyo</c:v>
                </c:pt>
                <c:pt idx="11">
                  <c:v>San Juan Opico</c:v>
                </c:pt>
                <c:pt idx="12">
                  <c:v>Talnique</c:v>
                </c:pt>
                <c:pt idx="13">
                  <c:v>Tepecoyo</c:v>
                </c:pt>
                <c:pt idx="14">
                  <c:v>Teotepeque</c:v>
                </c:pt>
                <c:pt idx="15">
                  <c:v>Santa Tecla</c:v>
                </c:pt>
                <c:pt idx="16">
                  <c:v>Quezaltepeque</c:v>
                </c:pt>
                <c:pt idx="17">
                  <c:v>Comasagua</c:v>
                </c:pt>
                <c:pt idx="18">
                  <c:v>Colón</c:v>
                </c:pt>
                <c:pt idx="19">
                  <c:v>Huizucar</c:v>
                </c:pt>
                <c:pt idx="20">
                  <c:v>San Matias</c:v>
                </c:pt>
                <c:pt idx="21">
                  <c:v>San Pablo Tacachico</c:v>
                </c:pt>
              </c:strCache>
            </c:strRef>
          </c:cat>
          <c:val>
            <c:numRef>
              <c:f>'Departamentos y municipios'!$D$95:$D$116</c:f>
              <c:numCache>
                <c:formatCode>#,##0.00</c:formatCode>
                <c:ptCount val="22"/>
                <c:pt idx="0">
                  <c:v>3508.4</c:v>
                </c:pt>
                <c:pt idx="1">
                  <c:v>9483.32</c:v>
                </c:pt>
                <c:pt idx="2">
                  <c:v>936.13</c:v>
                </c:pt>
                <c:pt idx="3">
                  <c:v>1854.06</c:v>
                </c:pt>
                <c:pt idx="4">
                  <c:v>2564.6999999999998</c:v>
                </c:pt>
                <c:pt idx="5">
                  <c:v>24202.63</c:v>
                </c:pt>
                <c:pt idx="6">
                  <c:v>607.80999999999995</c:v>
                </c:pt>
                <c:pt idx="7">
                  <c:v>4261.76</c:v>
                </c:pt>
                <c:pt idx="8">
                  <c:v>1158.4100000000001</c:v>
                </c:pt>
                <c:pt idx="9">
                  <c:v>402.11</c:v>
                </c:pt>
                <c:pt idx="10">
                  <c:v>2661.19</c:v>
                </c:pt>
                <c:pt idx="11">
                  <c:v>6467.24</c:v>
                </c:pt>
                <c:pt idx="12">
                  <c:v>111.73</c:v>
                </c:pt>
                <c:pt idx="13">
                  <c:v>1055.94</c:v>
                </c:pt>
                <c:pt idx="14">
                  <c:v>466.33</c:v>
                </c:pt>
                <c:pt idx="15">
                  <c:v>46258.69</c:v>
                </c:pt>
                <c:pt idx="16">
                  <c:v>8117.07</c:v>
                </c:pt>
                <c:pt idx="17">
                  <c:v>707.99</c:v>
                </c:pt>
                <c:pt idx="18">
                  <c:v>23165.42</c:v>
                </c:pt>
                <c:pt idx="19">
                  <c:v>369.56</c:v>
                </c:pt>
                <c:pt idx="20">
                  <c:v>363.99</c:v>
                </c:pt>
                <c:pt idx="21">
                  <c:v>883.47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AB-4D1F-87C0-A9145D361552}"/>
            </c:ext>
          </c:extLst>
        </c:ser>
        <c:axId val="63238528"/>
        <c:axId val="63240064"/>
      </c:barChart>
      <c:catAx>
        <c:axId val="6323852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240064"/>
        <c:crosses val="autoZero"/>
        <c:auto val="1"/>
        <c:lblAlgn val="ctr"/>
        <c:lblOffset val="100"/>
      </c:catAx>
      <c:valAx>
        <c:axId val="63240064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2385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municipios'!$C$121:$C$142</c:f>
              <c:strCache>
                <c:ptCount val="22"/>
                <c:pt idx="0">
                  <c:v>San Luis Talpa</c:v>
                </c:pt>
                <c:pt idx="1">
                  <c:v>Santiago Nonualco</c:v>
                </c:pt>
                <c:pt idx="2">
                  <c:v>Cuyultitán</c:v>
                </c:pt>
                <c:pt idx="3">
                  <c:v>San Juan Talpa</c:v>
                </c:pt>
                <c:pt idx="4">
                  <c:v>San Rafael Obrajuelo</c:v>
                </c:pt>
                <c:pt idx="5">
                  <c:v>San Juan Nonualco</c:v>
                </c:pt>
                <c:pt idx="6">
                  <c:v>Olocuilta</c:v>
                </c:pt>
                <c:pt idx="7">
                  <c:v>El Rosario </c:v>
                </c:pt>
                <c:pt idx="8">
                  <c:v>San Luis la Herradura</c:v>
                </c:pt>
                <c:pt idx="9">
                  <c:v>San Pedro Masahuat</c:v>
                </c:pt>
                <c:pt idx="10">
                  <c:v>San Francisco Chinameca</c:v>
                </c:pt>
                <c:pt idx="11">
                  <c:v>Paraiso de Osorio</c:v>
                </c:pt>
                <c:pt idx="12">
                  <c:v>San Miguel Tepzontes</c:v>
                </c:pt>
                <c:pt idx="13">
                  <c:v>San Antonio Masahuat</c:v>
                </c:pt>
                <c:pt idx="14">
                  <c:v>San Emigdio</c:v>
                </c:pt>
                <c:pt idx="15">
                  <c:v>San Juan Tepezontes</c:v>
                </c:pt>
                <c:pt idx="16">
                  <c:v>Santa María Ostuma</c:v>
                </c:pt>
                <c:pt idx="17">
                  <c:v>Mercedes la Ceiba</c:v>
                </c:pt>
                <c:pt idx="18">
                  <c:v>Jerusalén</c:v>
                </c:pt>
                <c:pt idx="19">
                  <c:v>San Pedro Nonualco</c:v>
                </c:pt>
                <c:pt idx="20">
                  <c:v>Zacatecoluca</c:v>
                </c:pt>
                <c:pt idx="21">
                  <c:v>Tapalhuaca</c:v>
                </c:pt>
              </c:strCache>
            </c:strRef>
          </c:cat>
          <c:val>
            <c:numRef>
              <c:f>'Departamentos y municipios'!$D$121:$D$142</c:f>
              <c:numCache>
                <c:formatCode>#,##0.00</c:formatCode>
                <c:ptCount val="22"/>
                <c:pt idx="0">
                  <c:v>4677.75</c:v>
                </c:pt>
                <c:pt idx="1">
                  <c:v>1840.43</c:v>
                </c:pt>
                <c:pt idx="2">
                  <c:v>664.62</c:v>
                </c:pt>
                <c:pt idx="3">
                  <c:v>934.6</c:v>
                </c:pt>
                <c:pt idx="4">
                  <c:v>833.96</c:v>
                </c:pt>
                <c:pt idx="5">
                  <c:v>1373.83</c:v>
                </c:pt>
                <c:pt idx="6">
                  <c:v>2580.1999999999998</c:v>
                </c:pt>
                <c:pt idx="7">
                  <c:v>1716.6</c:v>
                </c:pt>
                <c:pt idx="8">
                  <c:v>2444.2399999999998</c:v>
                </c:pt>
                <c:pt idx="9">
                  <c:v>1384.82</c:v>
                </c:pt>
                <c:pt idx="10">
                  <c:v>325.72000000000003</c:v>
                </c:pt>
                <c:pt idx="11">
                  <c:v>130.93</c:v>
                </c:pt>
                <c:pt idx="12">
                  <c:v>174.56</c:v>
                </c:pt>
                <c:pt idx="13">
                  <c:v>388.16</c:v>
                </c:pt>
                <c:pt idx="14">
                  <c:v>224.46</c:v>
                </c:pt>
                <c:pt idx="15">
                  <c:v>184.65</c:v>
                </c:pt>
                <c:pt idx="16">
                  <c:v>96.8</c:v>
                </c:pt>
                <c:pt idx="17">
                  <c:v>25.02</c:v>
                </c:pt>
                <c:pt idx="18">
                  <c:v>26.54</c:v>
                </c:pt>
                <c:pt idx="19">
                  <c:v>634.38</c:v>
                </c:pt>
                <c:pt idx="20">
                  <c:v>8929.24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E6-40EE-8A74-7BAB01248482}"/>
            </c:ext>
          </c:extLst>
        </c:ser>
        <c:axId val="63284736"/>
        <c:axId val="63286272"/>
      </c:barChart>
      <c:catAx>
        <c:axId val="63284736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286272"/>
        <c:crosses val="autoZero"/>
        <c:auto val="1"/>
        <c:lblAlgn val="ctr"/>
        <c:lblOffset val="100"/>
      </c:catAx>
      <c:valAx>
        <c:axId val="63286272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284736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municipios'!$C$147:$C$164</c:f>
              <c:strCache>
                <c:ptCount val="18"/>
                <c:pt idx="0">
                  <c:v>La Unión</c:v>
                </c:pt>
                <c:pt idx="1">
                  <c:v>San Alejo</c:v>
                </c:pt>
                <c:pt idx="2">
                  <c:v>Conchagüa</c:v>
                </c:pt>
                <c:pt idx="3">
                  <c:v>Yucuaquin</c:v>
                </c:pt>
                <c:pt idx="4">
                  <c:v>El Carmen</c:v>
                </c:pt>
                <c:pt idx="5">
                  <c:v>Yayantique</c:v>
                </c:pt>
                <c:pt idx="6">
                  <c:v>Intipucá</c:v>
                </c:pt>
                <c:pt idx="7">
                  <c:v>Anamorós</c:v>
                </c:pt>
                <c:pt idx="8">
                  <c:v>Bolívar</c:v>
                </c:pt>
                <c:pt idx="9">
                  <c:v>Concepción de Oriente</c:v>
                </c:pt>
                <c:pt idx="10">
                  <c:v>El Sauce</c:v>
                </c:pt>
                <c:pt idx="11">
                  <c:v>Lislique</c:v>
                </c:pt>
                <c:pt idx="12">
                  <c:v>Nueva Esparta</c:v>
                </c:pt>
                <c:pt idx="13">
                  <c:v>Polorós</c:v>
                </c:pt>
                <c:pt idx="14">
                  <c:v>San José La Fuente</c:v>
                </c:pt>
                <c:pt idx="15">
                  <c:v>Santa Rosa de Lima</c:v>
                </c:pt>
                <c:pt idx="16">
                  <c:v>Pasaquina</c:v>
                </c:pt>
                <c:pt idx="17">
                  <c:v>Meanguera del Golfo</c:v>
                </c:pt>
              </c:strCache>
            </c:strRef>
          </c:cat>
          <c:val>
            <c:numRef>
              <c:f>'Departamentos y municipios'!$D$147:$D$164</c:f>
              <c:numCache>
                <c:formatCode>#,##0.00</c:formatCode>
                <c:ptCount val="18"/>
                <c:pt idx="0">
                  <c:v>5219.42</c:v>
                </c:pt>
                <c:pt idx="1">
                  <c:v>608.76</c:v>
                </c:pt>
                <c:pt idx="2">
                  <c:v>1790.02</c:v>
                </c:pt>
                <c:pt idx="3">
                  <c:v>317.52</c:v>
                </c:pt>
                <c:pt idx="4">
                  <c:v>243.31</c:v>
                </c:pt>
                <c:pt idx="5">
                  <c:v>93.9</c:v>
                </c:pt>
                <c:pt idx="6">
                  <c:v>878.9</c:v>
                </c:pt>
                <c:pt idx="7">
                  <c:v>875.05</c:v>
                </c:pt>
                <c:pt idx="8">
                  <c:v>178.43</c:v>
                </c:pt>
                <c:pt idx="9">
                  <c:v>235.51</c:v>
                </c:pt>
                <c:pt idx="10">
                  <c:v>205.85</c:v>
                </c:pt>
                <c:pt idx="11">
                  <c:v>247.24</c:v>
                </c:pt>
                <c:pt idx="12">
                  <c:v>311.68</c:v>
                </c:pt>
                <c:pt idx="13">
                  <c:v>299.64999999999998</c:v>
                </c:pt>
                <c:pt idx="14">
                  <c:v>201.28</c:v>
                </c:pt>
                <c:pt idx="15">
                  <c:v>2956.14</c:v>
                </c:pt>
                <c:pt idx="16">
                  <c:v>878.52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E4-49C8-A3D3-D434C12DF2A6}"/>
            </c:ext>
          </c:extLst>
        </c:ser>
        <c:axId val="63318272"/>
        <c:axId val="63336448"/>
      </c:barChart>
      <c:catAx>
        <c:axId val="6331827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336448"/>
        <c:crosses val="autoZero"/>
        <c:auto val="1"/>
        <c:lblAlgn val="ctr"/>
        <c:lblOffset val="100"/>
      </c:catAx>
      <c:valAx>
        <c:axId val="63336448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318272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municipios'!$C$169:$C$194</c:f>
              <c:strCache>
                <c:ptCount val="26"/>
                <c:pt idx="0">
                  <c:v>Arambala</c:v>
                </c:pt>
                <c:pt idx="1">
                  <c:v>El Divisadero</c:v>
                </c:pt>
                <c:pt idx="2">
                  <c:v>Gualococti</c:v>
                </c:pt>
                <c:pt idx="3">
                  <c:v>Joateca</c:v>
                </c:pt>
                <c:pt idx="4">
                  <c:v>Jocoro</c:v>
                </c:pt>
                <c:pt idx="5">
                  <c:v>Lolotiquillo</c:v>
                </c:pt>
                <c:pt idx="6">
                  <c:v>San Isidro</c:v>
                </c:pt>
                <c:pt idx="7">
                  <c:v>San Francisco Gotera</c:v>
                </c:pt>
                <c:pt idx="8">
                  <c:v>Oscicala</c:v>
                </c:pt>
                <c:pt idx="9">
                  <c:v>Chilanga</c:v>
                </c:pt>
                <c:pt idx="10">
                  <c:v>Sociedad</c:v>
                </c:pt>
                <c:pt idx="11">
                  <c:v>Sensembra</c:v>
                </c:pt>
                <c:pt idx="12">
                  <c:v>Delicias de Concepción</c:v>
                </c:pt>
                <c:pt idx="13">
                  <c:v>Cacaopera</c:v>
                </c:pt>
                <c:pt idx="14">
                  <c:v>Yoloaiquin</c:v>
                </c:pt>
                <c:pt idx="15">
                  <c:v>Yamabal</c:v>
                </c:pt>
                <c:pt idx="16">
                  <c:v>San Carlos</c:v>
                </c:pt>
                <c:pt idx="17">
                  <c:v>San Simón</c:v>
                </c:pt>
                <c:pt idx="18">
                  <c:v>Guatajiagüa</c:v>
                </c:pt>
                <c:pt idx="19">
                  <c:v>San Fernando</c:v>
                </c:pt>
                <c:pt idx="20">
                  <c:v>El Rosario</c:v>
                </c:pt>
                <c:pt idx="21">
                  <c:v>Perquin</c:v>
                </c:pt>
                <c:pt idx="22">
                  <c:v>Meanguera</c:v>
                </c:pt>
                <c:pt idx="23">
                  <c:v>Jocoaitique</c:v>
                </c:pt>
                <c:pt idx="24">
                  <c:v>Corinto</c:v>
                </c:pt>
                <c:pt idx="25">
                  <c:v>Torola</c:v>
                </c:pt>
              </c:strCache>
            </c:strRef>
          </c:cat>
          <c:val>
            <c:numRef>
              <c:f>'Departamentos y municipios'!$D$169:$D$194</c:f>
              <c:numCache>
                <c:formatCode>#,##0.00</c:formatCode>
                <c:ptCount val="26"/>
                <c:pt idx="0">
                  <c:v>57.39</c:v>
                </c:pt>
                <c:pt idx="1">
                  <c:v>191.53</c:v>
                </c:pt>
                <c:pt idx="2">
                  <c:v>10.66</c:v>
                </c:pt>
                <c:pt idx="3">
                  <c:v>99</c:v>
                </c:pt>
                <c:pt idx="4">
                  <c:v>669.25</c:v>
                </c:pt>
                <c:pt idx="5">
                  <c:v>238.11</c:v>
                </c:pt>
                <c:pt idx="6">
                  <c:v>42.79</c:v>
                </c:pt>
                <c:pt idx="7">
                  <c:v>4279.38</c:v>
                </c:pt>
                <c:pt idx="8">
                  <c:v>558.74</c:v>
                </c:pt>
                <c:pt idx="9">
                  <c:v>404.42</c:v>
                </c:pt>
                <c:pt idx="10">
                  <c:v>193.31</c:v>
                </c:pt>
                <c:pt idx="11">
                  <c:v>105.05</c:v>
                </c:pt>
                <c:pt idx="12">
                  <c:v>221.14</c:v>
                </c:pt>
                <c:pt idx="13">
                  <c:v>283.16000000000003</c:v>
                </c:pt>
                <c:pt idx="14">
                  <c:v>200.88</c:v>
                </c:pt>
                <c:pt idx="15">
                  <c:v>84.69</c:v>
                </c:pt>
                <c:pt idx="16">
                  <c:v>274.72000000000003</c:v>
                </c:pt>
                <c:pt idx="17">
                  <c:v>141.18</c:v>
                </c:pt>
                <c:pt idx="18">
                  <c:v>517.37</c:v>
                </c:pt>
                <c:pt idx="20">
                  <c:v>14.01</c:v>
                </c:pt>
                <c:pt idx="21">
                  <c:v>232</c:v>
                </c:pt>
                <c:pt idx="22">
                  <c:v>296</c:v>
                </c:pt>
                <c:pt idx="23">
                  <c:v>164.42</c:v>
                </c:pt>
                <c:pt idx="24">
                  <c:v>2028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04-4491-8BFA-2CE621DE182F}"/>
            </c:ext>
          </c:extLst>
        </c:ser>
        <c:axId val="63364480"/>
        <c:axId val="63370368"/>
      </c:barChart>
      <c:catAx>
        <c:axId val="633644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370368"/>
        <c:crosses val="autoZero"/>
        <c:auto val="1"/>
        <c:lblAlgn val="ctr"/>
        <c:lblOffset val="100"/>
      </c:catAx>
      <c:valAx>
        <c:axId val="63370368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36448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municipios'!$C$199:$C$218</c:f>
              <c:strCache>
                <c:ptCount val="20"/>
                <c:pt idx="0">
                  <c:v>San Miguel</c:v>
                </c:pt>
                <c:pt idx="1">
                  <c:v>Uluazapa</c:v>
                </c:pt>
                <c:pt idx="2">
                  <c:v>Comacarán</c:v>
                </c:pt>
                <c:pt idx="3">
                  <c:v>Quelepa</c:v>
                </c:pt>
                <c:pt idx="4">
                  <c:v>Chirilagüa</c:v>
                </c:pt>
                <c:pt idx="5">
                  <c:v>Nueva Guadalupe</c:v>
                </c:pt>
                <c:pt idx="6">
                  <c:v>San Antonio del Mosco</c:v>
                </c:pt>
                <c:pt idx="7">
                  <c:v>Lolotique</c:v>
                </c:pt>
                <c:pt idx="8">
                  <c:v>Carolina</c:v>
                </c:pt>
                <c:pt idx="9">
                  <c:v>San Gerardo</c:v>
                </c:pt>
                <c:pt idx="10">
                  <c:v>Nuevo Edén de San Juan</c:v>
                </c:pt>
                <c:pt idx="11">
                  <c:v>San Luis de la Reina</c:v>
                </c:pt>
                <c:pt idx="12">
                  <c:v>Sesori</c:v>
                </c:pt>
                <c:pt idx="13">
                  <c:v>Chapeltique</c:v>
                </c:pt>
                <c:pt idx="14">
                  <c:v>Ciudad Barrios</c:v>
                </c:pt>
                <c:pt idx="15">
                  <c:v>Moncagua</c:v>
                </c:pt>
                <c:pt idx="16">
                  <c:v>Chinameca</c:v>
                </c:pt>
                <c:pt idx="17">
                  <c:v>San Rafael Oriente</c:v>
                </c:pt>
                <c:pt idx="18">
                  <c:v>San Jorge</c:v>
                </c:pt>
                <c:pt idx="19">
                  <c:v>El Tránsito</c:v>
                </c:pt>
              </c:strCache>
            </c:strRef>
          </c:cat>
          <c:val>
            <c:numRef>
              <c:f>'Departamentos y municipios'!$D$199:$D$218</c:f>
              <c:numCache>
                <c:formatCode>#,##0.00</c:formatCode>
                <c:ptCount val="20"/>
                <c:pt idx="0">
                  <c:v>46453.1</c:v>
                </c:pt>
                <c:pt idx="1">
                  <c:v>189.43</c:v>
                </c:pt>
                <c:pt idx="2">
                  <c:v>60.15</c:v>
                </c:pt>
                <c:pt idx="3">
                  <c:v>427</c:v>
                </c:pt>
                <c:pt idx="4">
                  <c:v>1670.95</c:v>
                </c:pt>
                <c:pt idx="5">
                  <c:v>1019.64</c:v>
                </c:pt>
                <c:pt idx="6">
                  <c:v>92.73</c:v>
                </c:pt>
                <c:pt idx="7">
                  <c:v>585.25</c:v>
                </c:pt>
                <c:pt idx="8">
                  <c:v>330.32</c:v>
                </c:pt>
                <c:pt idx="9">
                  <c:v>160.33000000000001</c:v>
                </c:pt>
                <c:pt idx="10">
                  <c:v>144.58000000000001</c:v>
                </c:pt>
                <c:pt idx="11">
                  <c:v>271.33</c:v>
                </c:pt>
                <c:pt idx="12">
                  <c:v>512.98</c:v>
                </c:pt>
                <c:pt idx="13">
                  <c:v>939.69</c:v>
                </c:pt>
                <c:pt idx="14">
                  <c:v>897.5</c:v>
                </c:pt>
                <c:pt idx="15">
                  <c:v>583.95000000000005</c:v>
                </c:pt>
                <c:pt idx="16">
                  <c:v>1672.08</c:v>
                </c:pt>
                <c:pt idx="17">
                  <c:v>1417.24</c:v>
                </c:pt>
                <c:pt idx="18">
                  <c:v>735.12</c:v>
                </c:pt>
                <c:pt idx="19">
                  <c:v>2309.96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DF-416A-B22F-0F1D76E1FA0E}"/>
            </c:ext>
          </c:extLst>
        </c:ser>
        <c:axId val="64439040"/>
        <c:axId val="64440576"/>
      </c:barChart>
      <c:catAx>
        <c:axId val="644390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440576"/>
        <c:crosses val="autoZero"/>
        <c:auto val="1"/>
        <c:lblAlgn val="ctr"/>
        <c:lblOffset val="100"/>
      </c:catAx>
      <c:valAx>
        <c:axId val="64440576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43904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municipios'!$C$223:$C$241</c:f>
              <c:strCache>
                <c:ptCount val="19"/>
                <c:pt idx="0">
                  <c:v>Santiago Texacuango</c:v>
                </c:pt>
                <c:pt idx="1">
                  <c:v>Santo Tomas</c:v>
                </c:pt>
                <c:pt idx="2">
                  <c:v>San Salvador</c:v>
                </c:pt>
                <c:pt idx="3">
                  <c:v>Soyapango</c:v>
                </c:pt>
                <c:pt idx="4">
                  <c:v>Ilopango</c:v>
                </c:pt>
                <c:pt idx="5">
                  <c:v>Mejicanos</c:v>
                </c:pt>
                <c:pt idx="6">
                  <c:v>Ciudad Delgado</c:v>
                </c:pt>
                <c:pt idx="7">
                  <c:v>San Marcos</c:v>
                </c:pt>
                <c:pt idx="8">
                  <c:v>Apopa</c:v>
                </c:pt>
                <c:pt idx="9">
                  <c:v>Ayutuxtepeque</c:v>
                </c:pt>
                <c:pt idx="10">
                  <c:v>El Paisnal</c:v>
                </c:pt>
                <c:pt idx="11">
                  <c:v>Tonacatepeque</c:v>
                </c:pt>
                <c:pt idx="12">
                  <c:v>Aguilares</c:v>
                </c:pt>
                <c:pt idx="13">
                  <c:v>Cuscatancingo</c:v>
                </c:pt>
                <c:pt idx="14">
                  <c:v>Guazapa</c:v>
                </c:pt>
                <c:pt idx="15">
                  <c:v>Panchimalco</c:v>
                </c:pt>
                <c:pt idx="16">
                  <c:v>Nejapa</c:v>
                </c:pt>
                <c:pt idx="17">
                  <c:v>Rosario de Mora</c:v>
                </c:pt>
                <c:pt idx="18">
                  <c:v>San Martín</c:v>
                </c:pt>
              </c:strCache>
            </c:strRef>
          </c:cat>
          <c:val>
            <c:numRef>
              <c:f>'Departamentos y municipios'!$D$223:$D$241</c:f>
              <c:numCache>
                <c:formatCode>#,##0.00</c:formatCode>
                <c:ptCount val="19"/>
                <c:pt idx="0">
                  <c:v>2332.9699999999998</c:v>
                </c:pt>
                <c:pt idx="1">
                  <c:v>3167.7</c:v>
                </c:pt>
                <c:pt idx="2">
                  <c:v>189119.75</c:v>
                </c:pt>
                <c:pt idx="3">
                  <c:v>58645.83</c:v>
                </c:pt>
                <c:pt idx="4">
                  <c:v>25179.33</c:v>
                </c:pt>
                <c:pt idx="5">
                  <c:v>30938.5</c:v>
                </c:pt>
                <c:pt idx="6">
                  <c:v>16364.6</c:v>
                </c:pt>
                <c:pt idx="7">
                  <c:v>13085.93</c:v>
                </c:pt>
                <c:pt idx="8">
                  <c:v>25886.76</c:v>
                </c:pt>
                <c:pt idx="9">
                  <c:v>6749.95</c:v>
                </c:pt>
                <c:pt idx="10">
                  <c:v>873.14</c:v>
                </c:pt>
                <c:pt idx="11">
                  <c:v>13120.84</c:v>
                </c:pt>
                <c:pt idx="12">
                  <c:v>5115.24</c:v>
                </c:pt>
                <c:pt idx="13">
                  <c:v>12701.21</c:v>
                </c:pt>
                <c:pt idx="14">
                  <c:v>1569.2</c:v>
                </c:pt>
                <c:pt idx="15">
                  <c:v>3622.66</c:v>
                </c:pt>
                <c:pt idx="16">
                  <c:v>4540.74</c:v>
                </c:pt>
                <c:pt idx="17">
                  <c:v>628.95000000000005</c:v>
                </c:pt>
                <c:pt idx="18">
                  <c:v>15376.75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53-4143-9298-E741536C5C8D}"/>
            </c:ext>
          </c:extLst>
        </c:ser>
        <c:axId val="64464768"/>
        <c:axId val="64466304"/>
      </c:barChart>
      <c:catAx>
        <c:axId val="644647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466304"/>
        <c:crosses val="autoZero"/>
        <c:auto val="1"/>
        <c:lblAlgn val="ctr"/>
        <c:lblOffset val="100"/>
      </c:catAx>
      <c:valAx>
        <c:axId val="64466304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46476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municipios'!$C$246:$C$258</c:f>
              <c:strCache>
                <c:ptCount val="13"/>
                <c:pt idx="0">
                  <c:v>San Sebastián</c:v>
                </c:pt>
                <c:pt idx="1">
                  <c:v>Apastepeque</c:v>
                </c:pt>
                <c:pt idx="2">
                  <c:v>Santo Domingo</c:v>
                </c:pt>
                <c:pt idx="3">
                  <c:v>Verapaz</c:v>
                </c:pt>
                <c:pt idx="4">
                  <c:v>San Esteban Catarina</c:v>
                </c:pt>
                <c:pt idx="5">
                  <c:v>San Cayetano Istepeque</c:v>
                </c:pt>
                <c:pt idx="6">
                  <c:v>San Lorenzo</c:v>
                </c:pt>
                <c:pt idx="7">
                  <c:v>Santa Clara</c:v>
                </c:pt>
                <c:pt idx="8">
                  <c:v>Tepetitán</c:v>
                </c:pt>
                <c:pt idx="9">
                  <c:v>Guadalupe</c:v>
                </c:pt>
                <c:pt idx="10">
                  <c:v>San Ildefonso</c:v>
                </c:pt>
                <c:pt idx="11">
                  <c:v>San Vicente</c:v>
                </c:pt>
                <c:pt idx="12">
                  <c:v>Tecoluca</c:v>
                </c:pt>
              </c:strCache>
            </c:strRef>
          </c:cat>
          <c:val>
            <c:numRef>
              <c:f>'Departamentos y municipios'!$D$246:$D$258</c:f>
              <c:numCache>
                <c:formatCode>#,##0.00</c:formatCode>
                <c:ptCount val="13"/>
                <c:pt idx="0">
                  <c:v>1623.32</c:v>
                </c:pt>
                <c:pt idx="1">
                  <c:v>1233.9000000000001</c:v>
                </c:pt>
                <c:pt idx="2">
                  <c:v>646.25</c:v>
                </c:pt>
                <c:pt idx="3">
                  <c:v>336</c:v>
                </c:pt>
                <c:pt idx="4">
                  <c:v>632.78</c:v>
                </c:pt>
                <c:pt idx="5">
                  <c:v>211.14</c:v>
                </c:pt>
                <c:pt idx="6">
                  <c:v>178.86</c:v>
                </c:pt>
                <c:pt idx="7">
                  <c:v>263.2</c:v>
                </c:pt>
                <c:pt idx="8">
                  <c:v>158.74</c:v>
                </c:pt>
                <c:pt idx="9">
                  <c:v>597.67999999999995</c:v>
                </c:pt>
                <c:pt idx="10">
                  <c:v>376.73</c:v>
                </c:pt>
                <c:pt idx="11">
                  <c:v>10060.700000000001</c:v>
                </c:pt>
                <c:pt idx="12">
                  <c:v>1217.43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3-47B2-8EFB-E82AC19AFC76}"/>
            </c:ext>
          </c:extLst>
        </c:ser>
        <c:axId val="64478208"/>
        <c:axId val="64508672"/>
      </c:barChart>
      <c:catAx>
        <c:axId val="6447820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508672"/>
        <c:crosses val="autoZero"/>
        <c:auto val="1"/>
        <c:lblAlgn val="ctr"/>
        <c:lblOffset val="100"/>
      </c:catAx>
      <c:valAx>
        <c:axId val="64508672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47820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municipios'!$C$263:$C$275</c:f>
              <c:strCache>
                <c:ptCount val="13"/>
                <c:pt idx="0">
                  <c:v>Candelaria de la Frontera</c:v>
                </c:pt>
                <c:pt idx="1">
                  <c:v>Coatepeque</c:v>
                </c:pt>
                <c:pt idx="2">
                  <c:v>El Porvenir</c:v>
                </c:pt>
                <c:pt idx="3">
                  <c:v>San Sebastián Salitrillo</c:v>
                </c:pt>
                <c:pt idx="4">
                  <c:v>El Congo</c:v>
                </c:pt>
                <c:pt idx="5">
                  <c:v>Santa Ana</c:v>
                </c:pt>
                <c:pt idx="6">
                  <c:v>Chalchuapa</c:v>
                </c:pt>
                <c:pt idx="7">
                  <c:v>Masahuat</c:v>
                </c:pt>
                <c:pt idx="8">
                  <c:v>Metapán</c:v>
                </c:pt>
                <c:pt idx="9">
                  <c:v>San Antonio el Pajonal</c:v>
                </c:pt>
                <c:pt idx="10">
                  <c:v>Santiago de la Frontera</c:v>
                </c:pt>
                <c:pt idx="11">
                  <c:v>Texistepeque</c:v>
                </c:pt>
                <c:pt idx="12">
                  <c:v>Santa Rosa Guachipilin</c:v>
                </c:pt>
              </c:strCache>
            </c:strRef>
          </c:cat>
          <c:val>
            <c:numRef>
              <c:f>'Departamentos y municipios'!$D$263:$D$275</c:f>
              <c:numCache>
                <c:formatCode>#,##0.00</c:formatCode>
                <c:ptCount val="13"/>
                <c:pt idx="0">
                  <c:v>899.96</c:v>
                </c:pt>
                <c:pt idx="1">
                  <c:v>875.97</c:v>
                </c:pt>
                <c:pt idx="2">
                  <c:v>144.58000000000001</c:v>
                </c:pt>
                <c:pt idx="3">
                  <c:v>3218.5</c:v>
                </c:pt>
                <c:pt idx="4">
                  <c:v>3656.65</c:v>
                </c:pt>
                <c:pt idx="5">
                  <c:v>45913.440000000002</c:v>
                </c:pt>
                <c:pt idx="6">
                  <c:v>8200.77</c:v>
                </c:pt>
                <c:pt idx="7">
                  <c:v>130.44</c:v>
                </c:pt>
                <c:pt idx="8">
                  <c:v>7161.26</c:v>
                </c:pt>
                <c:pt idx="9">
                  <c:v>151.9</c:v>
                </c:pt>
                <c:pt idx="10">
                  <c:v>236.63</c:v>
                </c:pt>
                <c:pt idx="11">
                  <c:v>1047.3800000000001</c:v>
                </c:pt>
                <c:pt idx="12">
                  <c:v>150.44999999999999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10-45A5-A374-7887FF4F4C21}"/>
            </c:ext>
          </c:extLst>
        </c:ser>
        <c:axId val="64545152"/>
        <c:axId val="64546688"/>
      </c:barChart>
      <c:catAx>
        <c:axId val="6454515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546688"/>
        <c:crosses val="autoZero"/>
        <c:auto val="1"/>
        <c:lblAlgn val="ctr"/>
        <c:lblOffset val="100"/>
      </c:catAx>
      <c:valAx>
        <c:axId val="64546688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545152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"/>
  <c:chart>
    <c:title>
      <c:tx>
        <c:rich>
          <a:bodyPr/>
          <a:lstStyle/>
          <a:p>
            <a:pPr>
              <a:defRPr lang="es-ES"/>
            </a:pPr>
            <a:r>
              <a:rPr lang="es-SV"/>
              <a:t>TOTAL DEPOSITADO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'DESECHOS RELLENOS'!$A$8:$A$24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RELLENOS'!$B$8:$B$24</c:f>
              <c:numCache>
                <c:formatCode>#,##0.000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 formatCode="_(* #,##0.00_);_(* \(#,##0.00\);_(* &quot;-&quot;??_);_(@_)">
                  <c:v>11466.079999999998</c:v>
                </c:pt>
                <c:pt idx="16" formatCode="_(* #,##0.00_);_(* \(#,##0.00\);_(* &quot;-&quot;??_);_(@_)">
                  <c:v>1615.8300000000002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6D-473A-AF28-8819466312AB}"/>
            </c:ext>
          </c:extLst>
        </c:ser>
        <c:shape val="cylinder"/>
        <c:axId val="60280832"/>
        <c:axId val="60282368"/>
        <c:axId val="0"/>
      </c:bar3DChart>
      <c:catAx>
        <c:axId val="60280832"/>
        <c:scaling>
          <c:orientation val="minMax"/>
        </c:scaling>
        <c:axPos val="b"/>
        <c:numFmt formatCode="General" sourceLinked="0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0282368"/>
        <c:crosses val="autoZero"/>
        <c:auto val="1"/>
        <c:lblAlgn val="ctr"/>
        <c:lblOffset val="100"/>
      </c:catAx>
      <c:valAx>
        <c:axId val="60282368"/>
        <c:scaling>
          <c:orientation val="minMax"/>
        </c:scaling>
        <c:axPos val="l"/>
        <c:majorGridlines/>
        <c:title>
          <c:layout/>
          <c:txPr>
            <a:bodyPr/>
            <a:lstStyle/>
            <a:p>
              <a:pPr>
                <a:defRPr lang="es-ES"/>
              </a:pPr>
              <a:endParaRPr lang="es-SV"/>
            </a:p>
          </c:txPr>
        </c:title>
        <c:numFmt formatCode="#,##0.000" sourceLinked="1"/>
        <c:majorTickMark val="none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028083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s-ES"/>
            </a:pPr>
            <a:endParaRPr lang="es-SV"/>
          </a:p>
        </c:txPr>
      </c:dTable>
    </c:plotArea>
    <c:plotVisOnly val="1"/>
    <c:dispBlanksAs val="gap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municipios'!$C$280:$C$295</c:f>
              <c:strCache>
                <c:ptCount val="16"/>
                <c:pt idx="0">
                  <c:v>Acajutla</c:v>
                </c:pt>
                <c:pt idx="1">
                  <c:v>Armenia</c:v>
                </c:pt>
                <c:pt idx="2">
                  <c:v>Caluco</c:v>
                </c:pt>
                <c:pt idx="3">
                  <c:v>Cuisnahuat</c:v>
                </c:pt>
                <c:pt idx="4">
                  <c:v>Izalco</c:v>
                </c:pt>
                <c:pt idx="5">
                  <c:v>Juayua</c:v>
                </c:pt>
                <c:pt idx="6">
                  <c:v>Nahuizalco</c:v>
                </c:pt>
                <c:pt idx="7">
                  <c:v>Nahuilingo</c:v>
                </c:pt>
                <c:pt idx="8">
                  <c:v>Salcoatitán</c:v>
                </c:pt>
                <c:pt idx="9">
                  <c:v>San Antonio del Monte</c:v>
                </c:pt>
                <c:pt idx="10">
                  <c:v>San Julián (Relleno)</c:v>
                </c:pt>
                <c:pt idx="11">
                  <c:v>Santa Catarina Masahuat</c:v>
                </c:pt>
                <c:pt idx="12">
                  <c:v>Sonsonate</c:v>
                </c:pt>
                <c:pt idx="13">
                  <c:v>Sonzacate</c:v>
                </c:pt>
                <c:pt idx="14">
                  <c:v>Santo Domingo de Guzmán</c:v>
                </c:pt>
                <c:pt idx="15">
                  <c:v>Santa Isabel Ishuatan</c:v>
                </c:pt>
              </c:strCache>
            </c:strRef>
          </c:cat>
          <c:val>
            <c:numRef>
              <c:f>'Departamentos y municipios'!$D$280:$D$295</c:f>
              <c:numCache>
                <c:formatCode>#,##0.00</c:formatCode>
                <c:ptCount val="16"/>
                <c:pt idx="0">
                  <c:v>5306.89</c:v>
                </c:pt>
                <c:pt idx="1">
                  <c:v>4152.07</c:v>
                </c:pt>
                <c:pt idx="2">
                  <c:v>659.66</c:v>
                </c:pt>
                <c:pt idx="3">
                  <c:v>468.31</c:v>
                </c:pt>
                <c:pt idx="4">
                  <c:v>6291.03</c:v>
                </c:pt>
                <c:pt idx="5">
                  <c:v>3509.22</c:v>
                </c:pt>
                <c:pt idx="6">
                  <c:v>3399.08</c:v>
                </c:pt>
                <c:pt idx="7">
                  <c:v>1103.8499999999999</c:v>
                </c:pt>
                <c:pt idx="8">
                  <c:v>789.48</c:v>
                </c:pt>
                <c:pt idx="9">
                  <c:v>3415.4</c:v>
                </c:pt>
                <c:pt idx="10">
                  <c:v>1485.34</c:v>
                </c:pt>
                <c:pt idx="11">
                  <c:v>1024.6500000000001</c:v>
                </c:pt>
                <c:pt idx="12">
                  <c:v>19198.48</c:v>
                </c:pt>
                <c:pt idx="13">
                  <c:v>5537.28</c:v>
                </c:pt>
                <c:pt idx="14">
                  <c:v>312.70999999999998</c:v>
                </c:pt>
                <c:pt idx="15">
                  <c:v>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27-4F50-BD39-0A60053CFE5B}"/>
            </c:ext>
          </c:extLst>
        </c:ser>
        <c:axId val="64583168"/>
        <c:axId val="64584704"/>
      </c:barChart>
      <c:catAx>
        <c:axId val="6458316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584704"/>
        <c:crosses val="autoZero"/>
        <c:auto val="1"/>
        <c:lblAlgn val="ctr"/>
        <c:lblOffset val="100"/>
      </c:catAx>
      <c:valAx>
        <c:axId val="64584704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583168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municipios'!$C$300:$C$322</c:f>
              <c:strCache>
                <c:ptCount val="23"/>
                <c:pt idx="0">
                  <c:v>Usulután</c:v>
                </c:pt>
                <c:pt idx="1">
                  <c:v>Puerto El Triunfo</c:v>
                </c:pt>
                <c:pt idx="2">
                  <c:v>Concepción Batres</c:v>
                </c:pt>
                <c:pt idx="3">
                  <c:v>Ereguayquin</c:v>
                </c:pt>
                <c:pt idx="4">
                  <c:v>Jiquilisco</c:v>
                </c:pt>
                <c:pt idx="5">
                  <c:v>Jucuarán</c:v>
                </c:pt>
                <c:pt idx="6">
                  <c:v>Santa María</c:v>
                </c:pt>
                <c:pt idx="7">
                  <c:v>Estanzuelas</c:v>
                </c:pt>
                <c:pt idx="8">
                  <c:v>San Buenaventura</c:v>
                </c:pt>
                <c:pt idx="9">
                  <c:v>Santa Elena</c:v>
                </c:pt>
                <c:pt idx="10">
                  <c:v>California</c:v>
                </c:pt>
                <c:pt idx="11">
                  <c:v>Santiago de María</c:v>
                </c:pt>
                <c:pt idx="12">
                  <c:v>Tecapán</c:v>
                </c:pt>
                <c:pt idx="13">
                  <c:v>San Francisco Javier</c:v>
                </c:pt>
                <c:pt idx="14">
                  <c:v>Jucuapa</c:v>
                </c:pt>
                <c:pt idx="15">
                  <c:v>Alegría</c:v>
                </c:pt>
                <c:pt idx="16">
                  <c:v>El Triunfo</c:v>
                </c:pt>
                <c:pt idx="17">
                  <c:v>Ozatlán</c:v>
                </c:pt>
                <c:pt idx="18">
                  <c:v>San Agustín</c:v>
                </c:pt>
                <c:pt idx="19">
                  <c:v>Berlín</c:v>
                </c:pt>
                <c:pt idx="20">
                  <c:v>Nueva Granada</c:v>
                </c:pt>
                <c:pt idx="21">
                  <c:v>Mercedes Umaña</c:v>
                </c:pt>
                <c:pt idx="22">
                  <c:v>San Dionisio</c:v>
                </c:pt>
              </c:strCache>
            </c:strRef>
          </c:cat>
          <c:val>
            <c:numRef>
              <c:f>'Departamentos y municipios'!$D$300:$D$322</c:f>
              <c:numCache>
                <c:formatCode>#,##0.00</c:formatCode>
                <c:ptCount val="23"/>
                <c:pt idx="0">
                  <c:v>11761.94</c:v>
                </c:pt>
                <c:pt idx="1">
                  <c:v>1509.3</c:v>
                </c:pt>
                <c:pt idx="2">
                  <c:v>847.77</c:v>
                </c:pt>
                <c:pt idx="3">
                  <c:v>933.94</c:v>
                </c:pt>
                <c:pt idx="4">
                  <c:v>1980.79</c:v>
                </c:pt>
                <c:pt idx="5">
                  <c:v>558.79</c:v>
                </c:pt>
                <c:pt idx="6">
                  <c:v>1814.54</c:v>
                </c:pt>
                <c:pt idx="7">
                  <c:v>503.74</c:v>
                </c:pt>
                <c:pt idx="8">
                  <c:v>282.69</c:v>
                </c:pt>
                <c:pt idx="9">
                  <c:v>1350.29</c:v>
                </c:pt>
                <c:pt idx="10">
                  <c:v>253.99</c:v>
                </c:pt>
                <c:pt idx="11">
                  <c:v>3795.9</c:v>
                </c:pt>
                <c:pt idx="12">
                  <c:v>779.84</c:v>
                </c:pt>
                <c:pt idx="13">
                  <c:v>192.84</c:v>
                </c:pt>
                <c:pt idx="14">
                  <c:v>2483.91</c:v>
                </c:pt>
                <c:pt idx="15">
                  <c:v>547.59</c:v>
                </c:pt>
                <c:pt idx="16">
                  <c:v>1029.81</c:v>
                </c:pt>
                <c:pt idx="17">
                  <c:v>707.15</c:v>
                </c:pt>
                <c:pt idx="18">
                  <c:v>150.9</c:v>
                </c:pt>
                <c:pt idx="19">
                  <c:v>2374.6799999999998</c:v>
                </c:pt>
                <c:pt idx="20">
                  <c:v>243.24</c:v>
                </c:pt>
                <c:pt idx="21">
                  <c:v>608.59</c:v>
                </c:pt>
                <c:pt idx="22">
                  <c:v>322.74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4E-4366-9049-5441190DE716}"/>
            </c:ext>
          </c:extLst>
        </c:ser>
        <c:axId val="64609280"/>
        <c:axId val="64623360"/>
      </c:barChart>
      <c:catAx>
        <c:axId val="6460928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623360"/>
        <c:crosses val="autoZero"/>
        <c:auto val="1"/>
        <c:lblAlgn val="ctr"/>
        <c:lblOffset val="100"/>
      </c:catAx>
      <c:valAx>
        <c:axId val="64623360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4609280"/>
        <c:crosses val="autoZero"/>
        <c:crossBetween val="between"/>
      </c:valAx>
    </c:plotArea>
    <c:legend>
      <c:legendPos val="r"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2"/>
  <c:chart>
    <c:title>
      <c:tx>
        <c:rich>
          <a:bodyPr/>
          <a:lstStyle/>
          <a:p>
            <a:pPr>
              <a:defRPr lang="es-ES"/>
            </a:pPr>
            <a:r>
              <a:rPr lang="es-SV"/>
              <a:t>TOTAL DEPOSITADO</a:t>
            </a:r>
          </a:p>
        </c:rich>
      </c:tx>
    </c:title>
    <c:plotArea>
      <c:layout>
        <c:manualLayout>
          <c:layoutTarget val="inner"/>
          <c:xMode val="edge"/>
          <c:yMode val="edge"/>
          <c:x val="9.6145198831278145E-2"/>
          <c:y val="0.12985317670557953"/>
          <c:w val="0.56871589164561964"/>
          <c:h val="0.83921880994574038"/>
        </c:manualLayout>
      </c:layout>
      <c:doughnutChart>
        <c:varyColors val="1"/>
        <c:ser>
          <c:idx val="0"/>
          <c:order val="0"/>
          <c:cat>
            <c:strRef>
              <c:f>'DESECHOS RELLENOS'!$A$8:$A$24</c:f>
              <c:strCache>
                <c:ptCount val="17"/>
                <c:pt idx="0">
                  <c:v>SAN FRANCISCO MENENDEZ</c:v>
                </c:pt>
                <c:pt idx="1">
                  <c:v>ATIQUIZAYA</c:v>
                </c:pt>
                <c:pt idx="2">
                  <c:v>SANTA ANA</c:v>
                </c:pt>
                <c:pt idx="3">
                  <c:v>LA LIBERTAD</c:v>
                </c:pt>
                <c:pt idx="4">
                  <c:v>ISHUATAN</c:v>
                </c:pt>
                <c:pt idx="5">
                  <c:v>CAPSA</c:v>
                </c:pt>
                <c:pt idx="6">
                  <c:v>MIDES</c:v>
                </c:pt>
                <c:pt idx="7">
                  <c:v>MEANGUERA</c:v>
                </c:pt>
                <c:pt idx="8">
                  <c:v>PERQUIN</c:v>
                </c:pt>
                <c:pt idx="9">
                  <c:v>CORINTO</c:v>
                </c:pt>
                <c:pt idx="10">
                  <c:v>SOCINUS</c:v>
                </c:pt>
                <c:pt idx="11">
                  <c:v>SAN MIGUEL</c:v>
                </c:pt>
                <c:pt idx="12">
                  <c:v>ASINORLU</c:v>
                </c:pt>
                <c:pt idx="13">
                  <c:v>SUCHITOTO</c:v>
                </c:pt>
                <c:pt idx="14">
                  <c:v>CINQUERA</c:v>
                </c:pt>
                <c:pt idx="15">
                  <c:v>AMUSNOR (CHALATENANGO</c:v>
                </c:pt>
                <c:pt idx="16">
                  <c:v>AMUCHADES</c:v>
                </c:pt>
              </c:strCache>
            </c:strRef>
          </c:cat>
          <c:val>
            <c:numRef>
              <c:f>'DESECHOS RELLENOS'!$B$8:$B$24</c:f>
              <c:numCache>
                <c:formatCode>#,##0.000</c:formatCode>
                <c:ptCount val="17"/>
                <c:pt idx="0">
                  <c:v>4147.4000000000005</c:v>
                </c:pt>
                <c:pt idx="1">
                  <c:v>8445.9199999999983</c:v>
                </c:pt>
                <c:pt idx="2">
                  <c:v>70819.33</c:v>
                </c:pt>
                <c:pt idx="3">
                  <c:v>52458.780000000006</c:v>
                </c:pt>
                <c:pt idx="4">
                  <c:v>63</c:v>
                </c:pt>
                <c:pt idx="5">
                  <c:v>148721.95500000016</c:v>
                </c:pt>
                <c:pt idx="6">
                  <c:v>673516.78</c:v>
                </c:pt>
                <c:pt idx="7">
                  <c:v>296</c:v>
                </c:pt>
                <c:pt idx="8">
                  <c:v>232</c:v>
                </c:pt>
                <c:pt idx="9">
                  <c:v>2028</c:v>
                </c:pt>
                <c:pt idx="10">
                  <c:v>72542.723999999987</c:v>
                </c:pt>
                <c:pt idx="11">
                  <c:v>49012.395000000011</c:v>
                </c:pt>
                <c:pt idx="12">
                  <c:v>14228.518000000002</c:v>
                </c:pt>
                <c:pt idx="13">
                  <c:v>1118</c:v>
                </c:pt>
                <c:pt idx="14">
                  <c:v>475.5</c:v>
                </c:pt>
                <c:pt idx="15" formatCode="_(* #,##0.00_);_(* \(#,##0.00\);_(* &quot;-&quot;??_);_(@_)">
                  <c:v>11466.079999999998</c:v>
                </c:pt>
                <c:pt idx="16" formatCode="_(* #,##0.00_);_(* \(#,##0.00\);_(* &quot;-&quot;??_);_(@_)">
                  <c:v>1615.8300000000002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A6-4281-B5BF-7886F97C8489}"/>
            </c:ext>
          </c:extLst>
        </c:ser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8392710345169161"/>
          <c:y val="3.2419072615923278E-2"/>
          <c:w val="0.22124416051767179"/>
          <c:h val="0.93980314960629918"/>
        </c:manualLayout>
      </c:layout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42"/>
  <c:chart>
    <c:title>
      <c:tx>
        <c:rich>
          <a:bodyPr/>
          <a:lstStyle/>
          <a:p>
            <a:pPr>
              <a:defRPr lang="es-ES"/>
            </a:pPr>
            <a:r>
              <a:rPr lang="es-SV"/>
              <a:t>MUNICIPIOS CON MAYOR GENERACION</a:t>
            </a:r>
          </a:p>
        </c:rich>
      </c:tx>
      <c:layout/>
    </c:title>
    <c:plotArea>
      <c:layout/>
      <c:doughnut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SV"/>
              </a:p>
            </c:tx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'Mun &gt; gen'!$D$76:$D$78</c:f>
              <c:strCache>
                <c:ptCount val="3"/>
                <c:pt idx="0">
                  <c:v>San Salvador</c:v>
                </c:pt>
                <c:pt idx="1">
                  <c:v>58 municipios mayor de 2000 ton.</c:v>
                </c:pt>
                <c:pt idx="2">
                  <c:v>203 municipios menor de 2000 ton.</c:v>
                </c:pt>
              </c:strCache>
            </c:strRef>
          </c:cat>
          <c:val>
            <c:numRef>
              <c:f>'Mun &gt; gen'!$E$76:$E$78</c:f>
              <c:numCache>
                <c:formatCode>#,##0.00</c:formatCode>
                <c:ptCount val="3"/>
                <c:pt idx="0">
                  <c:v>189119.75</c:v>
                </c:pt>
                <c:pt idx="1">
                  <c:v>631460.69999999995</c:v>
                </c:pt>
                <c:pt idx="2">
                  <c:v>290607.76200000034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E5-439C-B127-C85C69C2C285}"/>
            </c:ext>
          </c:extLst>
        </c:ser>
        <c:dLbls>
          <c:showPercent val="1"/>
        </c:dLbls>
        <c:firstSliceAng val="0"/>
        <c:holeSize val="50"/>
      </c:doughnutChart>
    </c:plotArea>
    <c:legend>
      <c:legendPos val="r"/>
      <c:layout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rotY val="12"/>
      <c:perspective val="30"/>
    </c:view3D>
    <c:plotArea>
      <c:layout>
        <c:manualLayout>
          <c:layoutTarget val="inner"/>
          <c:xMode val="edge"/>
          <c:yMode val="edge"/>
          <c:x val="0"/>
          <c:y val="2.1787308933285551E-2"/>
          <c:w val="0.77295538057742785"/>
          <c:h val="0.97338890601566619"/>
        </c:manualLayout>
      </c:layout>
      <c:pie3DChart>
        <c:varyColors val="1"/>
        <c:ser>
          <c:idx val="0"/>
          <c:order val="0"/>
          <c:spPr>
            <a:effectLst>
              <a:outerShdw blurRad="50800" dist="38100" algn="l" rotWithShape="0">
                <a:schemeClr val="tx1">
                  <a:lumMod val="65000"/>
                  <a:lumOff val="35000"/>
                  <a:alpha val="40000"/>
                </a:schemeClr>
              </a:outerShdw>
            </a:effectLst>
          </c:spPr>
          <c:explosion val="16"/>
          <c:dPt>
            <c:idx val="0"/>
            <c:explosion val="12"/>
            <c:extLst xmlns:c16r2="http://schemas.microsoft.com/office/drawing/2015/06/chart">
              <c:ext xmlns:c16="http://schemas.microsoft.com/office/drawing/2014/chart" uri="{C3380CC4-5D6E-409C-BE32-E72D297353CC}">
                <c16:uniqueId val="{00000000-7E03-4439-A455-4C270181F6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SV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'Generación x dept'!$B$7:$B$21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USULUTAN</c:v>
                </c:pt>
                <c:pt idx="6">
                  <c:v>LA PAZ</c:v>
                </c:pt>
                <c:pt idx="7">
                  <c:v>SAN VICENTE</c:v>
                </c:pt>
                <c:pt idx="8">
                  <c:v>LA UNIÓN</c:v>
                </c:pt>
                <c:pt idx="9">
                  <c:v>CHALATENANGO</c:v>
                </c:pt>
                <c:pt idx="10">
                  <c:v>AHUACHAPAN</c:v>
                </c:pt>
                <c:pt idx="11">
                  <c:v>CUSCATLAN</c:v>
                </c:pt>
                <c:pt idx="12">
                  <c:v>CABAÑAS</c:v>
                </c:pt>
                <c:pt idx="13">
                  <c:v>MORAZAN</c:v>
                </c:pt>
                <c:pt idx="14">
                  <c:v>EMPRESAS</c:v>
                </c:pt>
              </c:strCache>
            </c:strRef>
          </c:cat>
          <c:val>
            <c:numRef>
              <c:f>'Generación x dept'!$C$7:$C$21</c:f>
              <c:numCache>
                <c:formatCode>_(* #,##0.00_);_(* \(#,##0.00\);_(* "-"??_);_(@_)</c:formatCode>
                <c:ptCount val="15"/>
                <c:pt idx="0">
                  <c:v>429020.05000000005</c:v>
                </c:pt>
                <c:pt idx="1">
                  <c:v>139607.95000000001</c:v>
                </c:pt>
                <c:pt idx="2">
                  <c:v>56716.450000000004</c:v>
                </c:pt>
                <c:pt idx="3">
                  <c:v>60473.330000000009</c:v>
                </c:pt>
                <c:pt idx="4">
                  <c:v>71787.930000000008</c:v>
                </c:pt>
                <c:pt idx="5">
                  <c:v>35034.97</c:v>
                </c:pt>
                <c:pt idx="6">
                  <c:v>29591.510000000002</c:v>
                </c:pt>
                <c:pt idx="7">
                  <c:v>17536.73</c:v>
                </c:pt>
                <c:pt idx="8">
                  <c:v>15541.180000000002</c:v>
                </c:pt>
                <c:pt idx="9">
                  <c:v>17997.510000000002</c:v>
                </c:pt>
                <c:pt idx="10">
                  <c:v>17941.050000000003</c:v>
                </c:pt>
                <c:pt idx="11">
                  <c:v>17993.329999999998</c:v>
                </c:pt>
                <c:pt idx="12">
                  <c:v>13075.38</c:v>
                </c:pt>
                <c:pt idx="13">
                  <c:v>11307.200000000003</c:v>
                </c:pt>
                <c:pt idx="14">
                  <c:v>177473.24000000005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03-4439-A455-4C270181F6B7}"/>
            </c:ext>
          </c:extLst>
        </c:ser>
      </c:pie3DChart>
    </c:plotArea>
    <c:legend>
      <c:legendPos val="r"/>
      <c:layout>
        <c:manualLayout>
          <c:xMode val="edge"/>
          <c:yMode val="edge"/>
          <c:x val="0.77414870043899608"/>
          <c:y val="1.8926342016186547E-2"/>
          <c:w val="0.22585129956100641"/>
          <c:h val="0.96929655434856665"/>
        </c:manualLayout>
      </c:layout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75"/>
      <c:perspective val="30"/>
    </c:view3D>
    <c:plotArea>
      <c:layout>
        <c:manualLayout>
          <c:layoutTarget val="inner"/>
          <c:xMode val="edge"/>
          <c:yMode val="edge"/>
          <c:x val="9.9383507294146314E-3"/>
          <c:y val="5.4051052182708878E-3"/>
          <c:w val="0.81909453178817804"/>
          <c:h val="0.9945948947817288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SV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'Generación x dept'!$B$7:$B$21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USULUTAN</c:v>
                </c:pt>
                <c:pt idx="6">
                  <c:v>LA PAZ</c:v>
                </c:pt>
                <c:pt idx="7">
                  <c:v>SAN VICENTE</c:v>
                </c:pt>
                <c:pt idx="8">
                  <c:v>LA UNIÓN</c:v>
                </c:pt>
                <c:pt idx="9">
                  <c:v>CHALATENANGO</c:v>
                </c:pt>
                <c:pt idx="10">
                  <c:v>AHUACHAPAN</c:v>
                </c:pt>
                <c:pt idx="11">
                  <c:v>CUSCATLAN</c:v>
                </c:pt>
                <c:pt idx="12">
                  <c:v>CABAÑAS</c:v>
                </c:pt>
                <c:pt idx="13">
                  <c:v>MORAZAN</c:v>
                </c:pt>
                <c:pt idx="14">
                  <c:v>EMPRESAS</c:v>
                </c:pt>
              </c:strCache>
            </c:strRef>
          </c:cat>
          <c:val>
            <c:numRef>
              <c:f>'Generación x dept'!$D$7:$D$21</c:f>
              <c:numCache>
                <c:formatCode>#,##0.00</c:formatCode>
                <c:ptCount val="15"/>
                <c:pt idx="0">
                  <c:v>38.612266727444997</c:v>
                </c:pt>
                <c:pt idx="1">
                  <c:v>12.564865914009857</c:v>
                </c:pt>
                <c:pt idx="2">
                  <c:v>5.1045416064675715</c:v>
                </c:pt>
                <c:pt idx="3">
                  <c:v>5.4426648541409692</c:v>
                </c:pt>
                <c:pt idx="4">
                  <c:v>6.4609910445237952</c:v>
                </c:pt>
                <c:pt idx="5">
                  <c:v>3.1531850467781952</c:v>
                </c:pt>
                <c:pt idx="6">
                  <c:v>2.6632677819786181</c:v>
                </c:pt>
                <c:pt idx="7">
                  <c:v>1.5783245941237163</c:v>
                </c:pt>
                <c:pt idx="8">
                  <c:v>1.3987229441123641</c:v>
                </c:pt>
                <c:pt idx="9">
                  <c:v>1.6197952905694237</c:v>
                </c:pt>
                <c:pt idx="10">
                  <c:v>1.614713829739256</c:v>
                </c:pt>
                <c:pt idx="11">
                  <c:v>1.619419086065879</c:v>
                </c:pt>
                <c:pt idx="12">
                  <c:v>1.1767982874522991</c:v>
                </c:pt>
                <c:pt idx="13">
                  <c:v>1.0176601824100437</c:v>
                </c:pt>
                <c:pt idx="14">
                  <c:v>15.972782810183025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19-456C-98A1-2DF807240BA1}"/>
            </c:ext>
          </c:extLst>
        </c:ser>
      </c:pie3DChart>
    </c:plotArea>
    <c:legend>
      <c:legendPos val="r"/>
      <c:layout>
        <c:manualLayout>
          <c:xMode val="edge"/>
          <c:yMode val="edge"/>
          <c:x val="0.79245960534003013"/>
          <c:y val="1.4423398586511697E-2"/>
          <c:w val="0.19425135811511934"/>
          <c:h val="0.9106995378726277"/>
        </c:manualLayout>
      </c:layout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75"/>
      <c:perspective val="30"/>
    </c:view3D>
    <c:plotArea>
      <c:layout>
        <c:manualLayout>
          <c:layoutTarget val="inner"/>
          <c:xMode val="edge"/>
          <c:yMode val="edge"/>
          <c:x val="1.0789930328476327E-3"/>
          <c:y val="2.0465829680609785E-3"/>
          <c:w val="0.80137581639504396"/>
          <c:h val="0.98918978956345771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SV"/>
              </a:p>
            </c:tx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'Generación x dept'!$B$7:$B$21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USULUTAN</c:v>
                </c:pt>
                <c:pt idx="6">
                  <c:v>LA PAZ</c:v>
                </c:pt>
                <c:pt idx="7">
                  <c:v>SAN VICENTE</c:v>
                </c:pt>
                <c:pt idx="8">
                  <c:v>LA UNIÓN</c:v>
                </c:pt>
                <c:pt idx="9">
                  <c:v>CHALATENANGO</c:v>
                </c:pt>
                <c:pt idx="10">
                  <c:v>AHUACHAPAN</c:v>
                </c:pt>
                <c:pt idx="11">
                  <c:v>CUSCATLAN</c:v>
                </c:pt>
                <c:pt idx="12">
                  <c:v>CABAÑAS</c:v>
                </c:pt>
                <c:pt idx="13">
                  <c:v>MORAZAN</c:v>
                </c:pt>
                <c:pt idx="14">
                  <c:v>EMPRESAS</c:v>
                </c:pt>
              </c:strCache>
            </c:strRef>
          </c:cat>
          <c:val>
            <c:numRef>
              <c:f>'Generación x dept'!$E$7:$E$21</c:f>
              <c:numCache>
                <c:formatCode>_(* #,##0.00_);_(* \(#,##0.00\);_(* "-"??_);_(@_)</c:formatCode>
                <c:ptCount val="15"/>
                <c:pt idx="0">
                  <c:v>1191.7223611111112</c:v>
                </c:pt>
                <c:pt idx="1">
                  <c:v>387.79986111111117</c:v>
                </c:pt>
                <c:pt idx="2">
                  <c:v>157.54569444444445</c:v>
                </c:pt>
                <c:pt idx="3">
                  <c:v>167.98147222222224</c:v>
                </c:pt>
                <c:pt idx="4">
                  <c:v>199.41091666666668</c:v>
                </c:pt>
                <c:pt idx="5">
                  <c:v>97.319361111111121</c:v>
                </c:pt>
                <c:pt idx="6">
                  <c:v>82.198638888888894</c:v>
                </c:pt>
                <c:pt idx="7">
                  <c:v>48.713138888888885</c:v>
                </c:pt>
                <c:pt idx="8">
                  <c:v>43.169944444444454</c:v>
                </c:pt>
                <c:pt idx="9">
                  <c:v>49.993083333333338</c:v>
                </c:pt>
                <c:pt idx="10">
                  <c:v>49.836250000000007</c:v>
                </c:pt>
                <c:pt idx="11">
                  <c:v>49.981472222222216</c:v>
                </c:pt>
                <c:pt idx="12">
                  <c:v>36.320499999999996</c:v>
                </c:pt>
                <c:pt idx="13">
                  <c:v>31.408888888888896</c:v>
                </c:pt>
                <c:pt idx="14">
                  <c:v>492.98122222222236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44-43B5-AE45-240E045D1155}"/>
            </c:ext>
          </c:extLst>
        </c:ser>
      </c:pie3DChart>
    </c:plotArea>
    <c:legend>
      <c:legendPos val="r"/>
      <c:layout>
        <c:manualLayout>
          <c:xMode val="edge"/>
          <c:yMode val="edge"/>
          <c:x val="0.79245960534003013"/>
          <c:y val="1.4423398586511697E-2"/>
          <c:w val="0.19425135811511934"/>
          <c:h val="0.9106995378726277"/>
        </c:manualLayout>
      </c:layout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zero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12"/>
  <c:chart>
    <c:view3D>
      <c:perspective val="30"/>
    </c:view3D>
    <c:plotArea>
      <c:layout/>
      <c:bar3DChart>
        <c:barDir val="col"/>
        <c:grouping val="clustered"/>
        <c:ser>
          <c:idx val="0"/>
          <c:order val="0"/>
          <c:cat>
            <c:strRef>
              <c:f>'Departamentos y municipios'!$C$7:$C$18</c:f>
              <c:strCache>
                <c:ptCount val="12"/>
                <c:pt idx="0">
                  <c:v>San Francisco Menendez</c:v>
                </c:pt>
                <c:pt idx="1">
                  <c:v>Concepción de Ataco</c:v>
                </c:pt>
                <c:pt idx="2">
                  <c:v>Turin</c:v>
                </c:pt>
                <c:pt idx="3">
                  <c:v>Atiquizaya</c:v>
                </c:pt>
                <c:pt idx="4">
                  <c:v>El Refugio</c:v>
                </c:pt>
                <c:pt idx="5">
                  <c:v>San Lorenzo</c:v>
                </c:pt>
                <c:pt idx="6">
                  <c:v>Apaneca</c:v>
                </c:pt>
                <c:pt idx="7">
                  <c:v>Jujutla</c:v>
                </c:pt>
                <c:pt idx="8">
                  <c:v>San Pedro Puxtla</c:v>
                </c:pt>
                <c:pt idx="9">
                  <c:v>Tacuba</c:v>
                </c:pt>
                <c:pt idx="10">
                  <c:v>Guaymango</c:v>
                </c:pt>
                <c:pt idx="11">
                  <c:v>Ahuachapán</c:v>
                </c:pt>
              </c:strCache>
            </c:strRef>
          </c:cat>
          <c:val>
            <c:numRef>
              <c:f>'Departamentos y municipios'!$D$7:$D$18</c:f>
              <c:numCache>
                <c:formatCode>_(* #,##0.00_);_(* \(#,##0.00\);_(* "-"??_);_(@_)</c:formatCode>
                <c:ptCount val="12"/>
                <c:pt idx="0">
                  <c:v>4147.3999999999996</c:v>
                </c:pt>
                <c:pt idx="1">
                  <c:v>1464.99</c:v>
                </c:pt>
                <c:pt idx="2">
                  <c:v>611.35</c:v>
                </c:pt>
                <c:pt idx="3">
                  <c:v>4179.6400000000003</c:v>
                </c:pt>
                <c:pt idx="4">
                  <c:v>1278.71</c:v>
                </c:pt>
                <c:pt idx="5">
                  <c:v>622.62</c:v>
                </c:pt>
                <c:pt idx="6">
                  <c:v>1329.87</c:v>
                </c:pt>
                <c:pt idx="7">
                  <c:v>943.19</c:v>
                </c:pt>
                <c:pt idx="8">
                  <c:v>134.41</c:v>
                </c:pt>
                <c:pt idx="9">
                  <c:v>691.42</c:v>
                </c:pt>
                <c:pt idx="10">
                  <c:v>405.94</c:v>
                </c:pt>
                <c:pt idx="11">
                  <c:v>2131.5100000000002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D0-438D-9ED3-B107E238CF3B}"/>
            </c:ext>
          </c:extLst>
        </c:ser>
        <c:shape val="box"/>
        <c:axId val="63106048"/>
        <c:axId val="63116032"/>
        <c:axId val="0"/>
      </c:bar3DChart>
      <c:catAx>
        <c:axId val="63106048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3116032"/>
        <c:crosses val="autoZero"/>
        <c:auto val="1"/>
        <c:lblAlgn val="ctr"/>
        <c:lblOffset val="100"/>
      </c:catAx>
      <c:valAx>
        <c:axId val="63116032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txPr>
          <a:bodyPr/>
          <a:lstStyle/>
          <a:p>
            <a:pPr>
              <a:defRPr lang="es-ES"/>
            </a:pPr>
            <a:endParaRPr lang="es-SV"/>
          </a:p>
        </c:txPr>
        <c:crossAx val="631060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ES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cat>
            <c:strRef>
              <c:f>'Departamentos y municipios'!$C$23:$C$31</c:f>
              <c:strCache>
                <c:ptCount val="9"/>
                <c:pt idx="0">
                  <c:v>Sensuntepeque</c:v>
                </c:pt>
                <c:pt idx="1">
                  <c:v>Cinquera</c:v>
                </c:pt>
                <c:pt idx="2">
                  <c:v>Jutiapa</c:v>
                </c:pt>
                <c:pt idx="3">
                  <c:v>Ilobasco</c:v>
                </c:pt>
                <c:pt idx="4">
                  <c:v>San Isidro</c:v>
                </c:pt>
                <c:pt idx="5">
                  <c:v>Victoria</c:v>
                </c:pt>
                <c:pt idx="6">
                  <c:v>Dolores</c:v>
                </c:pt>
                <c:pt idx="7">
                  <c:v>Guacotecti</c:v>
                </c:pt>
                <c:pt idx="8">
                  <c:v>Tejutepeque</c:v>
                </c:pt>
              </c:strCache>
            </c:strRef>
          </c:cat>
          <c:val>
            <c:numRef>
              <c:f>'Departamentos y municipios'!$D$23:$D$31</c:f>
              <c:numCache>
                <c:formatCode>#,##0.00</c:formatCode>
                <c:ptCount val="9"/>
                <c:pt idx="0">
                  <c:v>4552.3</c:v>
                </c:pt>
                <c:pt idx="1">
                  <c:v>216</c:v>
                </c:pt>
                <c:pt idx="3">
                  <c:v>6735.96</c:v>
                </c:pt>
                <c:pt idx="4">
                  <c:v>552.09</c:v>
                </c:pt>
                <c:pt idx="5">
                  <c:v>459.89</c:v>
                </c:pt>
                <c:pt idx="6">
                  <c:v>440.07</c:v>
                </c:pt>
                <c:pt idx="7">
                  <c:v>119.07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E-4F15-8726-B04D6CDB24C1}"/>
            </c:ext>
          </c:extLst>
        </c:ser>
        <c:axId val="63132032"/>
        <c:axId val="63133568"/>
      </c:barChart>
      <c:catAx>
        <c:axId val="6313203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133568"/>
        <c:crosses val="autoZero"/>
        <c:auto val="1"/>
        <c:lblAlgn val="ctr"/>
        <c:lblOffset val="100"/>
      </c:catAx>
      <c:valAx>
        <c:axId val="63133568"/>
        <c:scaling>
          <c:orientation val="minMax"/>
        </c:scaling>
        <c:axPos val="l"/>
        <c:majorGridlines/>
        <c:numFmt formatCode="#,##0.00" sourceLinked="1"/>
        <c:tickLblPos val="nextTo"/>
        <c:txPr>
          <a:bodyPr/>
          <a:lstStyle/>
          <a:p>
            <a:pPr>
              <a:defRPr lang="es-SV"/>
            </a:pPr>
            <a:endParaRPr lang="es-SV"/>
          </a:p>
        </c:txPr>
        <c:crossAx val="6313203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SV"/>
          </a:pPr>
          <a:endParaRPr lang="es-SV"/>
        </a:p>
      </c:txPr>
    </c:legend>
    <c:plotVisOnly val="1"/>
    <c:dispBlanksAs val="gap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0" Type="http://schemas.openxmlformats.org/officeDocument/2006/relationships/chart" Target="../charts/chart17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6</xdr:row>
      <xdr:rowOff>104775</xdr:rowOff>
    </xdr:from>
    <xdr:to>
      <xdr:col>17</xdr:col>
      <xdr:colOff>752474</xdr:colOff>
      <xdr:row>20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26</xdr:row>
      <xdr:rowOff>0</xdr:rowOff>
    </xdr:from>
    <xdr:to>
      <xdr:col>20</xdr:col>
      <xdr:colOff>419100</xdr:colOff>
      <xdr:row>40</xdr:row>
      <xdr:rowOff>76200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95249</xdr:colOff>
      <xdr:row>41</xdr:row>
      <xdr:rowOff>180975</xdr:rowOff>
    </xdr:from>
    <xdr:to>
      <xdr:col>18</xdr:col>
      <xdr:colOff>38100</xdr:colOff>
      <xdr:row>69</xdr:row>
      <xdr:rowOff>57150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71</xdr:row>
      <xdr:rowOff>171449</xdr:rowOff>
    </xdr:from>
    <xdr:to>
      <xdr:col>13</xdr:col>
      <xdr:colOff>476249</xdr:colOff>
      <xdr:row>88</xdr:row>
      <xdr:rowOff>123824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457199</xdr:colOff>
      <xdr:row>4</xdr:row>
      <xdr:rowOff>133349</xdr:rowOff>
    </xdr:from>
    <xdr:to>
      <xdr:col>17</xdr:col>
      <xdr:colOff>57150</xdr:colOff>
      <xdr:row>24</xdr:row>
      <xdr:rowOff>180974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419099</xdr:colOff>
      <xdr:row>27</xdr:row>
      <xdr:rowOff>38099</xdr:rowOff>
    </xdr:from>
    <xdr:to>
      <xdr:col>14</xdr:col>
      <xdr:colOff>9525</xdr:colOff>
      <xdr:row>48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438150</xdr:colOff>
      <xdr:row>50</xdr:row>
      <xdr:rowOff>0</xdr:rowOff>
    </xdr:from>
    <xdr:to>
      <xdr:col>14</xdr:col>
      <xdr:colOff>38100</xdr:colOff>
      <xdr:row>69</xdr:row>
      <xdr:rowOff>161925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4</xdr:row>
      <xdr:rowOff>41910</xdr:rowOff>
    </xdr:from>
    <xdr:to>
      <xdr:col>10</xdr:col>
      <xdr:colOff>640080</xdr:colOff>
      <xdr:row>18</xdr:row>
      <xdr:rowOff>41910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19</xdr:row>
      <xdr:rowOff>171450</xdr:rowOff>
    </xdr:from>
    <xdr:to>
      <xdr:col>10</xdr:col>
      <xdr:colOff>624840</xdr:colOff>
      <xdr:row>33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</xdr:colOff>
      <xdr:row>35</xdr:row>
      <xdr:rowOff>11430</xdr:rowOff>
    </xdr:from>
    <xdr:to>
      <xdr:col>11</xdr:col>
      <xdr:colOff>274320</xdr:colOff>
      <xdr:row>51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15240</xdr:colOff>
      <xdr:row>72</xdr:row>
      <xdr:rowOff>179070</xdr:rowOff>
    </xdr:from>
    <xdr:to>
      <xdr:col>10</xdr:col>
      <xdr:colOff>624840</xdr:colOff>
      <xdr:row>87</xdr:row>
      <xdr:rowOff>179070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7620</xdr:colOff>
      <xdr:row>92</xdr:row>
      <xdr:rowOff>179070</xdr:rowOff>
    </xdr:from>
    <xdr:to>
      <xdr:col>13</xdr:col>
      <xdr:colOff>552450</xdr:colOff>
      <xdr:row>107</xdr:row>
      <xdr:rowOff>179070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118</xdr:row>
      <xdr:rowOff>11430</xdr:rowOff>
    </xdr:from>
    <xdr:to>
      <xdr:col>10</xdr:col>
      <xdr:colOff>609600</xdr:colOff>
      <xdr:row>133</xdr:row>
      <xdr:rowOff>11430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</xdr:colOff>
      <xdr:row>144</xdr:row>
      <xdr:rowOff>3810</xdr:rowOff>
    </xdr:from>
    <xdr:to>
      <xdr:col>10</xdr:col>
      <xdr:colOff>624840</xdr:colOff>
      <xdr:row>159</xdr:row>
      <xdr:rowOff>3810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165</xdr:row>
      <xdr:rowOff>179070</xdr:rowOff>
    </xdr:from>
    <xdr:to>
      <xdr:col>10</xdr:col>
      <xdr:colOff>609600</xdr:colOff>
      <xdr:row>180</xdr:row>
      <xdr:rowOff>179070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7619</xdr:colOff>
      <xdr:row>195</xdr:row>
      <xdr:rowOff>179070</xdr:rowOff>
    </xdr:from>
    <xdr:to>
      <xdr:col>13</xdr:col>
      <xdr:colOff>219075</xdr:colOff>
      <xdr:row>210</xdr:row>
      <xdr:rowOff>179070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7620</xdr:colOff>
      <xdr:row>220</xdr:row>
      <xdr:rowOff>3810</xdr:rowOff>
    </xdr:from>
    <xdr:to>
      <xdr:col>10</xdr:col>
      <xdr:colOff>617220</xdr:colOff>
      <xdr:row>235</xdr:row>
      <xdr:rowOff>3810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7620</xdr:colOff>
      <xdr:row>243</xdr:row>
      <xdr:rowOff>11430</xdr:rowOff>
    </xdr:from>
    <xdr:to>
      <xdr:col>10</xdr:col>
      <xdr:colOff>617220</xdr:colOff>
      <xdr:row>258</xdr:row>
      <xdr:rowOff>11430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15240</xdr:colOff>
      <xdr:row>260</xdr:row>
      <xdr:rowOff>3810</xdr:rowOff>
    </xdr:from>
    <xdr:to>
      <xdr:col>10</xdr:col>
      <xdr:colOff>624840</xdr:colOff>
      <xdr:row>275</xdr:row>
      <xdr:rowOff>3810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277</xdr:row>
      <xdr:rowOff>11430</xdr:rowOff>
    </xdr:from>
    <xdr:to>
      <xdr:col>10</xdr:col>
      <xdr:colOff>609600</xdr:colOff>
      <xdr:row>292</xdr:row>
      <xdr:rowOff>11430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15240</xdr:colOff>
      <xdr:row>296</xdr:row>
      <xdr:rowOff>179070</xdr:rowOff>
    </xdr:from>
    <xdr:to>
      <xdr:col>10</xdr:col>
      <xdr:colOff>624840</xdr:colOff>
      <xdr:row>311</xdr:row>
      <xdr:rowOff>179070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"/>
  <sheetViews>
    <sheetView topLeftCell="C1" workbookViewId="0">
      <selection activeCell="H12" sqref="H12"/>
    </sheetView>
  </sheetViews>
  <sheetFormatPr baseColWidth="10" defaultRowHeight="15"/>
  <cols>
    <col min="1" max="1" width="17.140625" customWidth="1"/>
  </cols>
  <sheetData>
    <row r="1" spans="1:17" ht="18">
      <c r="B1" s="460" t="s">
        <v>0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/>
    </row>
    <row r="2" spans="1:17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>
      <c r="A3" s="463" t="s">
        <v>1</v>
      </c>
      <c r="B3" s="465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3</v>
      </c>
      <c r="P3" s="458" t="s">
        <v>219</v>
      </c>
      <c r="Q3" s="458" t="s">
        <v>515</v>
      </c>
    </row>
    <row r="4" spans="1:17">
      <c r="A4" s="464"/>
      <c r="B4" s="466"/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2" t="s">
        <v>9</v>
      </c>
      <c r="I4" s="82" t="s">
        <v>10</v>
      </c>
      <c r="J4" s="82" t="s">
        <v>11</v>
      </c>
      <c r="K4" s="82" t="s">
        <v>12</v>
      </c>
      <c r="L4" s="82" t="s">
        <v>13</v>
      </c>
      <c r="M4" s="82" t="s">
        <v>14</v>
      </c>
      <c r="N4" s="82" t="s">
        <v>15</v>
      </c>
      <c r="O4" s="467"/>
      <c r="P4" s="459"/>
      <c r="Q4" s="459"/>
    </row>
    <row r="5" spans="1:17">
      <c r="A5" s="3" t="s">
        <v>16</v>
      </c>
      <c r="B5" s="3" t="s">
        <v>17</v>
      </c>
      <c r="C5" s="214">
        <v>331.41</v>
      </c>
      <c r="D5" s="214">
        <v>302.70999999999998</v>
      </c>
      <c r="E5" s="214">
        <v>336.56</v>
      </c>
      <c r="F5" s="214">
        <v>336.55</v>
      </c>
      <c r="G5" s="214">
        <v>349.75</v>
      </c>
      <c r="H5" s="214">
        <v>372.05</v>
      </c>
      <c r="I5" s="214">
        <v>333.77</v>
      </c>
      <c r="J5" s="214">
        <v>352.76</v>
      </c>
      <c r="K5" s="214">
        <v>343.35</v>
      </c>
      <c r="L5" s="214">
        <v>369.85</v>
      </c>
      <c r="M5" s="214">
        <v>349.84</v>
      </c>
      <c r="N5" s="214">
        <v>368.8</v>
      </c>
      <c r="O5" s="215">
        <f>SUM(C5:N5)</f>
        <v>4147.4000000000005</v>
      </c>
      <c r="P5" s="202">
        <f>SUM(O5/12)</f>
        <v>345.61666666666673</v>
      </c>
      <c r="Q5" s="202">
        <f>SUM(P5/30)</f>
        <v>11.520555555555557</v>
      </c>
    </row>
  </sheetData>
  <mergeCells count="7">
    <mergeCell ref="Q3:Q4"/>
    <mergeCell ref="B1:P1"/>
    <mergeCell ref="A3:A4"/>
    <mergeCell ref="B3:B4"/>
    <mergeCell ref="C3:N3"/>
    <mergeCell ref="O3:O4"/>
    <mergeCell ref="P3:P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C3" sqref="C3:N3"/>
    </sheetView>
  </sheetViews>
  <sheetFormatPr baseColWidth="10" defaultRowHeight="15"/>
  <cols>
    <col min="1" max="1" width="17.140625" customWidth="1"/>
  </cols>
  <sheetData>
    <row r="1" spans="1:18" ht="18">
      <c r="A1" s="86"/>
      <c r="B1" s="461" t="s">
        <v>214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/>
    </row>
    <row r="2" spans="1:18">
      <c r="A2" s="39"/>
      <c r="B2" s="39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8">
      <c r="A3" s="466" t="s">
        <v>1</v>
      </c>
      <c r="B3" s="465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3</v>
      </c>
      <c r="P3" s="458" t="s">
        <v>219</v>
      </c>
      <c r="Q3" s="458" t="s">
        <v>515</v>
      </c>
    </row>
    <row r="4" spans="1:18">
      <c r="A4" s="466"/>
      <c r="B4" s="466"/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2" t="s">
        <v>9</v>
      </c>
      <c r="I4" s="82" t="s">
        <v>10</v>
      </c>
      <c r="J4" s="82" t="s">
        <v>11</v>
      </c>
      <c r="K4" s="82" t="s">
        <v>12</v>
      </c>
      <c r="L4" s="82" t="s">
        <v>13</v>
      </c>
      <c r="M4" s="82" t="s">
        <v>14</v>
      </c>
      <c r="N4" s="82" t="s">
        <v>15</v>
      </c>
      <c r="O4" s="467"/>
      <c r="P4" s="459"/>
      <c r="Q4" s="459"/>
    </row>
    <row r="5" spans="1:18">
      <c r="A5" s="5" t="s">
        <v>208</v>
      </c>
      <c r="B5" s="3" t="s">
        <v>215</v>
      </c>
      <c r="C5" s="49">
        <v>18</v>
      </c>
      <c r="D5" s="49">
        <v>16</v>
      </c>
      <c r="E5" s="49">
        <v>17.5</v>
      </c>
      <c r="F5" s="49">
        <v>19</v>
      </c>
      <c r="G5" s="49">
        <v>17</v>
      </c>
      <c r="H5" s="49">
        <v>18</v>
      </c>
      <c r="I5" s="49">
        <v>19.5</v>
      </c>
      <c r="J5" s="49">
        <v>30</v>
      </c>
      <c r="K5" s="49">
        <v>19</v>
      </c>
      <c r="L5" s="49">
        <v>19</v>
      </c>
      <c r="M5" s="49">
        <v>18</v>
      </c>
      <c r="N5" s="49">
        <v>21</v>
      </c>
      <c r="O5" s="21">
        <f>SUM(C5:N5)</f>
        <v>232</v>
      </c>
      <c r="P5" s="202">
        <f>SUM(O5/12)</f>
        <v>19.333333333333332</v>
      </c>
      <c r="Q5" s="202">
        <f>SUM(P5/30)</f>
        <v>0.64444444444444438</v>
      </c>
    </row>
    <row r="6" spans="1:18">
      <c r="A6" s="9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>
        <f>SUM(C6:N6)</f>
        <v>0</v>
      </c>
    </row>
    <row r="7" spans="1:18">
      <c r="A7" s="496" t="s">
        <v>213</v>
      </c>
      <c r="B7" s="497"/>
      <c r="C7" s="21">
        <f t="shared" ref="C7:O7" si="0">SUM(C5:C6)</f>
        <v>18</v>
      </c>
      <c r="D7" s="21">
        <f t="shared" si="0"/>
        <v>16</v>
      </c>
      <c r="E7" s="21">
        <f t="shared" si="0"/>
        <v>17.5</v>
      </c>
      <c r="F7" s="21">
        <f t="shared" si="0"/>
        <v>19</v>
      </c>
      <c r="G7" s="21">
        <f t="shared" si="0"/>
        <v>17</v>
      </c>
      <c r="H7" s="21">
        <f t="shared" si="0"/>
        <v>18</v>
      </c>
      <c r="I7" s="21">
        <f t="shared" si="0"/>
        <v>19.5</v>
      </c>
      <c r="J7" s="21">
        <f t="shared" si="0"/>
        <v>30</v>
      </c>
      <c r="K7" s="21">
        <f t="shared" si="0"/>
        <v>19</v>
      </c>
      <c r="L7" s="21">
        <f t="shared" si="0"/>
        <v>19</v>
      </c>
      <c r="M7" s="21">
        <f t="shared" si="0"/>
        <v>18</v>
      </c>
      <c r="N7" s="21">
        <f t="shared" si="0"/>
        <v>21</v>
      </c>
      <c r="O7" s="21">
        <f t="shared" si="0"/>
        <v>232</v>
      </c>
    </row>
    <row r="10" spans="1:18" ht="30">
      <c r="B10" s="211" t="s">
        <v>29</v>
      </c>
      <c r="C10" s="11">
        <v>5</v>
      </c>
      <c r="D10" s="11">
        <v>5</v>
      </c>
      <c r="E10" s="11">
        <v>5</v>
      </c>
      <c r="F10" s="11">
        <v>5.5</v>
      </c>
      <c r="G10" s="11">
        <v>5</v>
      </c>
      <c r="H10" s="11">
        <v>5</v>
      </c>
      <c r="I10" s="11">
        <v>5.5</v>
      </c>
      <c r="J10" s="11">
        <v>12.5</v>
      </c>
      <c r="K10" s="11">
        <v>6</v>
      </c>
      <c r="L10" s="11">
        <v>5.5</v>
      </c>
      <c r="M10" s="11">
        <v>5.5</v>
      </c>
      <c r="N10" s="11">
        <v>6.5</v>
      </c>
      <c r="O10" s="46">
        <f>SUM(C10:N10)</f>
        <v>72</v>
      </c>
      <c r="P10" s="46"/>
      <c r="Q10" s="45"/>
      <c r="R10" s="45"/>
    </row>
    <row r="11" spans="1:18" ht="15.75" thickBot="1">
      <c r="B11" s="212" t="s">
        <v>30</v>
      </c>
      <c r="C11" s="47">
        <v>13</v>
      </c>
      <c r="D11" s="47">
        <v>11</v>
      </c>
      <c r="E11" s="47">
        <v>12.5</v>
      </c>
      <c r="F11" s="47">
        <v>13.5</v>
      </c>
      <c r="G11" s="47">
        <v>12</v>
      </c>
      <c r="H11" s="47">
        <v>13</v>
      </c>
      <c r="I11" s="47">
        <v>14</v>
      </c>
      <c r="J11" s="47">
        <v>17.5</v>
      </c>
      <c r="K11" s="47">
        <v>13</v>
      </c>
      <c r="L11" s="47">
        <v>13.5</v>
      </c>
      <c r="M11" s="47">
        <v>12.5</v>
      </c>
      <c r="N11" s="47">
        <v>14.5</v>
      </c>
      <c r="O11" s="46">
        <f>SUM(C11:N11)</f>
        <v>160</v>
      </c>
      <c r="P11" s="46"/>
      <c r="Q11" s="45"/>
      <c r="R11" s="45"/>
    </row>
    <row r="12" spans="1:18">
      <c r="B12" s="48" t="s">
        <v>25</v>
      </c>
      <c r="C12" s="49">
        <f>SUM(C10:C11)</f>
        <v>18</v>
      </c>
      <c r="D12" s="49">
        <f t="shared" ref="D12:N12" si="1">SUM(D10:D11)</f>
        <v>16</v>
      </c>
      <c r="E12" s="49">
        <f t="shared" si="1"/>
        <v>17.5</v>
      </c>
      <c r="F12" s="49">
        <f t="shared" si="1"/>
        <v>19</v>
      </c>
      <c r="G12" s="49">
        <f t="shared" si="1"/>
        <v>17</v>
      </c>
      <c r="H12" s="49">
        <f t="shared" si="1"/>
        <v>18</v>
      </c>
      <c r="I12" s="49">
        <f t="shared" si="1"/>
        <v>19.5</v>
      </c>
      <c r="J12" s="49">
        <f t="shared" si="1"/>
        <v>30</v>
      </c>
      <c r="K12" s="49">
        <f t="shared" si="1"/>
        <v>19</v>
      </c>
      <c r="L12" s="49">
        <f t="shared" si="1"/>
        <v>19</v>
      </c>
      <c r="M12" s="49">
        <f t="shared" si="1"/>
        <v>18</v>
      </c>
      <c r="N12" s="49">
        <f t="shared" si="1"/>
        <v>21</v>
      </c>
      <c r="O12" s="108">
        <f>SUM(O10:O11)</f>
        <v>232</v>
      </c>
      <c r="P12" s="202">
        <f>SUM(O12/12)</f>
        <v>19.333333333333332</v>
      </c>
      <c r="Q12" s="202">
        <f>SUM(P12/30)</f>
        <v>0.64444444444444438</v>
      </c>
      <c r="R12" s="202">
        <f>SUM(Q12/30)</f>
        <v>2.148148148148148E-2</v>
      </c>
    </row>
    <row r="15" spans="1:18">
      <c r="C15" s="33" t="s">
        <v>531</v>
      </c>
    </row>
  </sheetData>
  <mergeCells count="8">
    <mergeCell ref="Q3:Q4"/>
    <mergeCell ref="A7:B7"/>
    <mergeCell ref="B1:P1"/>
    <mergeCell ref="A3:A4"/>
    <mergeCell ref="B3:B4"/>
    <mergeCell ref="C3:N3"/>
    <mergeCell ref="O3:O4"/>
    <mergeCell ref="P3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7"/>
  <sheetViews>
    <sheetView topLeftCell="C1" workbookViewId="0">
      <selection activeCell="C3" sqref="C3:N3"/>
    </sheetView>
  </sheetViews>
  <sheetFormatPr baseColWidth="10" defaultRowHeight="15"/>
  <cols>
    <col min="1" max="1" width="17.140625" style="33" customWidth="1"/>
    <col min="2" max="16384" width="11.42578125" style="33"/>
  </cols>
  <sheetData>
    <row r="1" spans="1:17" ht="18">
      <c r="A1" s="86"/>
      <c r="B1" s="461" t="s">
        <v>583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/>
    </row>
    <row r="2" spans="1:17">
      <c r="A2" s="39"/>
      <c r="B2" s="39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>
      <c r="A3" s="466" t="s">
        <v>1</v>
      </c>
      <c r="B3" s="465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3</v>
      </c>
      <c r="P3" s="458" t="s">
        <v>219</v>
      </c>
      <c r="Q3" s="458" t="s">
        <v>515</v>
      </c>
    </row>
    <row r="4" spans="1:17">
      <c r="A4" s="466"/>
      <c r="B4" s="466"/>
      <c r="C4" s="110" t="s">
        <v>4</v>
      </c>
      <c r="D4" s="110" t="s">
        <v>5</v>
      </c>
      <c r="E4" s="110" t="s">
        <v>6</v>
      </c>
      <c r="F4" s="110" t="s">
        <v>7</v>
      </c>
      <c r="G4" s="110" t="s">
        <v>8</v>
      </c>
      <c r="H4" s="110" t="s">
        <v>9</v>
      </c>
      <c r="I4" s="110" t="s">
        <v>10</v>
      </c>
      <c r="J4" s="110" t="s">
        <v>11</v>
      </c>
      <c r="K4" s="110" t="s">
        <v>12</v>
      </c>
      <c r="L4" s="110" t="s">
        <v>13</v>
      </c>
      <c r="M4" s="110" t="s">
        <v>14</v>
      </c>
      <c r="N4" s="110" t="s">
        <v>15</v>
      </c>
      <c r="O4" s="467"/>
      <c r="P4" s="459"/>
      <c r="Q4" s="459"/>
    </row>
    <row r="5" spans="1:17">
      <c r="A5" s="5" t="s">
        <v>208</v>
      </c>
      <c r="B5" s="3" t="s">
        <v>362</v>
      </c>
      <c r="C5" s="6">
        <v>214.5</v>
      </c>
      <c r="D5" s="6">
        <v>150.25</v>
      </c>
      <c r="E5" s="6">
        <v>155</v>
      </c>
      <c r="F5" s="6">
        <v>163.25</v>
      </c>
      <c r="G5" s="6">
        <v>157.75</v>
      </c>
      <c r="H5" s="6">
        <v>140.25</v>
      </c>
      <c r="I5" s="6">
        <v>197</v>
      </c>
      <c r="J5" s="6">
        <v>168</v>
      </c>
      <c r="K5" s="6">
        <v>157.5</v>
      </c>
      <c r="L5" s="6">
        <v>157</v>
      </c>
      <c r="M5" s="6">
        <v>154</v>
      </c>
      <c r="N5" s="6">
        <v>213.5</v>
      </c>
      <c r="O5" s="21">
        <f>SUM(C5:N5)</f>
        <v>2028</v>
      </c>
      <c r="P5" s="202">
        <f>SUM(O5/12)</f>
        <v>169</v>
      </c>
      <c r="Q5" s="202">
        <f>SUM(P5/30)</f>
        <v>5.6333333333333337</v>
      </c>
    </row>
    <row r="6" spans="1:17">
      <c r="A6" s="9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>
        <f>SUM(C6:N6)</f>
        <v>0</v>
      </c>
    </row>
    <row r="7" spans="1:17">
      <c r="A7" s="496" t="s">
        <v>213</v>
      </c>
      <c r="B7" s="497"/>
      <c r="C7" s="21">
        <f t="shared" ref="C7:O7" si="0">SUM(C5:C6)</f>
        <v>214.5</v>
      </c>
      <c r="D7" s="21">
        <f t="shared" si="0"/>
        <v>150.25</v>
      </c>
      <c r="E7" s="21">
        <f t="shared" si="0"/>
        <v>155</v>
      </c>
      <c r="F7" s="21">
        <f t="shared" si="0"/>
        <v>163.25</v>
      </c>
      <c r="G7" s="21">
        <f t="shared" si="0"/>
        <v>157.75</v>
      </c>
      <c r="H7" s="21">
        <f t="shared" si="0"/>
        <v>140.25</v>
      </c>
      <c r="I7" s="21">
        <f t="shared" si="0"/>
        <v>197</v>
      </c>
      <c r="J7" s="21">
        <f t="shared" si="0"/>
        <v>168</v>
      </c>
      <c r="K7" s="21">
        <f t="shared" si="0"/>
        <v>157.5</v>
      </c>
      <c r="L7" s="21">
        <f t="shared" si="0"/>
        <v>157</v>
      </c>
      <c r="M7" s="21">
        <f t="shared" si="0"/>
        <v>154</v>
      </c>
      <c r="N7" s="21">
        <f t="shared" si="0"/>
        <v>213.5</v>
      </c>
      <c r="O7" s="21">
        <f t="shared" si="0"/>
        <v>2028</v>
      </c>
    </row>
  </sheetData>
  <mergeCells count="8">
    <mergeCell ref="A7:B7"/>
    <mergeCell ref="P3:P4"/>
    <mergeCell ref="Q3:Q4"/>
    <mergeCell ref="B1:P1"/>
    <mergeCell ref="A3:A4"/>
    <mergeCell ref="B3:B4"/>
    <mergeCell ref="C3:N3"/>
    <mergeCell ref="O3:O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79"/>
  <sheetViews>
    <sheetView workbookViewId="0">
      <selection activeCell="A3" sqref="A3:P3"/>
    </sheetView>
  </sheetViews>
  <sheetFormatPr baseColWidth="10" defaultRowHeight="15"/>
  <cols>
    <col min="1" max="1" width="3.28515625" customWidth="1"/>
    <col min="2" max="2" width="38.5703125" customWidth="1"/>
    <col min="11" max="11" width="13.7109375" customWidth="1"/>
    <col min="13" max="13" width="13.140625" customWidth="1"/>
    <col min="14" max="14" width="14" customWidth="1"/>
  </cols>
  <sheetData>
    <row r="1" spans="1:17" ht="20.25">
      <c r="A1" s="498" t="s">
        <v>216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15"/>
    </row>
    <row r="2" spans="1:17" ht="2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</row>
    <row r="3" spans="1:17">
      <c r="A3" s="499" t="s">
        <v>635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</row>
    <row r="4" spans="1:17">
      <c r="A4" s="500" t="s">
        <v>217</v>
      </c>
      <c r="B4" s="501"/>
      <c r="C4" s="60" t="s">
        <v>4</v>
      </c>
      <c r="D4" s="60" t="s">
        <v>5</v>
      </c>
      <c r="E4" s="60" t="s">
        <v>6</v>
      </c>
      <c r="F4" s="60" t="s">
        <v>7</v>
      </c>
      <c r="G4" s="60" t="s">
        <v>8</v>
      </c>
      <c r="H4" s="60" t="s">
        <v>9</v>
      </c>
      <c r="I4" s="60" t="s">
        <v>10</v>
      </c>
      <c r="J4" s="60" t="s">
        <v>11</v>
      </c>
      <c r="K4" s="60" t="s">
        <v>12</v>
      </c>
      <c r="L4" s="60" t="s">
        <v>13</v>
      </c>
      <c r="M4" s="60" t="s">
        <v>14</v>
      </c>
      <c r="N4" s="60" t="s">
        <v>15</v>
      </c>
      <c r="O4" s="30" t="s">
        <v>25</v>
      </c>
      <c r="P4" s="31" t="s">
        <v>25</v>
      </c>
    </row>
    <row r="5" spans="1:17" ht="15.6" customHeight="1">
      <c r="A5" s="502"/>
      <c r="B5" s="503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218</v>
      </c>
      <c r="P5" s="62" t="s">
        <v>219</v>
      </c>
      <c r="Q5" s="162" t="s">
        <v>461</v>
      </c>
    </row>
    <row r="6" spans="1:17">
      <c r="A6" s="126">
        <v>1</v>
      </c>
      <c r="B6" s="127" t="s">
        <v>220</v>
      </c>
      <c r="C6" s="128">
        <v>910.17499999999995</v>
      </c>
      <c r="D6" s="129">
        <v>773.22500000000002</v>
      </c>
      <c r="E6" s="128">
        <v>939.24</v>
      </c>
      <c r="F6" s="130">
        <v>1036.6949999999999</v>
      </c>
      <c r="G6" s="130">
        <v>1077.6300000000001</v>
      </c>
      <c r="H6" s="130">
        <v>1049.4649999999999</v>
      </c>
      <c r="I6" s="130">
        <v>1040.32</v>
      </c>
      <c r="J6" s="130">
        <v>950.375</v>
      </c>
      <c r="K6" s="130">
        <v>1020.46</v>
      </c>
      <c r="L6" s="128">
        <v>1026.52</v>
      </c>
      <c r="M6" s="128">
        <v>921.83</v>
      </c>
      <c r="N6" s="128">
        <v>1016</v>
      </c>
      <c r="O6" s="131">
        <f>SUM(C6:N6)</f>
        <v>11761.934999999999</v>
      </c>
      <c r="P6" s="20">
        <f>SUM(O6/12)</f>
        <v>980.16125</v>
      </c>
      <c r="Q6" s="164">
        <f>SUM(P6/30)</f>
        <v>32.672041666666665</v>
      </c>
    </row>
    <row r="7" spans="1:17">
      <c r="A7" s="132">
        <f>A6+1</f>
        <v>2</v>
      </c>
      <c r="B7" s="133" t="s">
        <v>221</v>
      </c>
      <c r="C7" s="128">
        <v>106.69499999999999</v>
      </c>
      <c r="D7" s="129">
        <v>97.66</v>
      </c>
      <c r="E7" s="128">
        <v>119.41500000000001</v>
      </c>
      <c r="F7" s="130">
        <v>160.41499999999999</v>
      </c>
      <c r="G7" s="130">
        <v>158.95500000000001</v>
      </c>
      <c r="H7" s="130">
        <v>127.595</v>
      </c>
      <c r="I7" s="130">
        <v>122.64</v>
      </c>
      <c r="J7" s="130">
        <v>134.94</v>
      </c>
      <c r="K7" s="130">
        <v>129.84</v>
      </c>
      <c r="L7" s="130">
        <v>128.91499999999999</v>
      </c>
      <c r="M7" s="130">
        <v>110.515</v>
      </c>
      <c r="N7" s="130">
        <v>111.71</v>
      </c>
      <c r="O7" s="131">
        <f>SUM(C7:N7)</f>
        <v>1509.2950000000001</v>
      </c>
      <c r="P7" s="20">
        <f t="shared" ref="P7:P70" si="0">SUM(O7/12)</f>
        <v>125.77458333333334</v>
      </c>
      <c r="Q7" s="164">
        <f t="shared" ref="Q7:Q70" si="1">SUM(P7/30)</f>
        <v>4.1924861111111111</v>
      </c>
    </row>
    <row r="8" spans="1:17">
      <c r="A8" s="132">
        <f t="shared" ref="A8:A71" si="2">A7+1</f>
        <v>3</v>
      </c>
      <c r="B8" s="133" t="s">
        <v>222</v>
      </c>
      <c r="C8" s="128">
        <v>59.3</v>
      </c>
      <c r="D8" s="129">
        <v>52.45</v>
      </c>
      <c r="E8" s="128">
        <v>59.38</v>
      </c>
      <c r="F8" s="130">
        <v>99.23</v>
      </c>
      <c r="G8" s="130">
        <v>90.74</v>
      </c>
      <c r="H8" s="130">
        <v>73.900000000000006</v>
      </c>
      <c r="I8" s="130">
        <v>65.260000000000005</v>
      </c>
      <c r="J8" s="130">
        <v>69.8</v>
      </c>
      <c r="K8" s="130">
        <v>76.263000000000005</v>
      </c>
      <c r="L8" s="130">
        <v>79.155000000000001</v>
      </c>
      <c r="M8" s="130">
        <v>62.28</v>
      </c>
      <c r="N8" s="130">
        <v>60.015000000000001</v>
      </c>
      <c r="O8" s="131">
        <f t="shared" ref="O8:O71" si="3">SUM(C8:N8)</f>
        <v>847.77299999999991</v>
      </c>
      <c r="P8" s="20">
        <f t="shared" si="0"/>
        <v>70.647749999999988</v>
      </c>
      <c r="Q8" s="164">
        <f t="shared" si="1"/>
        <v>2.3549249999999997</v>
      </c>
    </row>
    <row r="9" spans="1:17">
      <c r="A9" s="132">
        <f t="shared" si="2"/>
        <v>4</v>
      </c>
      <c r="B9" s="133" t="s">
        <v>223</v>
      </c>
      <c r="C9" s="128">
        <v>70.254999999999995</v>
      </c>
      <c r="D9" s="129">
        <v>58.02</v>
      </c>
      <c r="E9" s="128">
        <v>70.47</v>
      </c>
      <c r="F9" s="130">
        <v>80.995000000000005</v>
      </c>
      <c r="G9" s="130">
        <v>82.82</v>
      </c>
      <c r="H9" s="130">
        <v>92.245000000000005</v>
      </c>
      <c r="I9" s="130">
        <v>79.28</v>
      </c>
      <c r="J9" s="130">
        <v>81.495000000000005</v>
      </c>
      <c r="K9" s="130">
        <v>92.43</v>
      </c>
      <c r="L9" s="130">
        <v>90.864999999999995</v>
      </c>
      <c r="M9" s="130">
        <v>63.284999999999997</v>
      </c>
      <c r="N9" s="130">
        <v>71.775000000000006</v>
      </c>
      <c r="O9" s="131">
        <f t="shared" si="3"/>
        <v>933.93499999999995</v>
      </c>
      <c r="P9" s="20">
        <f t="shared" si="0"/>
        <v>77.827916666666667</v>
      </c>
      <c r="Q9" s="164">
        <f t="shared" si="1"/>
        <v>2.5942638888888889</v>
      </c>
    </row>
    <row r="10" spans="1:17">
      <c r="A10" s="132">
        <f t="shared" si="2"/>
        <v>5</v>
      </c>
      <c r="B10" s="133" t="s">
        <v>224</v>
      </c>
      <c r="C10" s="128">
        <v>111.81</v>
      </c>
      <c r="D10" s="129">
        <v>54.494999999999997</v>
      </c>
      <c r="E10" s="128">
        <v>208.91499999999999</v>
      </c>
      <c r="F10" s="130">
        <v>172.66499999999999</v>
      </c>
      <c r="G10" s="130">
        <v>188.065</v>
      </c>
      <c r="H10" s="130">
        <v>171.01</v>
      </c>
      <c r="I10" s="130">
        <v>196.905</v>
      </c>
      <c r="J10" s="130">
        <v>163.03</v>
      </c>
      <c r="K10" s="130">
        <v>240.45500000000001</v>
      </c>
      <c r="L10" s="130">
        <v>170.09</v>
      </c>
      <c r="M10" s="130">
        <v>149.42500000000001</v>
      </c>
      <c r="N10" s="130">
        <v>153.92500000000001</v>
      </c>
      <c r="O10" s="131">
        <f t="shared" si="3"/>
        <v>1980.7899999999997</v>
      </c>
      <c r="P10" s="20">
        <f t="shared" si="0"/>
        <v>165.0658333333333</v>
      </c>
      <c r="Q10" s="164">
        <f t="shared" si="1"/>
        <v>5.5021944444444433</v>
      </c>
    </row>
    <row r="11" spans="1:17">
      <c r="A11" s="132">
        <f t="shared" si="2"/>
        <v>6</v>
      </c>
      <c r="B11" s="133" t="s">
        <v>225</v>
      </c>
      <c r="C11" s="128">
        <v>40.524999999999999</v>
      </c>
      <c r="D11" s="128">
        <v>41.46</v>
      </c>
      <c r="E11" s="128">
        <v>45.484999999999999</v>
      </c>
      <c r="F11" s="130">
        <v>66.405000000000001</v>
      </c>
      <c r="G11" s="130">
        <v>53.744999999999997</v>
      </c>
      <c r="H11" s="130">
        <v>47.99</v>
      </c>
      <c r="I11" s="130">
        <v>45.35</v>
      </c>
      <c r="J11" s="130">
        <v>45.85</v>
      </c>
      <c r="K11" s="130">
        <v>48.52</v>
      </c>
      <c r="L11" s="130">
        <v>47.805</v>
      </c>
      <c r="M11" s="130">
        <v>37.94</v>
      </c>
      <c r="N11" s="130">
        <v>37.71</v>
      </c>
      <c r="O11" s="131">
        <f t="shared" si="3"/>
        <v>558.78500000000008</v>
      </c>
      <c r="P11" s="20">
        <f t="shared" si="0"/>
        <v>46.565416666666671</v>
      </c>
      <c r="Q11" s="164">
        <f t="shared" si="1"/>
        <v>1.5521805555555557</v>
      </c>
    </row>
    <row r="12" spans="1:17">
      <c r="A12" s="132">
        <f t="shared" si="2"/>
        <v>7</v>
      </c>
      <c r="B12" s="133" t="s">
        <v>226</v>
      </c>
      <c r="C12" s="128">
        <v>129.76</v>
      </c>
      <c r="D12" s="128">
        <v>118.23</v>
      </c>
      <c r="E12" s="128">
        <v>137.32</v>
      </c>
      <c r="F12" s="130">
        <v>174.095</v>
      </c>
      <c r="G12" s="130">
        <v>173.02</v>
      </c>
      <c r="H12" s="130">
        <v>174.37</v>
      </c>
      <c r="I12" s="130">
        <v>156.37</v>
      </c>
      <c r="J12" s="130">
        <v>138.495</v>
      </c>
      <c r="K12" s="130">
        <v>167.565</v>
      </c>
      <c r="L12" s="130">
        <v>184.85499999999999</v>
      </c>
      <c r="M12" s="130">
        <v>144.76</v>
      </c>
      <c r="N12" s="130">
        <v>115.7</v>
      </c>
      <c r="O12" s="131">
        <f t="shared" si="3"/>
        <v>1814.54</v>
      </c>
      <c r="P12" s="20">
        <f t="shared" si="0"/>
        <v>151.21166666666667</v>
      </c>
      <c r="Q12" s="164">
        <f t="shared" si="1"/>
        <v>5.0403888888888888</v>
      </c>
    </row>
    <row r="13" spans="1:17">
      <c r="A13" s="132">
        <f t="shared" si="2"/>
        <v>8</v>
      </c>
      <c r="B13" s="133" t="s">
        <v>227</v>
      </c>
      <c r="C13" s="128">
        <v>31.524999999999999</v>
      </c>
      <c r="D13" s="128">
        <v>31.945</v>
      </c>
      <c r="E13" s="128">
        <v>38.57</v>
      </c>
      <c r="F13" s="130">
        <v>38.195</v>
      </c>
      <c r="G13" s="130">
        <v>45.344999999999999</v>
      </c>
      <c r="H13" s="130">
        <v>55.73</v>
      </c>
      <c r="I13" s="130">
        <v>44.86</v>
      </c>
      <c r="J13" s="130">
        <v>38.93</v>
      </c>
      <c r="K13" s="130">
        <v>44.305</v>
      </c>
      <c r="L13" s="130">
        <v>53.945</v>
      </c>
      <c r="M13" s="130">
        <v>41.375</v>
      </c>
      <c r="N13" s="130">
        <v>39.01</v>
      </c>
      <c r="O13" s="131">
        <f t="shared" si="3"/>
        <v>503.73499999999996</v>
      </c>
      <c r="P13" s="20">
        <f t="shared" si="0"/>
        <v>41.977916666666665</v>
      </c>
      <c r="Q13" s="164">
        <f t="shared" si="1"/>
        <v>1.3992638888888889</v>
      </c>
    </row>
    <row r="14" spans="1:17">
      <c r="A14" s="132">
        <f t="shared" si="2"/>
        <v>9</v>
      </c>
      <c r="B14" s="133" t="s">
        <v>228</v>
      </c>
      <c r="C14" s="128">
        <v>697.25</v>
      </c>
      <c r="D14" s="128">
        <v>605.46500000000003</v>
      </c>
      <c r="E14" s="128">
        <v>739.85</v>
      </c>
      <c r="F14" s="130">
        <v>802.92</v>
      </c>
      <c r="G14" s="130">
        <v>819.85500000000002</v>
      </c>
      <c r="H14" s="130">
        <v>776.73500000000001</v>
      </c>
      <c r="I14" s="130">
        <v>778.45500000000004</v>
      </c>
      <c r="J14" s="130">
        <v>750.78499999999997</v>
      </c>
      <c r="K14" s="130">
        <v>742.31500000000005</v>
      </c>
      <c r="L14" s="130">
        <v>767.44500000000005</v>
      </c>
      <c r="M14" s="130">
        <v>686.77099999999996</v>
      </c>
      <c r="N14" s="130">
        <v>761.39</v>
      </c>
      <c r="O14" s="131">
        <f t="shared" si="3"/>
        <v>8929.235999999999</v>
      </c>
      <c r="P14" s="20">
        <f t="shared" si="0"/>
        <v>744.10299999999995</v>
      </c>
      <c r="Q14" s="164">
        <f t="shared" si="1"/>
        <v>24.803433333333331</v>
      </c>
    </row>
    <row r="15" spans="1:17">
      <c r="A15" s="132">
        <v>10</v>
      </c>
      <c r="B15" s="133" t="s">
        <v>448</v>
      </c>
      <c r="C15" s="128">
        <v>22.605</v>
      </c>
      <c r="D15" s="128">
        <v>22.324999999999999</v>
      </c>
      <c r="E15" s="128">
        <v>25.114999999999998</v>
      </c>
      <c r="F15" s="130">
        <v>30.105</v>
      </c>
      <c r="G15" s="130">
        <v>31.36</v>
      </c>
      <c r="H15" s="130">
        <v>34.585000000000001</v>
      </c>
      <c r="I15" s="130">
        <v>27</v>
      </c>
      <c r="J15" s="130">
        <v>27.21</v>
      </c>
      <c r="K15" s="130">
        <v>27.88</v>
      </c>
      <c r="L15" s="130">
        <v>31.97</v>
      </c>
      <c r="M15" s="130">
        <v>23.92</v>
      </c>
      <c r="N15" s="130">
        <v>18.66</v>
      </c>
      <c r="O15" s="131">
        <f t="shared" si="3"/>
        <v>322.73500000000001</v>
      </c>
      <c r="P15" s="20">
        <f t="shared" si="0"/>
        <v>26.894583333333333</v>
      </c>
      <c r="Q15" s="164">
        <f t="shared" si="1"/>
        <v>0.89648611111111109</v>
      </c>
    </row>
    <row r="16" spans="1:17">
      <c r="A16" s="132">
        <v>11</v>
      </c>
      <c r="B16" s="133" t="s">
        <v>229</v>
      </c>
      <c r="C16" s="128">
        <v>21.375</v>
      </c>
      <c r="D16" s="128">
        <v>18.75</v>
      </c>
      <c r="E16" s="128">
        <v>22.375</v>
      </c>
      <c r="F16" s="130">
        <v>24.51</v>
      </c>
      <c r="G16" s="130">
        <v>26.495000000000001</v>
      </c>
      <c r="H16" s="130">
        <v>25.385000000000002</v>
      </c>
      <c r="I16" s="130">
        <v>25.2</v>
      </c>
      <c r="J16" s="130">
        <v>22.295000000000002</v>
      </c>
      <c r="K16" s="130">
        <v>25.504999999999999</v>
      </c>
      <c r="L16" s="130">
        <v>27.92</v>
      </c>
      <c r="M16" s="130">
        <v>21.145</v>
      </c>
      <c r="N16" s="130">
        <v>21.73</v>
      </c>
      <c r="O16" s="131">
        <f t="shared" si="3"/>
        <v>282.685</v>
      </c>
      <c r="P16" s="20">
        <f t="shared" si="0"/>
        <v>23.557083333333335</v>
      </c>
      <c r="Q16" s="164">
        <f t="shared" si="1"/>
        <v>0.78523611111111113</v>
      </c>
    </row>
    <row r="17" spans="1:17">
      <c r="A17" s="132">
        <f t="shared" si="2"/>
        <v>12</v>
      </c>
      <c r="B17" s="133" t="s">
        <v>230</v>
      </c>
      <c r="C17" s="128">
        <v>104.59</v>
      </c>
      <c r="D17" s="128">
        <v>86.805000000000007</v>
      </c>
      <c r="E17" s="128">
        <v>99.95</v>
      </c>
      <c r="F17" s="130">
        <v>116.7</v>
      </c>
      <c r="G17" s="130">
        <v>130.46</v>
      </c>
      <c r="H17" s="130">
        <v>121.12</v>
      </c>
      <c r="I17" s="130">
        <v>124.13500000000001</v>
      </c>
      <c r="J17" s="130">
        <v>116.51</v>
      </c>
      <c r="K17" s="130">
        <v>126.17</v>
      </c>
      <c r="L17" s="130">
        <v>120.24</v>
      </c>
      <c r="M17" s="130">
        <v>102.16500000000001</v>
      </c>
      <c r="N17" s="130">
        <v>101.44</v>
      </c>
      <c r="O17" s="131">
        <f t="shared" si="3"/>
        <v>1350.2850000000001</v>
      </c>
      <c r="P17" s="20">
        <f t="shared" si="0"/>
        <v>112.52375000000001</v>
      </c>
      <c r="Q17" s="164">
        <f t="shared" si="1"/>
        <v>3.7507916666666667</v>
      </c>
    </row>
    <row r="18" spans="1:17">
      <c r="A18" s="132">
        <f t="shared" si="2"/>
        <v>13</v>
      </c>
      <c r="B18" s="133" t="s">
        <v>231</v>
      </c>
      <c r="C18" s="128">
        <v>40.284999999999997</v>
      </c>
      <c r="D18" s="128">
        <v>35.314999999999998</v>
      </c>
      <c r="E18" s="128">
        <v>46.39</v>
      </c>
      <c r="F18" s="130">
        <v>39.384999999999998</v>
      </c>
      <c r="G18" s="130">
        <v>48.405000000000001</v>
      </c>
      <c r="H18" s="130">
        <v>41.68</v>
      </c>
      <c r="I18" s="130">
        <v>45.6</v>
      </c>
      <c r="J18" s="130">
        <v>38.57</v>
      </c>
      <c r="K18" s="130">
        <v>45.164999999999999</v>
      </c>
      <c r="L18" s="130">
        <v>49.14</v>
      </c>
      <c r="M18" s="130">
        <v>41.12</v>
      </c>
      <c r="N18" s="130">
        <v>41.92</v>
      </c>
      <c r="O18" s="131">
        <f t="shared" si="3"/>
        <v>512.97500000000002</v>
      </c>
      <c r="P18" s="20">
        <f t="shared" si="0"/>
        <v>42.747916666666669</v>
      </c>
      <c r="Q18" s="164">
        <f t="shared" si="1"/>
        <v>1.4249305555555556</v>
      </c>
    </row>
    <row r="19" spans="1:17">
      <c r="A19" s="132">
        <f t="shared" si="2"/>
        <v>14</v>
      </c>
      <c r="B19" s="133" t="s">
        <v>232</v>
      </c>
      <c r="C19" s="128">
        <v>21.1</v>
      </c>
      <c r="D19" s="128">
        <v>16.34</v>
      </c>
      <c r="E19" s="128">
        <v>18.774999999999999</v>
      </c>
      <c r="F19" s="130">
        <v>25.885000000000002</v>
      </c>
      <c r="G19" s="130">
        <v>25.05</v>
      </c>
      <c r="H19" s="130">
        <v>24.02</v>
      </c>
      <c r="I19" s="130">
        <v>27.43</v>
      </c>
      <c r="J19" s="130">
        <v>17.46</v>
      </c>
      <c r="K19" s="130">
        <v>17.309999999999999</v>
      </c>
      <c r="L19" s="130">
        <v>22.934999999999999</v>
      </c>
      <c r="M19" s="130">
        <v>17.335000000000001</v>
      </c>
      <c r="N19" s="130">
        <v>20.344999999999999</v>
      </c>
      <c r="O19" s="131">
        <f t="shared" si="3"/>
        <v>253.98500000000001</v>
      </c>
      <c r="P19" s="20">
        <f t="shared" si="0"/>
        <v>21.165416666666669</v>
      </c>
      <c r="Q19" s="164">
        <f t="shared" si="1"/>
        <v>0.705513888888889</v>
      </c>
    </row>
    <row r="20" spans="1:17">
      <c r="A20" s="132">
        <f t="shared" si="2"/>
        <v>15</v>
      </c>
      <c r="B20" s="133" t="s">
        <v>233</v>
      </c>
      <c r="C20" s="128">
        <v>69.88</v>
      </c>
      <c r="D20" s="128">
        <v>63.06</v>
      </c>
      <c r="E20" s="128">
        <v>77.8</v>
      </c>
      <c r="F20" s="130">
        <v>81.81</v>
      </c>
      <c r="G20" s="130">
        <v>92.81</v>
      </c>
      <c r="H20" s="130">
        <v>82.034999999999997</v>
      </c>
      <c r="I20" s="130">
        <v>80.775000000000006</v>
      </c>
      <c r="J20" s="130">
        <v>78.265000000000001</v>
      </c>
      <c r="K20" s="130">
        <v>79.504999999999995</v>
      </c>
      <c r="L20" s="130">
        <v>79.87</v>
      </c>
      <c r="M20" s="130">
        <v>77.215000000000003</v>
      </c>
      <c r="N20" s="130">
        <v>76.66</v>
      </c>
      <c r="O20" s="131">
        <f t="shared" si="3"/>
        <v>939.68499999999995</v>
      </c>
      <c r="P20" s="20">
        <f t="shared" si="0"/>
        <v>78.307083333333324</v>
      </c>
      <c r="Q20" s="164">
        <f t="shared" si="1"/>
        <v>2.610236111111111</v>
      </c>
    </row>
    <row r="21" spans="1:17">
      <c r="A21" s="132">
        <f t="shared" si="2"/>
        <v>16</v>
      </c>
      <c r="B21" s="133" t="s">
        <v>234</v>
      </c>
      <c r="C21" s="128">
        <v>318.09500000000003</v>
      </c>
      <c r="D21" s="128">
        <v>257.89</v>
      </c>
      <c r="E21" s="128">
        <v>315.16500000000002</v>
      </c>
      <c r="F21" s="130">
        <v>307.995</v>
      </c>
      <c r="G21" s="130">
        <v>324.87</v>
      </c>
      <c r="H21" s="130">
        <v>345.52499999999998</v>
      </c>
      <c r="I21" s="130">
        <v>343.76499999999999</v>
      </c>
      <c r="J21" s="130">
        <v>300.61</v>
      </c>
      <c r="K21" s="130">
        <v>316.20499999999998</v>
      </c>
      <c r="L21" s="130">
        <v>331.2</v>
      </c>
      <c r="M21" s="130">
        <v>286.60000000000002</v>
      </c>
      <c r="N21" s="130">
        <v>347.97500000000002</v>
      </c>
      <c r="O21" s="131">
        <f t="shared" si="3"/>
        <v>3795.8949999999995</v>
      </c>
      <c r="P21" s="20">
        <f t="shared" si="0"/>
        <v>316.32458333333329</v>
      </c>
      <c r="Q21" s="164">
        <f t="shared" si="1"/>
        <v>10.544152777777777</v>
      </c>
    </row>
    <row r="22" spans="1:17">
      <c r="A22" s="132">
        <f t="shared" si="2"/>
        <v>17</v>
      </c>
      <c r="B22" s="133" t="s">
        <v>235</v>
      </c>
      <c r="C22" s="128">
        <v>64.61</v>
      </c>
      <c r="D22" s="128">
        <v>57.02</v>
      </c>
      <c r="E22" s="128">
        <v>58.034999999999997</v>
      </c>
      <c r="F22" s="130">
        <v>61.664999999999999</v>
      </c>
      <c r="G22" s="130">
        <v>67.42</v>
      </c>
      <c r="H22" s="130">
        <v>77.444999999999993</v>
      </c>
      <c r="I22" s="130">
        <v>61.994999999999997</v>
      </c>
      <c r="J22" s="130">
        <v>73.599999999999994</v>
      </c>
      <c r="K22" s="130">
        <v>67.004999999999995</v>
      </c>
      <c r="L22" s="130">
        <v>73.180000000000007</v>
      </c>
      <c r="M22" s="130">
        <v>55.905000000000001</v>
      </c>
      <c r="N22" s="130">
        <v>61.96</v>
      </c>
      <c r="O22" s="131">
        <f t="shared" si="3"/>
        <v>779.83999999999992</v>
      </c>
      <c r="P22" s="20">
        <f t="shared" si="0"/>
        <v>64.986666666666665</v>
      </c>
      <c r="Q22" s="164">
        <f t="shared" si="1"/>
        <v>2.1662222222222223</v>
      </c>
    </row>
    <row r="23" spans="1:17">
      <c r="A23" s="132">
        <f t="shared" si="2"/>
        <v>18</v>
      </c>
      <c r="B23" s="133" t="s">
        <v>236</v>
      </c>
      <c r="C23" s="128">
        <v>16.295000000000002</v>
      </c>
      <c r="D23" s="128">
        <v>7.79</v>
      </c>
      <c r="E23" s="128">
        <v>10.805</v>
      </c>
      <c r="F23" s="130">
        <v>19.100000000000001</v>
      </c>
      <c r="G23" s="130">
        <v>13.494999999999999</v>
      </c>
      <c r="H23" s="130">
        <v>14.14</v>
      </c>
      <c r="I23" s="130">
        <v>20.844999999999999</v>
      </c>
      <c r="J23" s="130">
        <v>19.77</v>
      </c>
      <c r="K23" s="130">
        <v>11.835000000000001</v>
      </c>
      <c r="L23" s="130">
        <v>21.59</v>
      </c>
      <c r="M23" s="130">
        <v>18.184999999999999</v>
      </c>
      <c r="N23" s="130">
        <v>18.989999999999998</v>
      </c>
      <c r="O23" s="131">
        <f t="shared" si="3"/>
        <v>192.84</v>
      </c>
      <c r="P23" s="20">
        <f t="shared" si="0"/>
        <v>16.07</v>
      </c>
      <c r="Q23" s="164">
        <f t="shared" si="1"/>
        <v>0.53566666666666662</v>
      </c>
    </row>
    <row r="24" spans="1:17">
      <c r="A24" s="132">
        <f t="shared" si="2"/>
        <v>19</v>
      </c>
      <c r="B24" s="133" t="s">
        <v>237</v>
      </c>
      <c r="C24" s="128">
        <v>190.13</v>
      </c>
      <c r="D24" s="128">
        <v>173.94499999999999</v>
      </c>
      <c r="E24" s="128">
        <v>202.23</v>
      </c>
      <c r="F24" s="130">
        <v>200.57</v>
      </c>
      <c r="G24" s="130">
        <v>242.95</v>
      </c>
      <c r="H24" s="130">
        <v>228.13</v>
      </c>
      <c r="I24" s="130">
        <v>226.535</v>
      </c>
      <c r="J24" s="130">
        <v>198.67</v>
      </c>
      <c r="K24" s="130">
        <v>215.04</v>
      </c>
      <c r="L24" s="130">
        <v>220.91499999999999</v>
      </c>
      <c r="M24" s="130">
        <v>190.405</v>
      </c>
      <c r="N24" s="130">
        <v>194.38499999999999</v>
      </c>
      <c r="O24" s="131">
        <f t="shared" si="3"/>
        <v>2483.9050000000007</v>
      </c>
      <c r="P24" s="20">
        <f t="shared" si="0"/>
        <v>206.9920833333334</v>
      </c>
      <c r="Q24" s="164">
        <f t="shared" si="1"/>
        <v>6.8997361111111131</v>
      </c>
    </row>
    <row r="25" spans="1:17">
      <c r="A25" s="132">
        <f t="shared" si="2"/>
        <v>20</v>
      </c>
      <c r="B25" s="133" t="s">
        <v>238</v>
      </c>
      <c r="C25" s="128">
        <v>48.994999999999997</v>
      </c>
      <c r="D25" s="128">
        <v>36.795000000000002</v>
      </c>
      <c r="E25" s="128">
        <v>39.664999999999999</v>
      </c>
      <c r="F25" s="130">
        <v>45.64</v>
      </c>
      <c r="G25" s="130">
        <v>44.585000000000001</v>
      </c>
      <c r="H25" s="130">
        <v>50.44</v>
      </c>
      <c r="I25" s="130">
        <v>47.38</v>
      </c>
      <c r="J25" s="130">
        <v>45.244999999999997</v>
      </c>
      <c r="K25" s="130">
        <v>44.575000000000003</v>
      </c>
      <c r="L25" s="130">
        <v>49.53</v>
      </c>
      <c r="M25" s="130">
        <v>49.454999999999998</v>
      </c>
      <c r="N25" s="130">
        <v>45.284999999999997</v>
      </c>
      <c r="O25" s="131">
        <f t="shared" si="3"/>
        <v>547.59</v>
      </c>
      <c r="P25" s="20">
        <f t="shared" si="0"/>
        <v>45.6325</v>
      </c>
      <c r="Q25" s="164">
        <f t="shared" si="1"/>
        <v>1.5210833333333333</v>
      </c>
    </row>
    <row r="26" spans="1:17">
      <c r="A26" s="132">
        <f t="shared" si="2"/>
        <v>21</v>
      </c>
      <c r="B26" s="133" t="s">
        <v>239</v>
      </c>
      <c r="C26" s="128">
        <v>79.19</v>
      </c>
      <c r="D26" s="128">
        <v>70.84</v>
      </c>
      <c r="E26" s="128">
        <v>60.555</v>
      </c>
      <c r="F26" s="130">
        <v>77.27</v>
      </c>
      <c r="G26" s="130">
        <v>84.364999999999995</v>
      </c>
      <c r="H26" s="130">
        <v>85.49</v>
      </c>
      <c r="I26" s="130">
        <v>77.930000000000007</v>
      </c>
      <c r="J26" s="130">
        <v>82.364999999999995</v>
      </c>
      <c r="K26" s="130">
        <v>71.16</v>
      </c>
      <c r="L26" s="130">
        <v>77.555000000000007</v>
      </c>
      <c r="M26" s="130">
        <v>62.67</v>
      </c>
      <c r="N26" s="130">
        <v>68.11</v>
      </c>
      <c r="O26" s="131">
        <f t="shared" si="3"/>
        <v>897.5</v>
      </c>
      <c r="P26" s="20">
        <f t="shared" si="0"/>
        <v>74.791666666666671</v>
      </c>
      <c r="Q26" s="164">
        <f t="shared" si="1"/>
        <v>2.4930555555555558</v>
      </c>
    </row>
    <row r="27" spans="1:17">
      <c r="A27" s="132">
        <f t="shared" si="2"/>
        <v>22</v>
      </c>
      <c r="B27" s="133" t="s">
        <v>240</v>
      </c>
      <c r="C27" s="128">
        <v>47.86</v>
      </c>
      <c r="D27" s="128">
        <v>43.43</v>
      </c>
      <c r="E27" s="128">
        <v>48.185000000000002</v>
      </c>
      <c r="F27" s="130">
        <v>50.465000000000003</v>
      </c>
      <c r="G27" s="130">
        <v>52.555</v>
      </c>
      <c r="H27" s="130">
        <v>56.44</v>
      </c>
      <c r="I27" s="130">
        <v>49.84</v>
      </c>
      <c r="J27" s="130">
        <v>47.545000000000002</v>
      </c>
      <c r="K27" s="130">
        <v>50.81</v>
      </c>
      <c r="L27" s="130">
        <v>53.634999999999998</v>
      </c>
      <c r="M27" s="130">
        <v>43.174999999999997</v>
      </c>
      <c r="N27" s="130">
        <v>40.005000000000003</v>
      </c>
      <c r="O27" s="131">
        <f t="shared" si="3"/>
        <v>583.94499999999994</v>
      </c>
      <c r="P27" s="20">
        <f t="shared" si="0"/>
        <v>48.662083333333328</v>
      </c>
      <c r="Q27" s="164">
        <f t="shared" si="1"/>
        <v>1.6220694444444443</v>
      </c>
    </row>
    <row r="28" spans="1:17">
      <c r="A28" s="132">
        <f t="shared" si="2"/>
        <v>23</v>
      </c>
      <c r="B28" s="133" t="s">
        <v>241</v>
      </c>
      <c r="C28" s="128">
        <v>74.989999999999995</v>
      </c>
      <c r="D28" s="128">
        <v>62.615000000000002</v>
      </c>
      <c r="E28" s="128">
        <v>78.905000000000001</v>
      </c>
      <c r="F28" s="130">
        <v>84.06</v>
      </c>
      <c r="G28" s="130">
        <v>97.23</v>
      </c>
      <c r="H28" s="130">
        <v>95.64</v>
      </c>
      <c r="I28" s="130">
        <v>90.35</v>
      </c>
      <c r="J28" s="130">
        <v>93.314999999999998</v>
      </c>
      <c r="K28" s="130">
        <v>87.444999999999993</v>
      </c>
      <c r="L28" s="130">
        <v>101.2</v>
      </c>
      <c r="M28" s="130">
        <v>78.39</v>
      </c>
      <c r="N28" s="130">
        <v>85.67</v>
      </c>
      <c r="O28" s="131">
        <f t="shared" si="3"/>
        <v>1029.81</v>
      </c>
      <c r="P28" s="20">
        <f t="shared" si="0"/>
        <v>85.817499999999995</v>
      </c>
      <c r="Q28" s="164">
        <f t="shared" si="1"/>
        <v>2.860583333333333</v>
      </c>
    </row>
    <row r="29" spans="1:17">
      <c r="A29" s="132">
        <f t="shared" si="2"/>
        <v>24</v>
      </c>
      <c r="B29" s="133" t="s">
        <v>242</v>
      </c>
      <c r="C29" s="128">
        <v>130.91999999999999</v>
      </c>
      <c r="D29" s="128">
        <v>114.15</v>
      </c>
      <c r="E29" s="128">
        <v>135.98500000000001</v>
      </c>
      <c r="F29" s="130">
        <v>138.28</v>
      </c>
      <c r="G29" s="130">
        <v>175.875</v>
      </c>
      <c r="H29" s="130">
        <v>156.465</v>
      </c>
      <c r="I29" s="130">
        <v>155.66999999999999</v>
      </c>
      <c r="J29" s="130">
        <v>140.05000000000001</v>
      </c>
      <c r="K29" s="130">
        <v>138.39500000000001</v>
      </c>
      <c r="L29" s="130">
        <v>135.22499999999999</v>
      </c>
      <c r="M29" s="130">
        <v>124.31</v>
      </c>
      <c r="N29" s="130">
        <v>126.755</v>
      </c>
      <c r="O29" s="131">
        <f t="shared" si="3"/>
        <v>1672.08</v>
      </c>
      <c r="P29" s="20">
        <f t="shared" si="0"/>
        <v>139.34</v>
      </c>
      <c r="Q29" s="164">
        <f t="shared" si="1"/>
        <v>4.6446666666666667</v>
      </c>
    </row>
    <row r="30" spans="1:17">
      <c r="A30" s="132">
        <f t="shared" si="2"/>
        <v>25</v>
      </c>
      <c r="B30" s="133" t="s">
        <v>243</v>
      </c>
      <c r="C30" s="128">
        <v>102.66</v>
      </c>
      <c r="D30" s="128">
        <v>86.825000000000003</v>
      </c>
      <c r="E30" s="128">
        <v>106.11</v>
      </c>
      <c r="F30" s="130">
        <v>124.575</v>
      </c>
      <c r="G30" s="130">
        <v>149.69999999999999</v>
      </c>
      <c r="H30" s="130">
        <v>126.265</v>
      </c>
      <c r="I30" s="130">
        <v>105.55</v>
      </c>
      <c r="J30" s="130">
        <v>123.675</v>
      </c>
      <c r="K30" s="130">
        <v>140.72</v>
      </c>
      <c r="L30" s="130">
        <v>138.715</v>
      </c>
      <c r="M30" s="130">
        <v>108.22</v>
      </c>
      <c r="N30" s="130">
        <v>104.22499999999999</v>
      </c>
      <c r="O30" s="131">
        <f t="shared" si="3"/>
        <v>1417.2399999999998</v>
      </c>
      <c r="P30" s="20">
        <f t="shared" si="0"/>
        <v>118.10333333333331</v>
      </c>
      <c r="Q30" s="164">
        <f t="shared" si="1"/>
        <v>3.936777777777777</v>
      </c>
    </row>
    <row r="31" spans="1:17">
      <c r="A31" s="132">
        <f t="shared" si="2"/>
        <v>26</v>
      </c>
      <c r="B31" s="133" t="s">
        <v>244</v>
      </c>
      <c r="C31" s="128">
        <v>65.215000000000003</v>
      </c>
      <c r="D31" s="128">
        <v>48.25</v>
      </c>
      <c r="E31" s="128">
        <v>60.19</v>
      </c>
      <c r="F31" s="130">
        <v>74.75</v>
      </c>
      <c r="G31" s="130">
        <v>59.58</v>
      </c>
      <c r="H31" s="130">
        <v>68.010000000000005</v>
      </c>
      <c r="I31" s="130">
        <v>63.305</v>
      </c>
      <c r="J31" s="130">
        <v>47.19</v>
      </c>
      <c r="K31" s="130">
        <v>52.954999999999998</v>
      </c>
      <c r="L31" s="130">
        <v>60.685000000000002</v>
      </c>
      <c r="M31" s="130">
        <v>56.66</v>
      </c>
      <c r="N31" s="130">
        <v>50.354999999999997</v>
      </c>
      <c r="O31" s="131">
        <f t="shared" si="3"/>
        <v>707.1450000000001</v>
      </c>
      <c r="P31" s="20">
        <f t="shared" si="0"/>
        <v>58.928750000000008</v>
      </c>
      <c r="Q31" s="164">
        <f t="shared" si="1"/>
        <v>1.964291666666667</v>
      </c>
    </row>
    <row r="32" spans="1:17">
      <c r="A32" s="132">
        <f t="shared" si="2"/>
        <v>27</v>
      </c>
      <c r="B32" s="133" t="s">
        <v>245</v>
      </c>
      <c r="C32" s="128">
        <v>64.775000000000006</v>
      </c>
      <c r="D32" s="128">
        <v>53.515000000000001</v>
      </c>
      <c r="E32" s="128">
        <v>57.935000000000002</v>
      </c>
      <c r="F32" s="130">
        <v>64.995000000000005</v>
      </c>
      <c r="G32" s="130">
        <v>67.665000000000006</v>
      </c>
      <c r="H32" s="130">
        <v>70.204999999999998</v>
      </c>
      <c r="I32" s="130">
        <v>59.825000000000003</v>
      </c>
      <c r="J32" s="130">
        <v>61.034999999999997</v>
      </c>
      <c r="K32" s="130">
        <v>61.44</v>
      </c>
      <c r="L32" s="130">
        <v>68.33</v>
      </c>
      <c r="M32" s="130">
        <v>57.975000000000001</v>
      </c>
      <c r="N32" s="130">
        <v>48.02</v>
      </c>
      <c r="O32" s="131">
        <f t="shared" si="3"/>
        <v>735.71500000000015</v>
      </c>
      <c r="P32" s="20">
        <f t="shared" si="0"/>
        <v>61.309583333333343</v>
      </c>
      <c r="Q32" s="164">
        <f t="shared" si="1"/>
        <v>2.043652777777778</v>
      </c>
    </row>
    <row r="33" spans="1:17">
      <c r="A33" s="132">
        <f t="shared" si="2"/>
        <v>28</v>
      </c>
      <c r="B33" s="133" t="s">
        <v>246</v>
      </c>
      <c r="C33" s="128">
        <v>11.67</v>
      </c>
      <c r="D33" s="128">
        <v>8.4849999999999994</v>
      </c>
      <c r="E33" s="128">
        <v>11.265000000000001</v>
      </c>
      <c r="F33" s="130">
        <v>10.365</v>
      </c>
      <c r="G33" s="130">
        <v>13.335000000000001</v>
      </c>
      <c r="H33" s="130">
        <v>14.48</v>
      </c>
      <c r="I33" s="130">
        <v>14.79</v>
      </c>
      <c r="J33" s="130">
        <v>12.15</v>
      </c>
      <c r="K33" s="130">
        <v>14.25</v>
      </c>
      <c r="L33" s="130">
        <v>18.18</v>
      </c>
      <c r="M33" s="130">
        <v>12.105</v>
      </c>
      <c r="N33" s="130">
        <v>9.8249999999999993</v>
      </c>
      <c r="O33" s="131">
        <f t="shared" si="3"/>
        <v>150.9</v>
      </c>
      <c r="P33" s="20">
        <f t="shared" si="0"/>
        <v>12.575000000000001</v>
      </c>
      <c r="Q33" s="164">
        <f t="shared" si="1"/>
        <v>0.41916666666666669</v>
      </c>
    </row>
    <row r="34" spans="1:17">
      <c r="A34" s="132">
        <f t="shared" si="2"/>
        <v>29</v>
      </c>
      <c r="B34" s="133" t="s">
        <v>247</v>
      </c>
      <c r="C34" s="128">
        <v>195.755</v>
      </c>
      <c r="D34" s="128">
        <v>163.44999999999999</v>
      </c>
      <c r="E34" s="128">
        <v>188</v>
      </c>
      <c r="F34" s="130">
        <v>192.07499999999999</v>
      </c>
      <c r="G34" s="130">
        <v>205.215</v>
      </c>
      <c r="H34" s="130">
        <v>220.97</v>
      </c>
      <c r="I34" s="130">
        <v>219.29499999999999</v>
      </c>
      <c r="J34" s="130">
        <v>203.17500000000001</v>
      </c>
      <c r="K34" s="130">
        <v>198.77</v>
      </c>
      <c r="L34" s="134">
        <v>209.32499999999999</v>
      </c>
      <c r="M34" s="134">
        <v>184.63</v>
      </c>
      <c r="N34" s="134">
        <v>194.01499999999999</v>
      </c>
      <c r="O34" s="131">
        <f t="shared" si="3"/>
        <v>2374.6749999999997</v>
      </c>
      <c r="P34" s="20">
        <f t="shared" si="0"/>
        <v>197.88958333333332</v>
      </c>
      <c r="Q34" s="164">
        <f t="shared" si="1"/>
        <v>6.5963194444444442</v>
      </c>
    </row>
    <row r="35" spans="1:17">
      <c r="A35" s="132">
        <f t="shared" si="2"/>
        <v>30</v>
      </c>
      <c r="B35" s="133" t="s">
        <v>248</v>
      </c>
      <c r="C35" s="128">
        <v>185.755</v>
      </c>
      <c r="D35" s="128">
        <v>151.82499999999999</v>
      </c>
      <c r="E35" s="128">
        <v>178.995</v>
      </c>
      <c r="F35" s="130">
        <v>209.19</v>
      </c>
      <c r="G35" s="130">
        <v>216.315</v>
      </c>
      <c r="H35" s="130">
        <v>194.33500000000001</v>
      </c>
      <c r="I35" s="130">
        <v>202.22</v>
      </c>
      <c r="J35" s="130">
        <v>186.85499999999999</v>
      </c>
      <c r="K35" s="130">
        <v>213.97</v>
      </c>
      <c r="L35" s="130">
        <v>210.065</v>
      </c>
      <c r="M35" s="130">
        <v>182.85</v>
      </c>
      <c r="N35" s="130">
        <v>177.58500000000001</v>
      </c>
      <c r="O35" s="131">
        <f t="shared" si="3"/>
        <v>2309.9600000000005</v>
      </c>
      <c r="P35" s="20">
        <f t="shared" si="0"/>
        <v>192.4966666666667</v>
      </c>
      <c r="Q35" s="164">
        <f t="shared" si="1"/>
        <v>6.4165555555555569</v>
      </c>
    </row>
    <row r="36" spans="1:17">
      <c r="A36" s="132">
        <f t="shared" si="2"/>
        <v>31</v>
      </c>
      <c r="B36" s="133" t="s">
        <v>249</v>
      </c>
      <c r="C36" s="128">
        <v>14.2</v>
      </c>
      <c r="D36" s="128">
        <v>14.19</v>
      </c>
      <c r="E36" s="128">
        <v>13.455</v>
      </c>
      <c r="F36" s="130">
        <v>13.835000000000001</v>
      </c>
      <c r="G36" s="130">
        <v>25.36</v>
      </c>
      <c r="H36" s="130">
        <v>14.59</v>
      </c>
      <c r="I36" s="130">
        <v>30.385000000000002</v>
      </c>
      <c r="J36" s="130">
        <v>33.04</v>
      </c>
      <c r="K36" s="130">
        <v>22.225000000000001</v>
      </c>
      <c r="L36" s="130">
        <v>33.244999999999997</v>
      </c>
      <c r="M36" s="130">
        <v>15.755000000000001</v>
      </c>
      <c r="N36" s="130">
        <v>12.955</v>
      </c>
      <c r="O36" s="131">
        <f t="shared" si="3"/>
        <v>243.23500000000001</v>
      </c>
      <c r="P36" s="20">
        <f t="shared" si="0"/>
        <v>20.269583333333333</v>
      </c>
      <c r="Q36" s="164">
        <f t="shared" si="1"/>
        <v>0.67565277777777777</v>
      </c>
    </row>
    <row r="37" spans="1:17">
      <c r="A37" s="132">
        <f t="shared" si="2"/>
        <v>32</v>
      </c>
      <c r="B37" s="133" t="s">
        <v>250</v>
      </c>
      <c r="C37" s="128">
        <v>46.24</v>
      </c>
      <c r="D37" s="128">
        <v>43.085000000000001</v>
      </c>
      <c r="E37" s="128">
        <v>49.545000000000002</v>
      </c>
      <c r="F37" s="130">
        <v>46.424999999999997</v>
      </c>
      <c r="G37" s="130">
        <v>61.604999999999997</v>
      </c>
      <c r="H37" s="130">
        <v>54.395000000000003</v>
      </c>
      <c r="I37" s="130">
        <v>48.664999999999999</v>
      </c>
      <c r="J37" s="130">
        <v>49.08</v>
      </c>
      <c r="K37" s="130">
        <v>58.99</v>
      </c>
      <c r="L37" s="130">
        <v>59.74</v>
      </c>
      <c r="M37" s="130">
        <v>45.75</v>
      </c>
      <c r="N37" s="130">
        <v>45.064999999999998</v>
      </c>
      <c r="O37" s="131">
        <f t="shared" si="3"/>
        <v>608.58500000000004</v>
      </c>
      <c r="P37" s="20">
        <f t="shared" si="0"/>
        <v>50.71541666666667</v>
      </c>
      <c r="Q37" s="164">
        <f t="shared" si="1"/>
        <v>1.6905138888888891</v>
      </c>
    </row>
    <row r="38" spans="1:17">
      <c r="A38" s="132">
        <v>33</v>
      </c>
      <c r="B38" s="133" t="s">
        <v>251</v>
      </c>
      <c r="C38" s="128">
        <v>33.104999999999997</v>
      </c>
      <c r="D38" s="128">
        <v>25.94</v>
      </c>
      <c r="E38" s="128">
        <v>29.71</v>
      </c>
      <c r="F38" s="130">
        <v>27.86</v>
      </c>
      <c r="G38" s="134">
        <v>33.9</v>
      </c>
      <c r="H38" s="130">
        <v>35.979999999999997</v>
      </c>
      <c r="I38" s="130">
        <v>32.4</v>
      </c>
      <c r="J38" s="130">
        <v>30.42</v>
      </c>
      <c r="K38" s="130">
        <v>32.174999999999997</v>
      </c>
      <c r="L38" s="130">
        <v>34.57</v>
      </c>
      <c r="M38" s="130">
        <v>28.484999999999999</v>
      </c>
      <c r="N38" s="130">
        <v>32.18</v>
      </c>
      <c r="O38" s="131">
        <f t="shared" si="3"/>
        <v>376.72500000000002</v>
      </c>
      <c r="P38" s="20">
        <f t="shared" si="0"/>
        <v>31.393750000000001</v>
      </c>
      <c r="Q38" s="164">
        <f t="shared" si="1"/>
        <v>1.0464583333333333</v>
      </c>
    </row>
    <row r="39" spans="1:17">
      <c r="A39" s="132">
        <f t="shared" si="2"/>
        <v>34</v>
      </c>
      <c r="B39" s="133" t="s">
        <v>252</v>
      </c>
      <c r="C39" s="128">
        <v>20.86</v>
      </c>
      <c r="D39" s="135">
        <v>21.44</v>
      </c>
      <c r="E39" s="135">
        <v>15.92</v>
      </c>
      <c r="F39" s="136">
        <v>17.78</v>
      </c>
      <c r="G39" s="137">
        <v>18.559999999999999</v>
      </c>
      <c r="H39" s="136">
        <v>24.77</v>
      </c>
      <c r="I39" s="136">
        <v>26.19</v>
      </c>
      <c r="J39" s="136">
        <v>27.11</v>
      </c>
      <c r="K39" s="136">
        <v>28.08</v>
      </c>
      <c r="L39" s="130">
        <v>28.88</v>
      </c>
      <c r="M39" s="130">
        <v>18.864999999999998</v>
      </c>
      <c r="N39" s="130">
        <v>22.875</v>
      </c>
      <c r="O39" s="131">
        <f t="shared" si="3"/>
        <v>271.33</v>
      </c>
      <c r="P39" s="20">
        <f t="shared" si="0"/>
        <v>22.610833333333332</v>
      </c>
      <c r="Q39" s="164">
        <f t="shared" si="1"/>
        <v>0.75369444444444444</v>
      </c>
    </row>
    <row r="40" spans="1:17">
      <c r="A40" s="132">
        <f t="shared" si="2"/>
        <v>35</v>
      </c>
      <c r="B40" s="133" t="s">
        <v>253</v>
      </c>
      <c r="C40" s="128">
        <v>884.3</v>
      </c>
      <c r="D40" s="128">
        <v>730.39</v>
      </c>
      <c r="E40" s="128">
        <v>828.03</v>
      </c>
      <c r="F40" s="130">
        <v>10.335000000000001</v>
      </c>
      <c r="G40" s="137">
        <v>0</v>
      </c>
      <c r="H40" s="137">
        <v>0</v>
      </c>
      <c r="I40" s="137">
        <v>0</v>
      </c>
      <c r="J40" s="137">
        <v>0</v>
      </c>
      <c r="K40" s="130">
        <v>0</v>
      </c>
      <c r="L40" s="138">
        <v>0</v>
      </c>
      <c r="M40" s="138">
        <v>0</v>
      </c>
      <c r="N40" s="137">
        <v>0</v>
      </c>
      <c r="O40" s="131">
        <f t="shared" si="3"/>
        <v>2453.0550000000003</v>
      </c>
      <c r="P40" s="20">
        <f t="shared" si="0"/>
        <v>204.42125000000001</v>
      </c>
      <c r="Q40" s="164">
        <f t="shared" si="1"/>
        <v>6.8140416666666672</v>
      </c>
    </row>
    <row r="41" spans="1:17">
      <c r="A41" s="132">
        <f t="shared" si="2"/>
        <v>36</v>
      </c>
      <c r="B41" s="133" t="s">
        <v>254</v>
      </c>
      <c r="C41" s="128">
        <v>91.905000000000001</v>
      </c>
      <c r="D41" s="128">
        <v>64.515000000000001</v>
      </c>
      <c r="E41" s="128">
        <v>93.51</v>
      </c>
      <c r="F41" s="130">
        <v>122.25</v>
      </c>
      <c r="G41" s="134">
        <v>114.59</v>
      </c>
      <c r="H41" s="130">
        <v>65.254999999999995</v>
      </c>
      <c r="I41" s="130">
        <v>123.705</v>
      </c>
      <c r="J41" s="130">
        <v>111.065</v>
      </c>
      <c r="K41" s="130">
        <v>116.235</v>
      </c>
      <c r="L41" s="130">
        <v>130.185</v>
      </c>
      <c r="M41" s="130">
        <v>96.59</v>
      </c>
      <c r="N41" s="130">
        <v>87.625</v>
      </c>
      <c r="O41" s="131">
        <f t="shared" si="3"/>
        <v>1217.43</v>
      </c>
      <c r="P41" s="20">
        <f t="shared" si="0"/>
        <v>101.4525</v>
      </c>
      <c r="Q41" s="164">
        <f t="shared" si="1"/>
        <v>3.3817499999999998</v>
      </c>
    </row>
    <row r="42" spans="1:17">
      <c r="A42" s="132">
        <f>A41+1</f>
        <v>37</v>
      </c>
      <c r="B42" s="133" t="s">
        <v>255</v>
      </c>
      <c r="C42" s="137">
        <v>84.81</v>
      </c>
      <c r="D42" s="137">
        <v>77.180000000000007</v>
      </c>
      <c r="E42" s="137">
        <v>87.905000000000001</v>
      </c>
      <c r="F42" s="134">
        <v>89.314999999999998</v>
      </c>
      <c r="G42" s="134">
        <v>114.395</v>
      </c>
      <c r="H42" s="130">
        <v>104.88</v>
      </c>
      <c r="I42" s="134">
        <v>97.545000000000002</v>
      </c>
      <c r="J42" s="134">
        <v>88.87</v>
      </c>
      <c r="K42" s="134">
        <v>104.04</v>
      </c>
      <c r="L42" s="134">
        <v>96.295000000000002</v>
      </c>
      <c r="M42" s="134">
        <v>85.36</v>
      </c>
      <c r="N42" s="134">
        <v>79.040000000000006</v>
      </c>
      <c r="O42" s="131">
        <f t="shared" si="3"/>
        <v>1109.6349999999998</v>
      </c>
      <c r="P42" s="20">
        <f t="shared" si="0"/>
        <v>92.469583333333318</v>
      </c>
      <c r="Q42" s="164">
        <f t="shared" si="1"/>
        <v>3.0823194444444439</v>
      </c>
    </row>
    <row r="43" spans="1:17">
      <c r="A43" s="132">
        <f t="shared" si="2"/>
        <v>38</v>
      </c>
      <c r="B43" s="133" t="s">
        <v>256</v>
      </c>
      <c r="C43" s="128">
        <v>49.805</v>
      </c>
      <c r="D43" s="128">
        <v>43.57</v>
      </c>
      <c r="E43" s="128">
        <v>44.25</v>
      </c>
      <c r="F43" s="130">
        <v>43.19</v>
      </c>
      <c r="G43" s="130">
        <v>51.75</v>
      </c>
      <c r="H43" s="134">
        <v>48.905000000000001</v>
      </c>
      <c r="I43" s="130">
        <v>49.225000000000001</v>
      </c>
      <c r="J43" s="130">
        <v>47.34</v>
      </c>
      <c r="K43" s="130">
        <v>50.265000000000001</v>
      </c>
      <c r="L43" s="134">
        <v>53.555</v>
      </c>
      <c r="M43" s="134">
        <v>54.35</v>
      </c>
      <c r="N43" s="134">
        <v>49.04</v>
      </c>
      <c r="O43" s="131">
        <f t="shared" si="3"/>
        <v>585.245</v>
      </c>
      <c r="P43" s="20">
        <f t="shared" si="0"/>
        <v>48.770416666666669</v>
      </c>
      <c r="Q43" s="164">
        <f t="shared" si="1"/>
        <v>1.6256805555555556</v>
      </c>
    </row>
    <row r="44" spans="1:17">
      <c r="A44" s="132">
        <f>A43+1</f>
        <v>39</v>
      </c>
      <c r="B44" s="133" t="s">
        <v>257</v>
      </c>
      <c r="C44" s="128">
        <v>34.984999999999999</v>
      </c>
      <c r="D44" s="128">
        <v>29.37</v>
      </c>
      <c r="E44" s="128">
        <v>33.49</v>
      </c>
      <c r="F44" s="130">
        <v>34.104999999999997</v>
      </c>
      <c r="G44" s="130">
        <v>37.85</v>
      </c>
      <c r="H44" s="130">
        <v>36.869999999999997</v>
      </c>
      <c r="I44" s="130">
        <v>34.854999999999997</v>
      </c>
      <c r="J44" s="130">
        <v>34.4</v>
      </c>
      <c r="K44" s="130">
        <v>38.755000000000003</v>
      </c>
      <c r="L44" s="130">
        <v>41.185000000000002</v>
      </c>
      <c r="M44" s="130">
        <v>33.979999999999997</v>
      </c>
      <c r="N44" s="130">
        <v>37.155000000000001</v>
      </c>
      <c r="O44" s="131">
        <f t="shared" si="3"/>
        <v>427</v>
      </c>
      <c r="P44" s="20">
        <f t="shared" si="0"/>
        <v>35.583333333333336</v>
      </c>
      <c r="Q44" s="164">
        <f t="shared" si="1"/>
        <v>1.1861111111111111</v>
      </c>
    </row>
    <row r="45" spans="1:17">
      <c r="A45" s="132">
        <f t="shared" si="2"/>
        <v>40</v>
      </c>
      <c r="B45" s="133" t="s">
        <v>258</v>
      </c>
      <c r="C45" s="128">
        <v>118.27</v>
      </c>
      <c r="D45" s="128">
        <v>106.62</v>
      </c>
      <c r="E45" s="128">
        <v>127.67</v>
      </c>
      <c r="F45" s="130">
        <v>186.3</v>
      </c>
      <c r="G45" s="137">
        <v>150.69</v>
      </c>
      <c r="H45" s="130">
        <v>149.73500000000001</v>
      </c>
      <c r="I45" s="130">
        <v>154.345</v>
      </c>
      <c r="J45" s="130">
        <v>145.83000000000001</v>
      </c>
      <c r="K45" s="130">
        <v>131.02500000000001</v>
      </c>
      <c r="L45" s="130">
        <v>141.69</v>
      </c>
      <c r="M45" s="130">
        <v>129.505</v>
      </c>
      <c r="N45" s="130">
        <v>129.27000000000001</v>
      </c>
      <c r="O45" s="131">
        <f t="shared" si="3"/>
        <v>1670.9500000000003</v>
      </c>
      <c r="P45" s="20">
        <f t="shared" si="0"/>
        <v>139.24583333333337</v>
      </c>
      <c r="Q45" s="164">
        <f t="shared" si="1"/>
        <v>4.641527777777779</v>
      </c>
    </row>
    <row r="46" spans="1:17">
      <c r="A46" s="132">
        <f t="shared" si="2"/>
        <v>41</v>
      </c>
      <c r="B46" s="133" t="s">
        <v>259</v>
      </c>
      <c r="C46" s="128">
        <v>334.10500000000002</v>
      </c>
      <c r="D46" s="128">
        <v>313.935</v>
      </c>
      <c r="E46" s="128">
        <v>347.69499999999999</v>
      </c>
      <c r="F46" s="130">
        <v>377.495</v>
      </c>
      <c r="G46" s="130">
        <v>392.36500000000001</v>
      </c>
      <c r="H46" s="130">
        <v>350.745</v>
      </c>
      <c r="I46" s="130">
        <v>355.245</v>
      </c>
      <c r="J46" s="130">
        <v>349.63</v>
      </c>
      <c r="K46" s="130">
        <v>358.89</v>
      </c>
      <c r="L46" s="136">
        <v>354.58</v>
      </c>
      <c r="M46" s="136">
        <v>362.72500000000002</v>
      </c>
      <c r="N46" s="136">
        <v>381.96499999999997</v>
      </c>
      <c r="O46" s="131">
        <f t="shared" si="3"/>
        <v>4279.375</v>
      </c>
      <c r="P46" s="20">
        <f t="shared" si="0"/>
        <v>356.61458333333331</v>
      </c>
      <c r="Q46" s="164">
        <f t="shared" si="1"/>
        <v>11.887152777777777</v>
      </c>
    </row>
    <row r="47" spans="1:17">
      <c r="A47" s="132">
        <v>42</v>
      </c>
      <c r="B47" s="133" t="s">
        <v>260</v>
      </c>
      <c r="C47" s="128">
        <v>41.94</v>
      </c>
      <c r="D47" s="128">
        <v>36.094999999999999</v>
      </c>
      <c r="E47" s="128">
        <v>41.89</v>
      </c>
      <c r="F47" s="130">
        <v>44.085000000000001</v>
      </c>
      <c r="G47" s="130">
        <v>50.055</v>
      </c>
      <c r="H47" s="130">
        <v>46.88</v>
      </c>
      <c r="I47" s="3">
        <v>42.725000000000001</v>
      </c>
      <c r="J47" s="3">
        <v>40.984999999999999</v>
      </c>
      <c r="K47" s="139">
        <v>44.405000000000001</v>
      </c>
      <c r="L47" s="140">
        <v>47.26</v>
      </c>
      <c r="M47" s="140">
        <v>39.734999999999999</v>
      </c>
      <c r="N47" s="140">
        <v>41.31</v>
      </c>
      <c r="O47" s="131">
        <f t="shared" si="3"/>
        <v>517.36500000000001</v>
      </c>
      <c r="P47" s="20">
        <f t="shared" si="0"/>
        <v>43.113750000000003</v>
      </c>
      <c r="Q47" s="164">
        <f t="shared" si="1"/>
        <v>1.4371250000000002</v>
      </c>
    </row>
    <row r="48" spans="1:17">
      <c r="A48" s="132">
        <f t="shared" si="2"/>
        <v>43</v>
      </c>
      <c r="B48" s="133" t="s">
        <v>261</v>
      </c>
      <c r="C48" s="141">
        <v>0</v>
      </c>
      <c r="D48" s="141">
        <v>0</v>
      </c>
      <c r="E48" s="128">
        <v>0</v>
      </c>
      <c r="F48" s="142">
        <v>0</v>
      </c>
      <c r="G48" s="142">
        <v>0</v>
      </c>
      <c r="H48" s="143">
        <v>0</v>
      </c>
      <c r="I48" s="134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31">
        <f t="shared" si="3"/>
        <v>0</v>
      </c>
      <c r="P48" s="20">
        <f t="shared" si="0"/>
        <v>0</v>
      </c>
      <c r="Q48" s="164">
        <f t="shared" si="1"/>
        <v>0</v>
      </c>
    </row>
    <row r="49" spans="1:17">
      <c r="A49" s="132">
        <f t="shared" si="2"/>
        <v>44</v>
      </c>
      <c r="B49" s="133" t="s">
        <v>262</v>
      </c>
      <c r="C49" s="128">
        <v>33.39</v>
      </c>
      <c r="D49" s="128">
        <v>26.754999999999999</v>
      </c>
      <c r="E49" s="128">
        <v>27.234999999999999</v>
      </c>
      <c r="F49" s="130">
        <v>33.034999999999997</v>
      </c>
      <c r="G49" s="130">
        <v>34.24</v>
      </c>
      <c r="H49" s="3">
        <v>37.975000000000001</v>
      </c>
      <c r="I49" s="137">
        <v>30.2</v>
      </c>
      <c r="J49" s="134">
        <v>33.08</v>
      </c>
      <c r="K49" s="134">
        <v>39.475000000000001</v>
      </c>
      <c r="L49" s="144">
        <v>39.15</v>
      </c>
      <c r="M49" s="144">
        <v>33.534999999999997</v>
      </c>
      <c r="N49" s="144">
        <v>36.344999999999999</v>
      </c>
      <c r="O49" s="131">
        <f t="shared" si="3"/>
        <v>404.41499999999996</v>
      </c>
      <c r="P49" s="20">
        <f t="shared" si="0"/>
        <v>33.701249999999995</v>
      </c>
      <c r="Q49" s="164">
        <f t="shared" si="1"/>
        <v>1.1233749999999998</v>
      </c>
    </row>
    <row r="50" spans="1:17">
      <c r="A50" s="132">
        <f t="shared" si="2"/>
        <v>45</v>
      </c>
      <c r="B50" s="133" t="s">
        <v>263</v>
      </c>
      <c r="C50" s="128">
        <v>24.925000000000001</v>
      </c>
      <c r="D50" s="128">
        <v>18.614999999999998</v>
      </c>
      <c r="E50" s="128">
        <v>21.234999999999999</v>
      </c>
      <c r="F50" s="130">
        <v>21.19</v>
      </c>
      <c r="G50" s="130">
        <v>24.015000000000001</v>
      </c>
      <c r="H50" s="134">
        <v>24.2</v>
      </c>
      <c r="I50" s="134">
        <v>30.2</v>
      </c>
      <c r="J50" s="130">
        <v>18.605</v>
      </c>
      <c r="K50" s="130">
        <v>23.885000000000002</v>
      </c>
      <c r="L50" s="130">
        <v>25.675000000000001</v>
      </c>
      <c r="M50" s="130">
        <v>22.12</v>
      </c>
      <c r="N50" s="130">
        <v>20.055</v>
      </c>
      <c r="O50" s="131">
        <f t="shared" si="3"/>
        <v>274.71999999999997</v>
      </c>
      <c r="P50" s="20">
        <f t="shared" si="0"/>
        <v>22.893333333333331</v>
      </c>
      <c r="Q50" s="164">
        <f t="shared" si="1"/>
        <v>0.76311111111111107</v>
      </c>
    </row>
    <row r="51" spans="1:17">
      <c r="A51" s="132">
        <f t="shared" si="2"/>
        <v>46</v>
      </c>
      <c r="B51" s="133" t="s">
        <v>264</v>
      </c>
      <c r="C51" s="128">
        <v>13.345000000000001</v>
      </c>
      <c r="D51" s="128">
        <v>8.69</v>
      </c>
      <c r="E51" s="128">
        <v>9.4600000000000009</v>
      </c>
      <c r="F51" s="130">
        <v>8.0399999999999991</v>
      </c>
      <c r="G51" s="130">
        <v>14.185</v>
      </c>
      <c r="H51" s="130">
        <v>9.99</v>
      </c>
      <c r="I51" s="130">
        <v>21.565000000000001</v>
      </c>
      <c r="J51" s="130">
        <v>9.6950000000000003</v>
      </c>
      <c r="K51" s="130">
        <v>10.64</v>
      </c>
      <c r="L51" s="130">
        <v>15.63</v>
      </c>
      <c r="M51" s="130">
        <v>11.315</v>
      </c>
      <c r="N51" s="130">
        <v>8.6199999999999992</v>
      </c>
      <c r="O51" s="131">
        <f t="shared" si="3"/>
        <v>141.17500000000001</v>
      </c>
      <c r="P51" s="20">
        <f t="shared" si="0"/>
        <v>11.764583333333334</v>
      </c>
      <c r="Q51" s="164">
        <f t="shared" si="1"/>
        <v>0.39215277777777779</v>
      </c>
    </row>
    <row r="52" spans="1:17">
      <c r="A52" s="132">
        <f t="shared" si="2"/>
        <v>47</v>
      </c>
      <c r="B52" s="133" t="s">
        <v>265</v>
      </c>
      <c r="C52" s="141">
        <v>0</v>
      </c>
      <c r="D52" s="141">
        <v>0</v>
      </c>
      <c r="E52" s="145">
        <v>0</v>
      </c>
      <c r="F52" s="130">
        <v>0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31">
        <f t="shared" si="3"/>
        <v>0</v>
      </c>
      <c r="P52" s="20">
        <f t="shared" si="0"/>
        <v>0</v>
      </c>
      <c r="Q52" s="164">
        <f t="shared" si="1"/>
        <v>0</v>
      </c>
    </row>
    <row r="53" spans="1:17">
      <c r="A53" s="132">
        <f t="shared" si="2"/>
        <v>48</v>
      </c>
      <c r="B53" s="133" t="s">
        <v>266</v>
      </c>
      <c r="C53" s="128">
        <v>136.405</v>
      </c>
      <c r="D53" s="128">
        <v>118.52</v>
      </c>
      <c r="E53" s="128">
        <v>142.38</v>
      </c>
      <c r="F53" s="130">
        <v>164.56</v>
      </c>
      <c r="G53" s="137">
        <v>163.51</v>
      </c>
      <c r="H53" s="130">
        <v>159.535</v>
      </c>
      <c r="I53" s="130">
        <v>163.27000000000001</v>
      </c>
      <c r="J53" s="130">
        <v>142.66999999999999</v>
      </c>
      <c r="K53" s="130">
        <v>153.315</v>
      </c>
      <c r="L53" s="130">
        <v>175.52500000000001</v>
      </c>
      <c r="M53" s="130">
        <v>137.69499999999999</v>
      </c>
      <c r="N53" s="130">
        <v>132.63499999999999</v>
      </c>
      <c r="O53" s="131">
        <f t="shared" si="3"/>
        <v>1790.0200000000002</v>
      </c>
      <c r="P53" s="20">
        <f t="shared" si="0"/>
        <v>149.16833333333335</v>
      </c>
      <c r="Q53" s="164">
        <f t="shared" si="1"/>
        <v>4.9722777777777782</v>
      </c>
    </row>
    <row r="54" spans="1:17">
      <c r="A54" s="132">
        <f t="shared" si="2"/>
        <v>49</v>
      </c>
      <c r="B54" s="133" t="s">
        <v>267</v>
      </c>
      <c r="C54" s="128">
        <v>21.535</v>
      </c>
      <c r="D54" s="128">
        <v>21.86</v>
      </c>
      <c r="E54" s="128">
        <v>19.54</v>
      </c>
      <c r="F54" s="130">
        <v>27.545000000000002</v>
      </c>
      <c r="G54" s="137">
        <v>27.745000000000001</v>
      </c>
      <c r="H54" s="130">
        <v>22.01</v>
      </c>
      <c r="I54" s="134">
        <v>26.565000000000001</v>
      </c>
      <c r="J54" s="134">
        <v>23.805</v>
      </c>
      <c r="K54" s="134">
        <v>25.995000000000001</v>
      </c>
      <c r="L54" s="146">
        <v>25.12</v>
      </c>
      <c r="M54" s="146">
        <v>21.16</v>
      </c>
      <c r="N54" s="146">
        <v>20.28</v>
      </c>
      <c r="O54" s="131">
        <f t="shared" si="3"/>
        <v>283.15999999999997</v>
      </c>
      <c r="P54" s="20">
        <f t="shared" si="0"/>
        <v>23.596666666666664</v>
      </c>
      <c r="Q54" s="164">
        <f t="shared" si="1"/>
        <v>0.78655555555555545</v>
      </c>
    </row>
    <row r="55" spans="1:17">
      <c r="A55" s="132">
        <f t="shared" si="2"/>
        <v>50</v>
      </c>
      <c r="B55" s="133" t="s">
        <v>268</v>
      </c>
      <c r="C55" s="137">
        <v>5.4249999999999998</v>
      </c>
      <c r="D55" s="137">
        <v>5.21</v>
      </c>
      <c r="E55" s="137">
        <v>6.96</v>
      </c>
      <c r="F55" s="134">
        <v>6.85</v>
      </c>
      <c r="G55" s="134">
        <v>6.96</v>
      </c>
      <c r="H55" s="134">
        <v>9.11</v>
      </c>
      <c r="I55" s="134">
        <v>7.1</v>
      </c>
      <c r="J55" s="134">
        <v>6.2249999999999996</v>
      </c>
      <c r="K55" s="134">
        <v>8.4450000000000003</v>
      </c>
      <c r="L55" s="144">
        <v>6.24</v>
      </c>
      <c r="M55" s="144">
        <v>7.7850000000000001</v>
      </c>
      <c r="N55" s="144">
        <v>8.375</v>
      </c>
      <c r="O55" s="131">
        <f t="shared" si="3"/>
        <v>84.685000000000002</v>
      </c>
      <c r="P55" s="20">
        <f t="shared" si="0"/>
        <v>7.0570833333333338</v>
      </c>
      <c r="Q55" s="164">
        <f t="shared" si="1"/>
        <v>0.23523611111111112</v>
      </c>
    </row>
    <row r="56" spans="1:17">
      <c r="A56" s="132">
        <f t="shared" si="2"/>
        <v>51</v>
      </c>
      <c r="B56" s="133" t="s">
        <v>269</v>
      </c>
      <c r="C56" s="128">
        <v>21.51</v>
      </c>
      <c r="D56" s="128">
        <v>18.484999999999999</v>
      </c>
      <c r="E56" s="128">
        <v>15.795</v>
      </c>
      <c r="F56" s="145">
        <v>34.380000000000003</v>
      </c>
      <c r="G56" s="130">
        <v>25.605</v>
      </c>
      <c r="H56" s="134">
        <v>31.855</v>
      </c>
      <c r="I56" s="130">
        <v>25.77</v>
      </c>
      <c r="J56" s="130">
        <v>32.055</v>
      </c>
      <c r="K56" s="130">
        <v>33.54</v>
      </c>
      <c r="L56" s="147">
        <v>32.4</v>
      </c>
      <c r="M56" s="147">
        <v>28.395</v>
      </c>
      <c r="N56" s="147">
        <v>30.53</v>
      </c>
      <c r="O56" s="131">
        <f t="shared" si="3"/>
        <v>330.32000000000005</v>
      </c>
      <c r="P56" s="20">
        <f t="shared" si="0"/>
        <v>27.526666666666671</v>
      </c>
      <c r="Q56" s="164">
        <f t="shared" si="1"/>
        <v>0.91755555555555568</v>
      </c>
    </row>
    <row r="57" spans="1:17">
      <c r="A57" s="132">
        <f t="shared" si="2"/>
        <v>52</v>
      </c>
      <c r="B57" s="133" t="s">
        <v>270</v>
      </c>
      <c r="C57" s="144">
        <v>0</v>
      </c>
      <c r="D57" s="144">
        <v>0</v>
      </c>
      <c r="E57" s="144">
        <v>0</v>
      </c>
      <c r="F57" s="144">
        <v>0</v>
      </c>
      <c r="G57" s="144">
        <v>0</v>
      </c>
      <c r="H57" s="144">
        <v>0</v>
      </c>
      <c r="I57" s="144">
        <v>0</v>
      </c>
      <c r="J57" s="144">
        <v>0</v>
      </c>
      <c r="K57" s="144">
        <v>0</v>
      </c>
      <c r="L57" s="144">
        <v>0</v>
      </c>
      <c r="M57" s="144">
        <v>0</v>
      </c>
      <c r="N57" s="144">
        <v>0</v>
      </c>
      <c r="O57" s="131">
        <f t="shared" si="3"/>
        <v>0</v>
      </c>
      <c r="P57" s="20">
        <f t="shared" si="0"/>
        <v>0</v>
      </c>
      <c r="Q57" s="164">
        <f t="shared" si="1"/>
        <v>0</v>
      </c>
    </row>
    <row r="58" spans="1:17">
      <c r="A58" s="148">
        <f t="shared" si="2"/>
        <v>53</v>
      </c>
      <c r="B58" s="149" t="s">
        <v>271</v>
      </c>
      <c r="C58" s="128">
        <v>18.954999999999998</v>
      </c>
      <c r="D58" s="128">
        <v>12.285</v>
      </c>
      <c r="E58" s="128">
        <v>14.175000000000001</v>
      </c>
      <c r="F58" s="130">
        <v>19.48</v>
      </c>
      <c r="G58" s="130">
        <v>14.08</v>
      </c>
      <c r="H58" s="130">
        <v>13.654999999999999</v>
      </c>
      <c r="I58" s="130">
        <v>19.14</v>
      </c>
      <c r="J58" s="130">
        <v>12.435</v>
      </c>
      <c r="K58" s="130">
        <v>13.625</v>
      </c>
      <c r="L58" s="147">
        <v>19.52</v>
      </c>
      <c r="M58" s="147">
        <v>14.685</v>
      </c>
      <c r="N58" s="147">
        <v>17.395</v>
      </c>
      <c r="O58" s="131">
        <f t="shared" si="3"/>
        <v>189.43</v>
      </c>
      <c r="P58" s="20">
        <f t="shared" si="0"/>
        <v>15.785833333333334</v>
      </c>
      <c r="Q58" s="164">
        <f t="shared" si="1"/>
        <v>0.52619444444444452</v>
      </c>
    </row>
    <row r="59" spans="1:17">
      <c r="A59" s="148">
        <f t="shared" si="2"/>
        <v>54</v>
      </c>
      <c r="B59" s="149" t="s">
        <v>449</v>
      </c>
      <c r="C59" s="128">
        <v>22.09</v>
      </c>
      <c r="D59" s="128">
        <v>20.605</v>
      </c>
      <c r="E59" s="128">
        <v>20.98</v>
      </c>
      <c r="F59" s="130">
        <v>28.01</v>
      </c>
      <c r="G59" s="130">
        <v>26.765000000000001</v>
      </c>
      <c r="H59" s="130">
        <v>28.39</v>
      </c>
      <c r="I59" s="130">
        <v>29.164999999999999</v>
      </c>
      <c r="J59" s="130">
        <v>26.26</v>
      </c>
      <c r="K59" s="130">
        <v>28.82</v>
      </c>
      <c r="L59" s="147">
        <v>34.335000000000001</v>
      </c>
      <c r="M59" s="147">
        <v>6.32</v>
      </c>
      <c r="N59" s="144">
        <v>0</v>
      </c>
      <c r="O59" s="131">
        <f t="shared" si="3"/>
        <v>271.73999999999995</v>
      </c>
      <c r="P59" s="20">
        <f t="shared" si="0"/>
        <v>22.644999999999996</v>
      </c>
      <c r="Q59" s="164">
        <f t="shared" si="1"/>
        <v>0.75483333333333325</v>
      </c>
    </row>
    <row r="60" spans="1:17">
      <c r="A60" s="148">
        <f t="shared" si="2"/>
        <v>55</v>
      </c>
      <c r="B60" s="149" t="s">
        <v>272</v>
      </c>
      <c r="C60" s="128">
        <v>6.93</v>
      </c>
      <c r="D60" s="128">
        <v>9.0549999999999997</v>
      </c>
      <c r="E60" s="128">
        <v>6.9450000000000003</v>
      </c>
      <c r="F60" s="130">
        <v>6.2649999999999997</v>
      </c>
      <c r="G60" s="130">
        <v>9.0350000000000001</v>
      </c>
      <c r="H60" s="130">
        <v>7.93</v>
      </c>
      <c r="I60" s="130">
        <v>6.7750000000000004</v>
      </c>
      <c r="J60" s="130">
        <v>10.085000000000001</v>
      </c>
      <c r="K60" s="130">
        <v>7.4950000000000001</v>
      </c>
      <c r="L60" s="144">
        <v>9.86</v>
      </c>
      <c r="M60" s="144">
        <v>7.08</v>
      </c>
      <c r="N60" s="144">
        <v>5.2750000000000004</v>
      </c>
      <c r="O60" s="131">
        <f t="shared" si="3"/>
        <v>92.73</v>
      </c>
      <c r="P60" s="20">
        <f t="shared" si="0"/>
        <v>7.7275</v>
      </c>
      <c r="Q60" s="164">
        <f t="shared" si="1"/>
        <v>0.25758333333333333</v>
      </c>
    </row>
    <row r="61" spans="1:17">
      <c r="A61" s="148">
        <v>57</v>
      </c>
      <c r="B61" s="150" t="s">
        <v>450</v>
      </c>
      <c r="C61" s="128">
        <v>9.6300000000000008</v>
      </c>
      <c r="D61" s="128">
        <v>7.68</v>
      </c>
      <c r="E61" s="128">
        <v>7.0750000000000002</v>
      </c>
      <c r="F61" s="145">
        <v>7.835</v>
      </c>
      <c r="G61" s="130">
        <v>10.654999999999999</v>
      </c>
      <c r="H61" s="130">
        <v>9.1</v>
      </c>
      <c r="I61" s="130">
        <v>9.06</v>
      </c>
      <c r="J61" s="130">
        <v>10.19</v>
      </c>
      <c r="K61" s="130">
        <v>8.15</v>
      </c>
      <c r="L61" s="144">
        <v>11.81</v>
      </c>
      <c r="M61" s="144">
        <v>7.69</v>
      </c>
      <c r="N61" s="144">
        <v>6.1749999999999998</v>
      </c>
      <c r="O61" s="131">
        <f t="shared" si="3"/>
        <v>105.05000000000001</v>
      </c>
      <c r="P61" s="20">
        <f t="shared" si="0"/>
        <v>8.7541666666666682</v>
      </c>
      <c r="Q61" s="164">
        <f t="shared" si="1"/>
        <v>0.2918055555555556</v>
      </c>
    </row>
    <row r="62" spans="1:17">
      <c r="A62" s="148">
        <v>58</v>
      </c>
      <c r="B62" s="150" t="s">
        <v>451</v>
      </c>
      <c r="C62" s="128">
        <v>63.945</v>
      </c>
      <c r="D62" s="128">
        <v>55.63</v>
      </c>
      <c r="E62" s="128">
        <v>71.94</v>
      </c>
      <c r="F62" s="145">
        <v>93.325000000000003</v>
      </c>
      <c r="G62" s="134">
        <v>73.63</v>
      </c>
      <c r="H62" s="130">
        <v>79.734999999999999</v>
      </c>
      <c r="I62" s="137">
        <v>86.034999999999997</v>
      </c>
      <c r="J62" s="130">
        <v>77.084999999999994</v>
      </c>
      <c r="K62" s="130">
        <v>74.98</v>
      </c>
      <c r="L62" s="130">
        <v>74.495000000000005</v>
      </c>
      <c r="M62" s="130">
        <v>64.819999999999993</v>
      </c>
      <c r="N62" s="130">
        <v>63.274999999999999</v>
      </c>
      <c r="O62" s="131">
        <f t="shared" si="3"/>
        <v>878.8950000000001</v>
      </c>
      <c r="P62" s="20">
        <f t="shared" si="0"/>
        <v>73.241250000000008</v>
      </c>
      <c r="Q62" s="164">
        <f t="shared" si="1"/>
        <v>2.4413750000000003</v>
      </c>
    </row>
    <row r="63" spans="1:17">
      <c r="A63" s="148">
        <v>59</v>
      </c>
      <c r="B63" s="150" t="s">
        <v>452</v>
      </c>
      <c r="C63" s="128">
        <v>6.625</v>
      </c>
      <c r="D63" s="128">
        <v>0</v>
      </c>
      <c r="E63" s="145">
        <v>0</v>
      </c>
      <c r="F63" s="145">
        <v>0</v>
      </c>
      <c r="G63" s="134">
        <v>0</v>
      </c>
      <c r="H63" s="137">
        <v>0</v>
      </c>
      <c r="I63" s="137">
        <v>0</v>
      </c>
      <c r="J63" s="143">
        <v>0</v>
      </c>
      <c r="K63" s="134">
        <v>17.074999999999999</v>
      </c>
      <c r="L63" s="147">
        <v>88.355000000000004</v>
      </c>
      <c r="M63" s="147">
        <v>90.075000000000003</v>
      </c>
      <c r="N63" s="147">
        <v>72.55</v>
      </c>
      <c r="O63" s="131">
        <f t="shared" si="3"/>
        <v>274.68</v>
      </c>
      <c r="P63" s="20">
        <f t="shared" si="0"/>
        <v>22.89</v>
      </c>
      <c r="Q63" s="164">
        <f t="shared" si="1"/>
        <v>0.76300000000000001</v>
      </c>
    </row>
    <row r="64" spans="1:17">
      <c r="A64" s="148">
        <v>60</v>
      </c>
      <c r="B64" s="150" t="s">
        <v>453</v>
      </c>
      <c r="C64" s="128">
        <v>18.82</v>
      </c>
      <c r="D64" s="128">
        <v>17.32</v>
      </c>
      <c r="E64" s="145">
        <v>19.155000000000001</v>
      </c>
      <c r="F64" s="145">
        <v>17.875</v>
      </c>
      <c r="G64" s="137">
        <v>23.434999999999999</v>
      </c>
      <c r="H64" s="130">
        <v>17.93</v>
      </c>
      <c r="I64" s="134">
        <v>18.155000000000001</v>
      </c>
      <c r="J64" s="134">
        <v>21.245000000000001</v>
      </c>
      <c r="K64" s="134">
        <v>21.2</v>
      </c>
      <c r="L64" s="147">
        <v>30.62</v>
      </c>
      <c r="M64" s="147">
        <v>20.004999999999999</v>
      </c>
      <c r="N64" s="147">
        <v>17.545000000000002</v>
      </c>
      <c r="O64" s="131">
        <f t="shared" si="3"/>
        <v>243.30500000000001</v>
      </c>
      <c r="P64" s="20">
        <f t="shared" si="0"/>
        <v>20.275416666666668</v>
      </c>
      <c r="Q64" s="164">
        <f t="shared" si="1"/>
        <v>0.67584722222222227</v>
      </c>
    </row>
    <row r="65" spans="1:17">
      <c r="A65" s="148">
        <v>62</v>
      </c>
      <c r="B65" s="150" t="s">
        <v>454</v>
      </c>
      <c r="C65" s="145">
        <v>0</v>
      </c>
      <c r="D65" s="141">
        <v>0</v>
      </c>
      <c r="E65" s="141">
        <v>0</v>
      </c>
      <c r="F65" s="145">
        <v>0</v>
      </c>
      <c r="G65" s="145">
        <v>0</v>
      </c>
      <c r="H65" s="145">
        <v>0</v>
      </c>
      <c r="I65" s="145">
        <v>0</v>
      </c>
      <c r="J65" s="145">
        <v>0</v>
      </c>
      <c r="K65" s="134">
        <v>0</v>
      </c>
      <c r="L65" s="144">
        <v>0</v>
      </c>
      <c r="M65" s="144">
        <v>0</v>
      </c>
      <c r="N65" s="144">
        <v>0</v>
      </c>
      <c r="O65" s="131">
        <f t="shared" si="3"/>
        <v>0</v>
      </c>
      <c r="P65" s="20">
        <f t="shared" si="0"/>
        <v>0</v>
      </c>
      <c r="Q65" s="164">
        <f t="shared" si="1"/>
        <v>0</v>
      </c>
    </row>
    <row r="66" spans="1:17">
      <c r="A66" s="151">
        <v>63</v>
      </c>
      <c r="B66" s="150" t="s">
        <v>455</v>
      </c>
      <c r="C66" s="145">
        <v>0</v>
      </c>
      <c r="D66" s="141">
        <v>0</v>
      </c>
      <c r="E66" s="141">
        <v>0</v>
      </c>
      <c r="F66" s="145">
        <v>0</v>
      </c>
      <c r="G66" s="145">
        <v>0</v>
      </c>
      <c r="H66" s="137">
        <v>0</v>
      </c>
      <c r="I66" s="137">
        <v>0</v>
      </c>
      <c r="J66" s="137">
        <v>0</v>
      </c>
      <c r="K66" s="137">
        <v>0</v>
      </c>
      <c r="L66" s="144">
        <v>0</v>
      </c>
      <c r="M66" s="144">
        <v>0</v>
      </c>
      <c r="N66" s="144">
        <v>0</v>
      </c>
      <c r="O66" s="131">
        <f t="shared" si="3"/>
        <v>0</v>
      </c>
      <c r="P66" s="20">
        <f t="shared" si="0"/>
        <v>0</v>
      </c>
      <c r="Q66" s="164">
        <f t="shared" si="1"/>
        <v>0</v>
      </c>
    </row>
    <row r="67" spans="1:17">
      <c r="A67" s="148">
        <v>64</v>
      </c>
      <c r="B67" s="152" t="s">
        <v>273</v>
      </c>
      <c r="C67" s="137">
        <v>605</v>
      </c>
      <c r="D67" s="141">
        <v>0</v>
      </c>
      <c r="E67" s="141">
        <v>0</v>
      </c>
      <c r="F67" s="145">
        <v>0</v>
      </c>
      <c r="G67" s="153">
        <v>1.385</v>
      </c>
      <c r="H67" s="134">
        <v>0</v>
      </c>
      <c r="I67" s="134">
        <v>0</v>
      </c>
      <c r="J67" s="137">
        <v>0</v>
      </c>
      <c r="K67" s="137">
        <v>0</v>
      </c>
      <c r="L67" s="144">
        <v>0</v>
      </c>
      <c r="M67" s="144">
        <v>0</v>
      </c>
      <c r="N67" s="144">
        <v>0</v>
      </c>
      <c r="O67" s="131">
        <f t="shared" si="3"/>
        <v>606.38499999999999</v>
      </c>
      <c r="P67" s="20">
        <f t="shared" si="0"/>
        <v>50.532083333333333</v>
      </c>
      <c r="Q67" s="164">
        <f t="shared" si="1"/>
        <v>1.6844027777777777</v>
      </c>
    </row>
    <row r="68" spans="1:17">
      <c r="A68" s="148">
        <v>65</v>
      </c>
      <c r="B68" s="152" t="s">
        <v>274</v>
      </c>
      <c r="C68" s="154">
        <v>3.12</v>
      </c>
      <c r="D68" s="154">
        <v>1.23</v>
      </c>
      <c r="E68" s="154">
        <v>1.1850000000000001</v>
      </c>
      <c r="F68" s="145">
        <v>0</v>
      </c>
      <c r="G68" s="153">
        <v>2.06</v>
      </c>
      <c r="H68" s="134">
        <v>1.51</v>
      </c>
      <c r="I68" s="134">
        <v>1.615</v>
      </c>
      <c r="J68" s="134">
        <v>1.97</v>
      </c>
      <c r="K68" s="134">
        <v>1.63</v>
      </c>
      <c r="L68" s="144">
        <v>1.43</v>
      </c>
      <c r="M68" s="144">
        <v>2.5249999999999999</v>
      </c>
      <c r="N68" s="144">
        <v>1.52</v>
      </c>
      <c r="O68" s="131">
        <f t="shared" si="3"/>
        <v>19.794999999999998</v>
      </c>
      <c r="P68" s="20">
        <f t="shared" si="0"/>
        <v>1.6495833333333332</v>
      </c>
      <c r="Q68" s="164">
        <f t="shared" si="1"/>
        <v>5.4986111111111104E-2</v>
      </c>
    </row>
    <row r="69" spans="1:17">
      <c r="A69" s="148">
        <v>66</v>
      </c>
      <c r="B69" s="152" t="s">
        <v>275</v>
      </c>
      <c r="C69" s="128">
        <v>16.12</v>
      </c>
      <c r="D69" s="128">
        <v>11.404999999999999</v>
      </c>
      <c r="E69" s="134">
        <v>0</v>
      </c>
      <c r="F69" s="145">
        <v>0</v>
      </c>
      <c r="G69" s="134">
        <v>6.2050000000000001</v>
      </c>
      <c r="H69" s="134">
        <v>21.55</v>
      </c>
      <c r="I69" s="134">
        <v>4.34</v>
      </c>
      <c r="J69" s="134">
        <v>11.025</v>
      </c>
      <c r="K69" s="134">
        <v>8.59</v>
      </c>
      <c r="L69" s="144">
        <v>0</v>
      </c>
      <c r="M69" s="144">
        <v>0</v>
      </c>
      <c r="N69" s="144">
        <v>11.185</v>
      </c>
      <c r="O69" s="131">
        <f t="shared" si="3"/>
        <v>90.420000000000016</v>
      </c>
      <c r="P69" s="20">
        <f t="shared" si="0"/>
        <v>7.535000000000001</v>
      </c>
      <c r="Q69" s="164">
        <f t="shared" si="1"/>
        <v>0.2511666666666667</v>
      </c>
    </row>
    <row r="70" spans="1:17">
      <c r="A70" s="148">
        <v>67</v>
      </c>
      <c r="B70" s="152" t="s">
        <v>276</v>
      </c>
      <c r="C70" s="128">
        <v>31.085000000000001</v>
      </c>
      <c r="D70" s="128">
        <v>67.45</v>
      </c>
      <c r="E70" s="128">
        <v>19.739999999999998</v>
      </c>
      <c r="F70" s="130">
        <v>9.2949999999999999</v>
      </c>
      <c r="G70" s="134">
        <v>39.204999999999998</v>
      </c>
      <c r="H70" s="134">
        <v>3.4550000000000001</v>
      </c>
      <c r="I70" s="134">
        <v>10.635</v>
      </c>
      <c r="J70" s="134">
        <v>50.06</v>
      </c>
      <c r="K70" s="134">
        <v>32.520000000000003</v>
      </c>
      <c r="L70" s="146">
        <v>8.9849999999999994</v>
      </c>
      <c r="M70" s="146">
        <v>27.22</v>
      </c>
      <c r="N70" s="146">
        <v>14.57</v>
      </c>
      <c r="O70" s="131">
        <f t="shared" si="3"/>
        <v>314.21999999999997</v>
      </c>
      <c r="P70" s="20">
        <f t="shared" si="0"/>
        <v>26.184999999999999</v>
      </c>
      <c r="Q70" s="164">
        <f t="shared" si="1"/>
        <v>0.87283333333333324</v>
      </c>
    </row>
    <row r="71" spans="1:17">
      <c r="A71" s="148">
        <f t="shared" si="2"/>
        <v>68</v>
      </c>
      <c r="B71" s="152" t="s">
        <v>277</v>
      </c>
      <c r="C71" s="128">
        <v>5.6749999999999998</v>
      </c>
      <c r="D71" s="128">
        <v>4.2750000000000004</v>
      </c>
      <c r="E71" s="128">
        <v>5.5650000000000004</v>
      </c>
      <c r="F71" s="130">
        <v>3.67</v>
      </c>
      <c r="G71" s="134">
        <v>5.5049999999999999</v>
      </c>
      <c r="H71" s="134">
        <v>6.3949999999999996</v>
      </c>
      <c r="I71" s="134">
        <v>3.875</v>
      </c>
      <c r="J71" s="134">
        <v>4.1399999999999997</v>
      </c>
      <c r="K71" s="134">
        <v>9.7899999999999991</v>
      </c>
      <c r="L71" s="146">
        <v>7.165</v>
      </c>
      <c r="M71" s="146">
        <v>6.91</v>
      </c>
      <c r="N71" s="146">
        <v>5.35</v>
      </c>
      <c r="O71" s="131">
        <f t="shared" si="3"/>
        <v>68.314999999999998</v>
      </c>
      <c r="P71" s="20">
        <f t="shared" ref="P71:P77" si="4">SUM(O71/12)</f>
        <v>5.6929166666666662</v>
      </c>
      <c r="Q71" s="164">
        <f t="shared" ref="Q71:Q78" si="5">SUM(P71/30)</f>
        <v>0.18976388888888887</v>
      </c>
    </row>
    <row r="72" spans="1:17">
      <c r="A72" s="148">
        <f t="shared" ref="A72" si="6">A71+1</f>
        <v>69</v>
      </c>
      <c r="B72" s="152" t="s">
        <v>278</v>
      </c>
      <c r="C72" s="141">
        <v>0</v>
      </c>
      <c r="D72" s="141">
        <v>0</v>
      </c>
      <c r="E72" s="128">
        <v>2.21</v>
      </c>
      <c r="F72" s="130">
        <v>2.2200000000000002</v>
      </c>
      <c r="G72" s="134">
        <v>0</v>
      </c>
      <c r="H72" s="134">
        <v>6.9249999999999998</v>
      </c>
      <c r="I72" s="134">
        <v>2.5150000000000001</v>
      </c>
      <c r="J72" s="134">
        <v>2.7</v>
      </c>
      <c r="K72" s="134">
        <v>4.25</v>
      </c>
      <c r="L72" s="144">
        <v>0</v>
      </c>
      <c r="M72" s="144">
        <v>3.3</v>
      </c>
      <c r="N72" s="144">
        <v>2.5099999999999998</v>
      </c>
      <c r="O72" s="131">
        <f t="shared" ref="O72:O77" si="7">SUM(C72:N72)</f>
        <v>26.630000000000003</v>
      </c>
      <c r="P72" s="20">
        <f t="shared" si="4"/>
        <v>2.2191666666666667</v>
      </c>
      <c r="Q72" s="164">
        <f t="shared" si="5"/>
        <v>7.3972222222222231E-2</v>
      </c>
    </row>
    <row r="73" spans="1:17">
      <c r="A73" s="148">
        <f>A72+1</f>
        <v>70</v>
      </c>
      <c r="B73" s="152" t="s">
        <v>279</v>
      </c>
      <c r="C73" s="141">
        <v>0</v>
      </c>
      <c r="D73" s="141">
        <v>0</v>
      </c>
      <c r="E73" s="141">
        <v>0</v>
      </c>
      <c r="F73" s="145">
        <v>0</v>
      </c>
      <c r="G73" s="145">
        <v>0</v>
      </c>
      <c r="H73" s="145">
        <v>0</v>
      </c>
      <c r="I73" s="145">
        <v>0</v>
      </c>
      <c r="J73" s="145">
        <v>0</v>
      </c>
      <c r="K73" s="145">
        <v>0</v>
      </c>
      <c r="L73" s="144">
        <v>0</v>
      </c>
      <c r="M73" s="144">
        <v>0</v>
      </c>
      <c r="N73" s="144">
        <v>0</v>
      </c>
      <c r="O73" s="131">
        <f t="shared" si="7"/>
        <v>0</v>
      </c>
      <c r="P73" s="20">
        <f t="shared" si="4"/>
        <v>0</v>
      </c>
      <c r="Q73" s="164">
        <f t="shared" si="5"/>
        <v>0</v>
      </c>
    </row>
    <row r="74" spans="1:17">
      <c r="A74" s="148">
        <v>71</v>
      </c>
      <c r="B74" s="152" t="s">
        <v>456</v>
      </c>
      <c r="C74" s="141">
        <v>0</v>
      </c>
      <c r="D74" s="141">
        <v>0</v>
      </c>
      <c r="E74" s="141">
        <v>0</v>
      </c>
      <c r="F74" s="145">
        <v>0</v>
      </c>
      <c r="G74" s="145">
        <v>0</v>
      </c>
      <c r="H74" s="145">
        <v>0</v>
      </c>
      <c r="I74" s="145">
        <v>0</v>
      </c>
      <c r="J74" s="145">
        <v>0</v>
      </c>
      <c r="K74" s="145">
        <v>0</v>
      </c>
      <c r="L74" s="144">
        <v>0</v>
      </c>
      <c r="M74" s="144">
        <v>0</v>
      </c>
      <c r="N74" s="144">
        <v>0</v>
      </c>
      <c r="O74" s="131">
        <f t="shared" si="7"/>
        <v>0</v>
      </c>
      <c r="P74" s="20">
        <f t="shared" si="4"/>
        <v>0</v>
      </c>
      <c r="Q74" s="164">
        <f t="shared" si="5"/>
        <v>0</v>
      </c>
    </row>
    <row r="75" spans="1:17">
      <c r="A75" s="148">
        <v>72</v>
      </c>
      <c r="B75" s="155" t="s">
        <v>457</v>
      </c>
      <c r="C75" s="141">
        <v>0</v>
      </c>
      <c r="D75" s="141">
        <v>0</v>
      </c>
      <c r="E75" s="141">
        <v>0</v>
      </c>
      <c r="F75" s="145">
        <v>0</v>
      </c>
      <c r="G75" s="145">
        <v>0</v>
      </c>
      <c r="H75" s="145">
        <v>0</v>
      </c>
      <c r="I75" s="145">
        <v>0</v>
      </c>
      <c r="J75" s="145">
        <v>0</v>
      </c>
      <c r="K75" s="145">
        <v>0</v>
      </c>
      <c r="L75" s="144">
        <v>0</v>
      </c>
      <c r="M75" s="144">
        <v>4.92</v>
      </c>
      <c r="N75" s="146">
        <v>0</v>
      </c>
      <c r="O75" s="131">
        <f>SUM(C75:N75)</f>
        <v>4.92</v>
      </c>
      <c r="P75" s="20">
        <f t="shared" si="4"/>
        <v>0.41</v>
      </c>
      <c r="Q75" s="164">
        <f t="shared" si="5"/>
        <v>1.3666666666666666E-2</v>
      </c>
    </row>
    <row r="76" spans="1:17">
      <c r="A76" s="156">
        <v>73</v>
      </c>
      <c r="B76" s="157" t="s">
        <v>458</v>
      </c>
      <c r="C76" s="141">
        <v>0</v>
      </c>
      <c r="D76" s="141">
        <v>0</v>
      </c>
      <c r="E76" s="141">
        <v>0</v>
      </c>
      <c r="F76" s="145">
        <v>0</v>
      </c>
      <c r="G76" s="145">
        <v>0</v>
      </c>
      <c r="H76" s="145">
        <v>0</v>
      </c>
      <c r="I76" s="145">
        <v>0</v>
      </c>
      <c r="J76" s="145">
        <v>0</v>
      </c>
      <c r="K76" s="145">
        <v>0</v>
      </c>
      <c r="L76" s="144">
        <v>44.755000000000003</v>
      </c>
      <c r="M76" s="144">
        <v>20.309999999999999</v>
      </c>
      <c r="N76" s="144">
        <v>41.305</v>
      </c>
      <c r="O76" s="131">
        <f>SUM(C76:N76)</f>
        <v>106.37</v>
      </c>
      <c r="P76" s="20">
        <f t="shared" si="4"/>
        <v>8.8641666666666676</v>
      </c>
      <c r="Q76" s="164">
        <f t="shared" si="5"/>
        <v>0.29547222222222225</v>
      </c>
    </row>
    <row r="77" spans="1:17">
      <c r="A77" s="148">
        <v>74</v>
      </c>
      <c r="B77" s="158" t="s">
        <v>459</v>
      </c>
      <c r="C77" s="141">
        <v>0</v>
      </c>
      <c r="D77" s="141">
        <v>0</v>
      </c>
      <c r="E77" s="141">
        <v>0</v>
      </c>
      <c r="F77" s="145">
        <v>0</v>
      </c>
      <c r="G77" s="145">
        <v>0</v>
      </c>
      <c r="H77" s="145">
        <v>0</v>
      </c>
      <c r="I77" s="145">
        <v>0</v>
      </c>
      <c r="J77" s="145">
        <v>0</v>
      </c>
      <c r="K77" s="145">
        <v>0</v>
      </c>
      <c r="L77" s="144">
        <v>0</v>
      </c>
      <c r="M77" s="144">
        <v>0</v>
      </c>
      <c r="N77" s="144">
        <v>0</v>
      </c>
      <c r="O77" s="131">
        <f t="shared" si="7"/>
        <v>0</v>
      </c>
      <c r="P77" s="20">
        <f t="shared" si="4"/>
        <v>0</v>
      </c>
      <c r="Q77" s="164">
        <f t="shared" si="5"/>
        <v>0</v>
      </c>
    </row>
    <row r="78" spans="1:17" ht="15.75" thickBot="1">
      <c r="A78" s="159"/>
      <c r="B78" s="160" t="s">
        <v>460</v>
      </c>
      <c r="C78" s="161">
        <f t="shared" ref="C78:N78" si="8">SUM(C6:C77)</f>
        <v>6853.1000000000013</v>
      </c>
      <c r="D78" s="161">
        <f t="shared" si="8"/>
        <v>5343.7699999999986</v>
      </c>
      <c r="E78" s="161">
        <f t="shared" si="8"/>
        <v>6325.7199999999975</v>
      </c>
      <c r="F78" s="161">
        <f t="shared" si="8"/>
        <v>6107.5549999999985</v>
      </c>
      <c r="G78" s="161">
        <f t="shared" si="8"/>
        <v>6419.2500000000009</v>
      </c>
      <c r="H78" s="161">
        <f t="shared" si="8"/>
        <v>6126.1000000000013</v>
      </c>
      <c r="I78" s="161">
        <f t="shared" si="8"/>
        <v>6090.14</v>
      </c>
      <c r="J78" s="161">
        <f t="shared" si="8"/>
        <v>5760.36</v>
      </c>
      <c r="K78" s="161">
        <f t="shared" si="8"/>
        <v>6076.768</v>
      </c>
      <c r="L78" s="161">
        <f t="shared" si="8"/>
        <v>6323.2549999999983</v>
      </c>
      <c r="M78" s="161">
        <f t="shared" si="8"/>
        <v>5461.5809999999983</v>
      </c>
      <c r="N78" s="161">
        <f t="shared" si="8"/>
        <v>5655.1250000000009</v>
      </c>
      <c r="O78" s="161">
        <f>SUM(O6:O77)</f>
        <v>72542.723999999987</v>
      </c>
      <c r="P78" s="63">
        <f t="shared" ref="P78" si="9">SUM(P6:P77)</f>
        <v>6045.2270000000008</v>
      </c>
      <c r="Q78" s="164">
        <f t="shared" si="5"/>
        <v>201.50756666666669</v>
      </c>
    </row>
    <row r="79" spans="1:17">
      <c r="A79" s="12"/>
      <c r="B79" s="12"/>
      <c r="C79" s="12"/>
      <c r="E79" s="13"/>
    </row>
  </sheetData>
  <mergeCells count="3">
    <mergeCell ref="A1:O1"/>
    <mergeCell ref="A3:P3"/>
    <mergeCell ref="A4:B5"/>
  </mergeCells>
  <conditionalFormatting sqref="B78">
    <cfRule type="dataBar" priority="1">
      <dataBar>
        <cfvo type="min" val="0"/>
        <cfvo type="max" val="0"/>
        <color rgb="FFFF555A"/>
      </dataBar>
      <extLst>
        <ext xmlns:x14="http://schemas.microsoft.com/office/spreadsheetml/2009/9/main" uri="{B025F937-C7B1-47D3-B67F-A62EFF666E3E}">
          <x14:id>{00000000-000E-0000-0B00-000001000000}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B00-000001000000}">
            <x14:dataBar minLength="0" maxLength="100" negativeBarColorSameAsPositive="1" axisPosition="none">
              <x14:cfvo type="min"/>
              <x14:cfvo type="max"/>
            </x14:dataBar>
          </x14:cfRule>
          <xm:sqref>B78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P15"/>
  <sheetViews>
    <sheetView topLeftCell="B1" workbookViewId="0">
      <selection activeCell="N6" sqref="N6:P6"/>
    </sheetView>
  </sheetViews>
  <sheetFormatPr baseColWidth="10" defaultColWidth="11.5703125" defaultRowHeight="15"/>
  <cols>
    <col min="1" max="1" width="34.42578125" style="45" customWidth="1"/>
    <col min="2" max="16384" width="11.5703125" style="45"/>
  </cols>
  <sheetData>
    <row r="1" spans="1:16">
      <c r="A1" s="504"/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87"/>
    </row>
    <row r="2" spans="1:16">
      <c r="A2" s="504" t="s">
        <v>280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87"/>
    </row>
    <row r="3" spans="1:16">
      <c r="A3" s="504" t="s">
        <v>281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87"/>
    </row>
    <row r="4" spans="1:16" ht="15.75" thickBo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6">
      <c r="A5" s="505" t="s">
        <v>282</v>
      </c>
      <c r="B5" s="507" t="s">
        <v>634</v>
      </c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9"/>
      <c r="N5" s="88" t="s">
        <v>25</v>
      </c>
    </row>
    <row r="6" spans="1:16" ht="18.75" customHeight="1" thickBot="1">
      <c r="A6" s="506"/>
      <c r="B6" s="89" t="s">
        <v>4</v>
      </c>
      <c r="C6" s="90" t="s">
        <v>5</v>
      </c>
      <c r="D6" s="90" t="s">
        <v>6</v>
      </c>
      <c r="E6" s="90" t="s">
        <v>7</v>
      </c>
      <c r="F6" s="90" t="s">
        <v>8</v>
      </c>
      <c r="G6" s="90" t="s">
        <v>9</v>
      </c>
      <c r="H6" s="90" t="s">
        <v>10</v>
      </c>
      <c r="I6" s="90" t="s">
        <v>11</v>
      </c>
      <c r="J6" s="90" t="s">
        <v>283</v>
      </c>
      <c r="K6" s="90" t="s">
        <v>13</v>
      </c>
      <c r="L6" s="90" t="s">
        <v>284</v>
      </c>
      <c r="M6" s="90" t="s">
        <v>285</v>
      </c>
      <c r="N6" s="91" t="s">
        <v>286</v>
      </c>
      <c r="O6" s="62" t="s">
        <v>219</v>
      </c>
      <c r="P6" s="162" t="s">
        <v>461</v>
      </c>
    </row>
    <row r="7" spans="1:16">
      <c r="A7" s="64" t="s">
        <v>287</v>
      </c>
      <c r="B7" s="112">
        <v>3650.375</v>
      </c>
      <c r="C7" s="113">
        <v>3311.6350000000002</v>
      </c>
      <c r="D7" s="113">
        <v>3847.02</v>
      </c>
      <c r="E7" s="113">
        <v>4128.3999999999996</v>
      </c>
      <c r="F7" s="113">
        <v>4220.3500000000004</v>
      </c>
      <c r="G7" s="113">
        <v>4025.9749999999999</v>
      </c>
      <c r="H7" s="113">
        <v>3971.89</v>
      </c>
      <c r="I7" s="113">
        <v>3646.51</v>
      </c>
      <c r="J7" s="113">
        <v>3944.73</v>
      </c>
      <c r="K7" s="113">
        <v>4080.76</v>
      </c>
      <c r="L7" s="113">
        <v>3727.5050000000001</v>
      </c>
      <c r="M7" s="113">
        <v>3897.9450000000002</v>
      </c>
      <c r="N7" s="120">
        <f t="shared" ref="N7:N15" si="0">SUM(B7:M7)</f>
        <v>46453.095000000001</v>
      </c>
      <c r="O7" s="20">
        <f>SUM(N7/12)</f>
        <v>3871.0912499999999</v>
      </c>
      <c r="P7" s="164">
        <f>SUM(O7/30)</f>
        <v>129.03637499999999</v>
      </c>
    </row>
    <row r="8" spans="1:16">
      <c r="A8" s="64" t="s">
        <v>288</v>
      </c>
      <c r="B8" s="114">
        <v>112.29</v>
      </c>
      <c r="C8" s="115">
        <v>0</v>
      </c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21">
        <f t="shared" si="0"/>
        <v>112.29</v>
      </c>
      <c r="O8" s="20">
        <f t="shared" ref="O8:O14" si="1">SUM(N8/12)</f>
        <v>9.3574999999999999</v>
      </c>
      <c r="P8" s="164">
        <f t="shared" ref="P8:P15" si="2">SUM(O8/30)</f>
        <v>0.31191666666666668</v>
      </c>
    </row>
    <row r="9" spans="1:16">
      <c r="A9" s="64" t="s">
        <v>289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15.7</v>
      </c>
      <c r="M9" s="115">
        <v>30.074999999999999</v>
      </c>
      <c r="N9" s="121">
        <f t="shared" si="0"/>
        <v>45.774999999999999</v>
      </c>
      <c r="O9" s="20">
        <f t="shared" si="1"/>
        <v>3.8145833333333332</v>
      </c>
      <c r="P9" s="164">
        <f t="shared" si="2"/>
        <v>0.12715277777777778</v>
      </c>
    </row>
    <row r="10" spans="1:16">
      <c r="A10" s="64" t="s">
        <v>210</v>
      </c>
      <c r="B10" s="114">
        <v>76.984999999999999</v>
      </c>
      <c r="C10" s="115">
        <v>48.8</v>
      </c>
      <c r="D10" s="115">
        <v>56.905000000000001</v>
      </c>
      <c r="E10" s="115">
        <v>49.755000000000003</v>
      </c>
      <c r="F10" s="115">
        <v>62.35</v>
      </c>
      <c r="G10" s="115">
        <v>77.25</v>
      </c>
      <c r="H10" s="115">
        <v>62.15</v>
      </c>
      <c r="I10" s="115">
        <v>102.12</v>
      </c>
      <c r="J10" s="115">
        <v>52.075000000000003</v>
      </c>
      <c r="K10" s="115">
        <v>87.344999999999999</v>
      </c>
      <c r="L10" s="115">
        <v>77.23</v>
      </c>
      <c r="M10" s="115">
        <v>42.41</v>
      </c>
      <c r="N10" s="121">
        <f t="shared" si="0"/>
        <v>795.37500000000011</v>
      </c>
      <c r="O10" s="20">
        <f t="shared" si="1"/>
        <v>66.281250000000014</v>
      </c>
      <c r="P10" s="164">
        <f t="shared" si="2"/>
        <v>2.2093750000000005</v>
      </c>
    </row>
    <row r="11" spans="1:16">
      <c r="A11" s="64" t="s">
        <v>290</v>
      </c>
      <c r="B11" s="116">
        <v>0</v>
      </c>
      <c r="C11" s="115">
        <v>1.75</v>
      </c>
      <c r="D11" s="115">
        <v>0</v>
      </c>
      <c r="E11" s="115">
        <v>0</v>
      </c>
      <c r="F11" s="115">
        <v>2.3149999999999999</v>
      </c>
      <c r="G11" s="115">
        <v>3.75</v>
      </c>
      <c r="H11" s="115">
        <v>0</v>
      </c>
      <c r="I11" s="115">
        <v>0</v>
      </c>
      <c r="J11" s="115">
        <v>2.3199999999999998</v>
      </c>
      <c r="K11" s="115">
        <v>3.87</v>
      </c>
      <c r="L11" s="115">
        <v>0</v>
      </c>
      <c r="M11" s="115">
        <v>0</v>
      </c>
      <c r="N11" s="121">
        <f t="shared" si="0"/>
        <v>14.004999999999999</v>
      </c>
      <c r="O11" s="20">
        <f t="shared" si="1"/>
        <v>1.1670833333333333</v>
      </c>
      <c r="P11" s="164">
        <f t="shared" si="2"/>
        <v>3.8902777777777772E-2</v>
      </c>
    </row>
    <row r="12" spans="1:16">
      <c r="A12" s="64" t="s">
        <v>291</v>
      </c>
      <c r="B12" s="116">
        <v>68.319999999999993</v>
      </c>
      <c r="C12" s="115">
        <v>67.025000000000006</v>
      </c>
      <c r="D12" s="115">
        <v>70.254999999999995</v>
      </c>
      <c r="E12" s="115">
        <v>72.930000000000007</v>
      </c>
      <c r="F12" s="115">
        <v>75.465000000000003</v>
      </c>
      <c r="G12" s="115">
        <v>63.67</v>
      </c>
      <c r="H12" s="115">
        <v>76.16</v>
      </c>
      <c r="I12" s="115">
        <v>65.12</v>
      </c>
      <c r="J12" s="115">
        <v>69.2</v>
      </c>
      <c r="K12" s="115">
        <v>72.545000000000002</v>
      </c>
      <c r="L12" s="115">
        <v>64.2</v>
      </c>
      <c r="M12" s="115">
        <v>45.22</v>
      </c>
      <c r="N12" s="121">
        <f t="shared" si="0"/>
        <v>810.11000000000013</v>
      </c>
      <c r="O12" s="20">
        <f t="shared" si="1"/>
        <v>67.509166666666673</v>
      </c>
      <c r="P12" s="164">
        <f t="shared" si="2"/>
        <v>2.2503055555555558</v>
      </c>
    </row>
    <row r="13" spans="1:16">
      <c r="A13" s="64" t="s">
        <v>292</v>
      </c>
      <c r="B13" s="116">
        <v>41.78</v>
      </c>
      <c r="C13" s="115">
        <v>72.265000000000001</v>
      </c>
      <c r="D13" s="115">
        <v>49.674999999999997</v>
      </c>
      <c r="E13" s="115">
        <v>69.48</v>
      </c>
      <c r="F13" s="115">
        <v>86.35</v>
      </c>
      <c r="G13" s="115">
        <v>84.22</v>
      </c>
      <c r="H13" s="115">
        <v>77.435000000000002</v>
      </c>
      <c r="I13" s="115">
        <v>69.974999999999994</v>
      </c>
      <c r="J13" s="115">
        <v>5.24</v>
      </c>
      <c r="K13" s="115">
        <v>0</v>
      </c>
      <c r="L13" s="115">
        <v>0</v>
      </c>
      <c r="M13" s="115">
        <v>0</v>
      </c>
      <c r="N13" s="121">
        <f t="shared" si="0"/>
        <v>556.41999999999996</v>
      </c>
      <c r="O13" s="20">
        <f t="shared" si="1"/>
        <v>46.368333333333332</v>
      </c>
      <c r="P13" s="164">
        <f t="shared" si="2"/>
        <v>1.545611111111111</v>
      </c>
    </row>
    <row r="14" spans="1:16" ht="15.75" thickBot="1">
      <c r="A14" s="64" t="s">
        <v>209</v>
      </c>
      <c r="B14" s="117">
        <v>12.69</v>
      </c>
      <c r="C14" s="115">
        <v>23.594999999999999</v>
      </c>
      <c r="D14" s="115">
        <v>16.664999999999999</v>
      </c>
      <c r="E14" s="115">
        <v>15.885</v>
      </c>
      <c r="F14" s="115">
        <v>16.940000000000001</v>
      </c>
      <c r="G14" s="115">
        <v>30.77</v>
      </c>
      <c r="H14" s="115">
        <v>27.385000000000002</v>
      </c>
      <c r="I14" s="115">
        <v>12.635</v>
      </c>
      <c r="J14" s="115">
        <v>9.8450000000000006</v>
      </c>
      <c r="K14" s="115">
        <v>20.96</v>
      </c>
      <c r="L14" s="115">
        <v>22.805</v>
      </c>
      <c r="M14" s="115">
        <v>15.15</v>
      </c>
      <c r="N14" s="121">
        <f t="shared" si="0"/>
        <v>225.32499999999999</v>
      </c>
      <c r="O14" s="20">
        <f t="shared" si="1"/>
        <v>18.777083333333334</v>
      </c>
      <c r="P14" s="164">
        <f t="shared" si="2"/>
        <v>0.62590277777777781</v>
      </c>
    </row>
    <row r="15" spans="1:16" ht="15.75" thickBot="1">
      <c r="A15" s="65" t="s">
        <v>293</v>
      </c>
      <c r="B15" s="118">
        <f t="shared" ref="B15:M15" si="3">SUM(B7:B14)</f>
        <v>3962.4400000000005</v>
      </c>
      <c r="C15" s="119">
        <f t="shared" si="3"/>
        <v>3525.07</v>
      </c>
      <c r="D15" s="119">
        <f t="shared" si="3"/>
        <v>4040.5200000000004</v>
      </c>
      <c r="E15" s="119">
        <f t="shared" si="3"/>
        <v>4336.45</v>
      </c>
      <c r="F15" s="119">
        <f t="shared" si="3"/>
        <v>4463.7700000000004</v>
      </c>
      <c r="G15" s="119">
        <f t="shared" si="3"/>
        <v>4285.6350000000011</v>
      </c>
      <c r="H15" s="119">
        <f t="shared" si="3"/>
        <v>4215.0200000000004</v>
      </c>
      <c r="I15" s="119">
        <f t="shared" si="3"/>
        <v>3896.36</v>
      </c>
      <c r="J15" s="119">
        <f t="shared" si="3"/>
        <v>4083.4099999999994</v>
      </c>
      <c r="K15" s="119">
        <f t="shared" si="3"/>
        <v>4265.4800000000005</v>
      </c>
      <c r="L15" s="119">
        <f t="shared" si="3"/>
        <v>3907.4399999999996</v>
      </c>
      <c r="M15" s="119">
        <f t="shared" si="3"/>
        <v>4030.7999999999997</v>
      </c>
      <c r="N15" s="122">
        <f t="shared" si="0"/>
        <v>49012.395000000011</v>
      </c>
      <c r="O15" s="20">
        <f t="shared" ref="O15" si="4">SUM(N15/12)</f>
        <v>4084.3662500000009</v>
      </c>
      <c r="P15" s="164">
        <f t="shared" si="2"/>
        <v>136.1455416666667</v>
      </c>
    </row>
  </sheetData>
  <mergeCells count="5">
    <mergeCell ref="A1:M1"/>
    <mergeCell ref="A2:M2"/>
    <mergeCell ref="A3:M3"/>
    <mergeCell ref="A5:A6"/>
    <mergeCell ref="B5:M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6"/>
  <sheetViews>
    <sheetView topLeftCell="C1" workbookViewId="0">
      <pane ySplit="4" topLeftCell="A5" activePane="bottomLeft" state="frozen"/>
      <selection pane="bottomLeft" activeCell="O4" sqref="O4"/>
    </sheetView>
  </sheetViews>
  <sheetFormatPr baseColWidth="10" defaultColWidth="11.5703125" defaultRowHeight="15"/>
  <cols>
    <col min="1" max="1" width="19.7109375" style="45" customWidth="1"/>
    <col min="2" max="9" width="13.42578125" style="45" bestFit="1" customWidth="1"/>
    <col min="10" max="10" width="13.42578125" style="45" customWidth="1"/>
    <col min="11" max="11" width="13.42578125" style="45" bestFit="1" customWidth="1"/>
    <col min="12" max="12" width="13.140625" style="45" customWidth="1"/>
    <col min="13" max="13" width="12.7109375" style="45" customWidth="1"/>
    <col min="14" max="14" width="14.7109375" style="45" customWidth="1"/>
    <col min="15" max="16384" width="11.5703125" style="45"/>
  </cols>
  <sheetData>
    <row r="1" spans="1:16">
      <c r="A1" s="511" t="s">
        <v>311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</row>
    <row r="2" spans="1:16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6">
      <c r="A3" s="510" t="s">
        <v>633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</row>
    <row r="4" spans="1:16" ht="21.75" customHeight="1">
      <c r="A4" s="92"/>
      <c r="B4" s="93" t="s">
        <v>4</v>
      </c>
      <c r="C4" s="93" t="s">
        <v>5</v>
      </c>
      <c r="D4" s="93" t="s">
        <v>6</v>
      </c>
      <c r="E4" s="93" t="s">
        <v>7</v>
      </c>
      <c r="F4" s="93" t="s">
        <v>8</v>
      </c>
      <c r="G4" s="93" t="s">
        <v>9</v>
      </c>
      <c r="H4" s="93" t="s">
        <v>10</v>
      </c>
      <c r="I4" s="93" t="s">
        <v>11</v>
      </c>
      <c r="J4" s="93" t="s">
        <v>12</v>
      </c>
      <c r="K4" s="93" t="s">
        <v>13</v>
      </c>
      <c r="L4" s="93" t="s">
        <v>14</v>
      </c>
      <c r="M4" s="93" t="s">
        <v>15</v>
      </c>
      <c r="N4" s="93" t="s">
        <v>25</v>
      </c>
      <c r="O4" s="62" t="s">
        <v>219</v>
      </c>
      <c r="P4" s="162" t="s">
        <v>461</v>
      </c>
    </row>
    <row r="5" spans="1:16" ht="15.6" customHeight="1">
      <c r="A5" s="16" t="s">
        <v>294</v>
      </c>
      <c r="B5" s="35">
        <v>287.38499999999999</v>
      </c>
      <c r="C5" s="35">
        <v>262.14999999999998</v>
      </c>
      <c r="D5" s="35">
        <v>262.82</v>
      </c>
      <c r="E5" s="35">
        <v>262.64499999999998</v>
      </c>
      <c r="F5" s="35">
        <v>289.25</v>
      </c>
      <c r="G5" s="35">
        <v>253.27</v>
      </c>
      <c r="H5" s="19">
        <v>235.59</v>
      </c>
      <c r="I5" s="35">
        <v>188.25</v>
      </c>
      <c r="J5" s="19">
        <v>259.83</v>
      </c>
      <c r="K5" s="19">
        <v>254.255</v>
      </c>
      <c r="L5" s="19">
        <v>219.87100000000001</v>
      </c>
      <c r="M5" s="36">
        <v>180.82499999999999</v>
      </c>
      <c r="N5" s="123">
        <f>SUM(B5:M5)</f>
        <v>2956.1410000000001</v>
      </c>
      <c r="O5" s="20">
        <f>SUM(N5/12)</f>
        <v>246.34508333333335</v>
      </c>
      <c r="P5" s="164">
        <f>SUM(O5/30)</f>
        <v>8.2115027777777776</v>
      </c>
    </row>
    <row r="6" spans="1:16" ht="15.6" customHeight="1">
      <c r="A6" s="16" t="s">
        <v>295</v>
      </c>
      <c r="B6" s="37">
        <v>21.105</v>
      </c>
      <c r="C6" s="38">
        <v>19.135000000000002</v>
      </c>
      <c r="D6" s="37">
        <v>23.56</v>
      </c>
      <c r="E6" s="37">
        <v>31.4</v>
      </c>
      <c r="F6" s="37">
        <v>30.18</v>
      </c>
      <c r="G6" s="37">
        <v>25.585000000000001</v>
      </c>
      <c r="H6" s="18">
        <v>25.815000000000001</v>
      </c>
      <c r="I6" s="37">
        <v>26.565000000000001</v>
      </c>
      <c r="J6" s="18">
        <v>30.285</v>
      </c>
      <c r="K6" s="18">
        <v>27.434999999999999</v>
      </c>
      <c r="L6" s="18">
        <v>23.11</v>
      </c>
      <c r="M6" s="36">
        <v>27.504999999999999</v>
      </c>
      <c r="N6" s="123">
        <f t="shared" ref="N6:N33" si="0">SUM(B6:M6)</f>
        <v>311.68</v>
      </c>
      <c r="O6" s="20">
        <f t="shared" ref="O6:O33" si="1">SUM(N6/12)</f>
        <v>25.973333333333333</v>
      </c>
      <c r="P6" s="163">
        <f t="shared" ref="P6:P33" si="2">SUM(O6/30)</f>
        <v>0.86577777777777776</v>
      </c>
    </row>
    <row r="7" spans="1:16">
      <c r="A7" s="16" t="s">
        <v>296</v>
      </c>
      <c r="B7" s="37">
        <v>21.11</v>
      </c>
      <c r="C7" s="37">
        <v>24.934999999999999</v>
      </c>
      <c r="D7" s="37">
        <v>29.99</v>
      </c>
      <c r="E7" s="37">
        <v>26.96</v>
      </c>
      <c r="F7" s="37">
        <v>24.7</v>
      </c>
      <c r="G7" s="37">
        <v>26.445</v>
      </c>
      <c r="H7" s="18">
        <v>23.914999999999999</v>
      </c>
      <c r="I7" s="37">
        <v>20.51</v>
      </c>
      <c r="J7" s="18">
        <v>23.25</v>
      </c>
      <c r="K7" s="18">
        <v>29.63</v>
      </c>
      <c r="L7" s="18">
        <v>21.59</v>
      </c>
      <c r="M7" s="36">
        <v>26.614999999999998</v>
      </c>
      <c r="N7" s="123">
        <f t="shared" si="0"/>
        <v>299.64999999999998</v>
      </c>
      <c r="O7" s="20">
        <f t="shared" si="1"/>
        <v>24.970833333333331</v>
      </c>
      <c r="P7" s="163">
        <f t="shared" si="2"/>
        <v>0.832361111111111</v>
      </c>
    </row>
    <row r="8" spans="1:16" ht="15.6" customHeight="1">
      <c r="A8" s="16" t="s">
        <v>297</v>
      </c>
      <c r="B8" s="37">
        <v>26.875</v>
      </c>
      <c r="C8" s="37">
        <v>16.695</v>
      </c>
      <c r="D8" s="37">
        <v>16.670000000000002</v>
      </c>
      <c r="E8" s="37">
        <v>19.774999999999999</v>
      </c>
      <c r="F8" s="37">
        <v>18.495000000000001</v>
      </c>
      <c r="G8" s="37">
        <v>19.045000000000002</v>
      </c>
      <c r="H8" s="18">
        <v>15.535</v>
      </c>
      <c r="I8" s="37">
        <v>18.655000000000001</v>
      </c>
      <c r="J8" s="18">
        <v>21.4</v>
      </c>
      <c r="K8" s="18">
        <v>22.164999999999999</v>
      </c>
      <c r="L8" s="18">
        <v>17.350000000000001</v>
      </c>
      <c r="M8" s="36">
        <v>22.844999999999999</v>
      </c>
      <c r="N8" s="123">
        <f t="shared" si="0"/>
        <v>235.505</v>
      </c>
      <c r="O8" s="20">
        <f t="shared" si="1"/>
        <v>19.625416666666666</v>
      </c>
      <c r="P8" s="163">
        <f t="shared" si="2"/>
        <v>0.65418055555555554</v>
      </c>
    </row>
    <row r="9" spans="1:16">
      <c r="A9" s="16" t="s">
        <v>298</v>
      </c>
      <c r="B9" s="37">
        <v>78.569999999999993</v>
      </c>
      <c r="C9" s="37">
        <v>65.995000000000005</v>
      </c>
      <c r="D9" s="37">
        <v>71.245000000000005</v>
      </c>
      <c r="E9" s="37">
        <v>75.63</v>
      </c>
      <c r="F9" s="37">
        <v>71.86</v>
      </c>
      <c r="G9" s="37">
        <v>69.8</v>
      </c>
      <c r="H9" s="18">
        <v>70.484999999999999</v>
      </c>
      <c r="I9" s="37">
        <v>78.819999999999993</v>
      </c>
      <c r="J9" s="18">
        <v>74.430000000000007</v>
      </c>
      <c r="K9" s="18">
        <v>78.655000000000001</v>
      </c>
      <c r="L9" s="18">
        <v>67.42</v>
      </c>
      <c r="M9" s="36">
        <v>72.14</v>
      </c>
      <c r="N9" s="123">
        <f t="shared" si="0"/>
        <v>875.05</v>
      </c>
      <c r="O9" s="20">
        <f t="shared" si="1"/>
        <v>72.920833333333334</v>
      </c>
      <c r="P9" s="163">
        <f t="shared" si="2"/>
        <v>2.4306944444444443</v>
      </c>
    </row>
    <row r="10" spans="1:16" ht="15.6" customHeight="1">
      <c r="A10" s="16" t="s">
        <v>299</v>
      </c>
      <c r="B10" s="37">
        <v>15.03</v>
      </c>
      <c r="C10" s="37">
        <v>13.11</v>
      </c>
      <c r="D10" s="37">
        <v>18.11</v>
      </c>
      <c r="E10" s="37">
        <v>19.190000000000001</v>
      </c>
      <c r="F10" s="37">
        <v>17.66</v>
      </c>
      <c r="G10" s="37">
        <v>16.114999999999998</v>
      </c>
      <c r="H10" s="18">
        <v>17.594999999999999</v>
      </c>
      <c r="I10" s="37">
        <v>19.094999999999999</v>
      </c>
      <c r="J10" s="18">
        <v>16.065000000000001</v>
      </c>
      <c r="K10" s="18">
        <v>19.48</v>
      </c>
      <c r="L10" s="18">
        <v>15.255000000000001</v>
      </c>
      <c r="M10" s="36">
        <v>14.57</v>
      </c>
      <c r="N10" s="123">
        <f t="shared" si="0"/>
        <v>201.27499999999995</v>
      </c>
      <c r="O10" s="20">
        <f t="shared" si="1"/>
        <v>16.772916666666664</v>
      </c>
      <c r="P10" s="163">
        <f t="shared" si="2"/>
        <v>0.55909722222222213</v>
      </c>
    </row>
    <row r="11" spans="1:16">
      <c r="A11" s="16" t="s">
        <v>300</v>
      </c>
      <c r="B11" s="37">
        <v>13.89</v>
      </c>
      <c r="C11" s="37">
        <v>13.1</v>
      </c>
      <c r="D11" s="37">
        <v>14.59</v>
      </c>
      <c r="E11" s="37">
        <v>14.755000000000001</v>
      </c>
      <c r="F11" s="37">
        <v>14.275</v>
      </c>
      <c r="G11" s="37">
        <v>15.96</v>
      </c>
      <c r="H11" s="18">
        <v>13.35</v>
      </c>
      <c r="I11" s="37">
        <v>15.045</v>
      </c>
      <c r="J11" s="18">
        <v>15.34</v>
      </c>
      <c r="K11" s="18">
        <v>19.010000000000002</v>
      </c>
      <c r="L11" s="18">
        <v>15.97</v>
      </c>
      <c r="M11" s="36">
        <v>13.145</v>
      </c>
      <c r="N11" s="123">
        <f t="shared" si="0"/>
        <v>178.42999999999998</v>
      </c>
      <c r="O11" s="20">
        <f t="shared" si="1"/>
        <v>14.869166666666665</v>
      </c>
      <c r="P11" s="163">
        <f t="shared" si="2"/>
        <v>0.49563888888888885</v>
      </c>
    </row>
    <row r="12" spans="1:16">
      <c r="A12" s="16" t="s">
        <v>301</v>
      </c>
      <c r="B12" s="37">
        <v>17.614999999999998</v>
      </c>
      <c r="C12" s="37">
        <v>14.25</v>
      </c>
      <c r="D12" s="37">
        <v>15.525</v>
      </c>
      <c r="E12" s="37">
        <v>19.875</v>
      </c>
      <c r="F12" s="37">
        <v>16.86</v>
      </c>
      <c r="G12" s="37">
        <v>17.71</v>
      </c>
      <c r="H12" s="18">
        <v>18.260000000000002</v>
      </c>
      <c r="I12" s="37">
        <v>15.06</v>
      </c>
      <c r="J12" s="18">
        <v>16.555</v>
      </c>
      <c r="K12" s="18">
        <v>18.59</v>
      </c>
      <c r="L12" s="18">
        <v>17.29</v>
      </c>
      <c r="M12" s="36">
        <v>18.254999999999999</v>
      </c>
      <c r="N12" s="123">
        <f t="shared" si="0"/>
        <v>205.845</v>
      </c>
      <c r="O12" s="20">
        <f t="shared" si="1"/>
        <v>17.153749999999999</v>
      </c>
      <c r="P12" s="163">
        <f t="shared" si="2"/>
        <v>0.57179166666666659</v>
      </c>
    </row>
    <row r="13" spans="1:16">
      <c r="A13" s="16" t="s">
        <v>302</v>
      </c>
      <c r="B13" s="37">
        <v>18.03</v>
      </c>
      <c r="C13" s="37">
        <v>17.420000000000002</v>
      </c>
      <c r="D13" s="37">
        <v>20.535</v>
      </c>
      <c r="E13" s="37">
        <v>21.425000000000001</v>
      </c>
      <c r="F13" s="37">
        <v>24.32</v>
      </c>
      <c r="G13" s="37">
        <v>19.614999999999998</v>
      </c>
      <c r="H13" s="18">
        <v>27.4</v>
      </c>
      <c r="I13" s="37">
        <v>19.04</v>
      </c>
      <c r="J13" s="18">
        <v>20.405000000000001</v>
      </c>
      <c r="K13" s="18">
        <v>20.635000000000002</v>
      </c>
      <c r="L13" s="18">
        <v>19.190000000000001</v>
      </c>
      <c r="M13" s="36">
        <v>19.22</v>
      </c>
      <c r="N13" s="123">
        <f t="shared" si="0"/>
        <v>247.23499999999996</v>
      </c>
      <c r="O13" s="20">
        <f t="shared" si="1"/>
        <v>20.602916666666662</v>
      </c>
      <c r="P13" s="163">
        <f t="shared" si="2"/>
        <v>0.68676388888888873</v>
      </c>
    </row>
    <row r="14" spans="1:16">
      <c r="A14" s="16"/>
      <c r="B14" s="37"/>
      <c r="C14" s="37"/>
      <c r="D14" s="37"/>
      <c r="E14" s="37"/>
      <c r="F14" s="37"/>
      <c r="G14" s="37"/>
      <c r="H14" s="18"/>
      <c r="I14" s="37"/>
      <c r="J14" s="18"/>
      <c r="K14" s="18"/>
      <c r="L14" s="18"/>
      <c r="M14" s="36"/>
      <c r="N14" s="123">
        <f t="shared" si="0"/>
        <v>0</v>
      </c>
      <c r="O14" s="20">
        <f t="shared" si="1"/>
        <v>0</v>
      </c>
      <c r="P14" s="163">
        <f t="shared" si="2"/>
        <v>0</v>
      </c>
    </row>
    <row r="15" spans="1:16">
      <c r="A15" s="16" t="s">
        <v>309</v>
      </c>
      <c r="B15" s="18">
        <v>4.4349999999999996</v>
      </c>
      <c r="C15" s="37">
        <v>3.2050000000000001</v>
      </c>
      <c r="D15" s="37">
        <v>4.0449999999999999</v>
      </c>
      <c r="E15" s="37">
        <v>4.0140000000000002</v>
      </c>
      <c r="F15" s="37">
        <v>5.4349999999999996</v>
      </c>
      <c r="G15" s="37">
        <v>5.6749999999999998</v>
      </c>
      <c r="H15" s="37">
        <v>4.29</v>
      </c>
      <c r="I15" s="18">
        <v>6.01</v>
      </c>
      <c r="J15" s="37">
        <v>4.6399999999999997</v>
      </c>
      <c r="K15" s="18">
        <v>6.5549999999999997</v>
      </c>
      <c r="L15" s="18">
        <v>4.83</v>
      </c>
      <c r="M15" s="18">
        <v>4.26</v>
      </c>
      <c r="N15" s="123">
        <f>SUM(B15:M15)</f>
        <v>57.393999999999991</v>
      </c>
      <c r="O15" s="20">
        <f t="shared" si="1"/>
        <v>4.7828333333333326</v>
      </c>
      <c r="P15" s="163">
        <f t="shared" si="2"/>
        <v>0.15942777777777775</v>
      </c>
    </row>
    <row r="16" spans="1:16">
      <c r="A16" s="16" t="s">
        <v>364</v>
      </c>
      <c r="B16" s="37">
        <v>3.6949999999999998</v>
      </c>
      <c r="C16" s="37">
        <v>3.9</v>
      </c>
      <c r="D16" s="37">
        <v>4.1900000000000004</v>
      </c>
      <c r="E16" s="37">
        <v>5.6150000000000002</v>
      </c>
      <c r="F16" s="37">
        <v>4.9649999999999999</v>
      </c>
      <c r="G16" s="37">
        <v>4.58</v>
      </c>
      <c r="H16" s="18">
        <v>6.1349999999999998</v>
      </c>
      <c r="I16" s="37">
        <v>5.1950000000000003</v>
      </c>
      <c r="J16" s="18">
        <v>5.7549999999999999</v>
      </c>
      <c r="K16" s="18">
        <v>5.7149999999999999</v>
      </c>
      <c r="L16" s="18">
        <v>4.82</v>
      </c>
      <c r="M16" s="36">
        <v>5.585</v>
      </c>
      <c r="N16" s="123">
        <f t="shared" ref="N16" si="3">SUM(B16:M16)</f>
        <v>60.150000000000006</v>
      </c>
      <c r="O16" s="20">
        <f t="shared" si="1"/>
        <v>5.0125000000000002</v>
      </c>
      <c r="P16" s="163">
        <f t="shared" si="2"/>
        <v>0.16708333333333333</v>
      </c>
    </row>
    <row r="17" spans="1:16" ht="30">
      <c r="A17" s="16" t="s">
        <v>356</v>
      </c>
      <c r="B17" s="37">
        <v>16.52</v>
      </c>
      <c r="C17" s="37">
        <v>13.654999999999999</v>
      </c>
      <c r="D17" s="37">
        <v>15.925000000000001</v>
      </c>
      <c r="E17" s="37">
        <v>19.04</v>
      </c>
      <c r="F17" s="37">
        <v>20.454999999999998</v>
      </c>
      <c r="G17" s="37">
        <v>19.05</v>
      </c>
      <c r="H17" s="18">
        <v>19.25</v>
      </c>
      <c r="I17" s="37">
        <v>19.95</v>
      </c>
      <c r="J17" s="18">
        <v>20</v>
      </c>
      <c r="K17" s="18">
        <v>18.805</v>
      </c>
      <c r="L17" s="18">
        <v>17.36</v>
      </c>
      <c r="M17" s="37">
        <v>21.125</v>
      </c>
      <c r="N17" s="124">
        <f t="shared" ref="N17" si="4">SUM(B17:M17)</f>
        <v>221.13499999999999</v>
      </c>
      <c r="O17" s="20">
        <f t="shared" si="1"/>
        <v>18.427916666666665</v>
      </c>
      <c r="P17" s="163">
        <f t="shared" si="2"/>
        <v>0.61426388888888883</v>
      </c>
    </row>
    <row r="18" spans="1:16">
      <c r="A18" s="16" t="s">
        <v>304</v>
      </c>
      <c r="B18" s="37">
        <v>13.315</v>
      </c>
      <c r="C18" s="37">
        <v>13.11</v>
      </c>
      <c r="D18" s="37">
        <v>14.02</v>
      </c>
      <c r="E18" s="37">
        <v>12.9</v>
      </c>
      <c r="F18" s="37">
        <v>17.835000000000001</v>
      </c>
      <c r="G18" s="37">
        <v>19.645</v>
      </c>
      <c r="H18" s="18">
        <v>18.66</v>
      </c>
      <c r="I18" s="37">
        <v>14.99</v>
      </c>
      <c r="J18" s="18">
        <v>18.8</v>
      </c>
      <c r="K18" s="18">
        <v>16.844999999999999</v>
      </c>
      <c r="L18" s="18">
        <v>15.255000000000001</v>
      </c>
      <c r="M18" s="36">
        <v>16.149999999999999</v>
      </c>
      <c r="N18" s="123">
        <f t="shared" si="0"/>
        <v>191.52499999999998</v>
      </c>
      <c r="O18" s="20">
        <f t="shared" si="1"/>
        <v>15.960416666666665</v>
      </c>
      <c r="P18" s="163">
        <f t="shared" si="2"/>
        <v>0.5320138888888889</v>
      </c>
    </row>
    <row r="19" spans="1:16">
      <c r="A19" s="16" t="s">
        <v>310</v>
      </c>
      <c r="B19" s="37">
        <v>0.77500000000000002</v>
      </c>
      <c r="C19" s="37">
        <v>1.1599999999999999</v>
      </c>
      <c r="D19" s="37">
        <v>0</v>
      </c>
      <c r="E19" s="37">
        <v>1.06</v>
      </c>
      <c r="F19" s="37">
        <v>0</v>
      </c>
      <c r="G19" s="37">
        <v>1.69</v>
      </c>
      <c r="H19" s="18">
        <v>2.13</v>
      </c>
      <c r="I19" s="37">
        <v>0</v>
      </c>
      <c r="J19" s="18">
        <v>1.0149999999999999</v>
      </c>
      <c r="K19" s="18">
        <v>0</v>
      </c>
      <c r="L19" s="18">
        <v>1.175</v>
      </c>
      <c r="M19" s="36">
        <v>1.65</v>
      </c>
      <c r="N19" s="123">
        <f t="shared" si="0"/>
        <v>10.655000000000001</v>
      </c>
      <c r="O19" s="20">
        <f t="shared" si="1"/>
        <v>0.8879166666666668</v>
      </c>
      <c r="P19" s="163">
        <f t="shared" si="2"/>
        <v>2.9597222222222226E-2</v>
      </c>
    </row>
    <row r="20" spans="1:16">
      <c r="A20" s="16" t="s">
        <v>308</v>
      </c>
      <c r="B20" s="37">
        <v>8.0250000000000004</v>
      </c>
      <c r="C20" s="37">
        <v>5.63</v>
      </c>
      <c r="D20" s="37">
        <v>7.125</v>
      </c>
      <c r="E20" s="37">
        <v>8.93</v>
      </c>
      <c r="F20" s="37">
        <v>7.23</v>
      </c>
      <c r="G20" s="37">
        <v>7.7149999999999999</v>
      </c>
      <c r="H20" s="18">
        <v>12.244999999999999</v>
      </c>
      <c r="I20" s="37">
        <v>8.0250000000000004</v>
      </c>
      <c r="J20" s="18">
        <v>8.7899999999999991</v>
      </c>
      <c r="K20" s="18">
        <v>9.6549999999999994</v>
      </c>
      <c r="L20" s="18">
        <v>6.77</v>
      </c>
      <c r="M20" s="36">
        <v>8.86</v>
      </c>
      <c r="N20" s="123">
        <f t="shared" si="0"/>
        <v>99</v>
      </c>
      <c r="O20" s="20">
        <f t="shared" si="1"/>
        <v>8.25</v>
      </c>
      <c r="P20" s="163">
        <f t="shared" si="2"/>
        <v>0.27500000000000002</v>
      </c>
    </row>
    <row r="21" spans="1:16">
      <c r="A21" s="16" t="s">
        <v>410</v>
      </c>
      <c r="B21" s="37">
        <v>11.154999999999999</v>
      </c>
      <c r="C21" s="37">
        <v>10.7</v>
      </c>
      <c r="D21" s="37">
        <v>9.8949999999999996</v>
      </c>
      <c r="E21" s="37">
        <v>11.994999999999999</v>
      </c>
      <c r="F21" s="37">
        <v>14.555</v>
      </c>
      <c r="G21" s="37">
        <v>14.664999999999999</v>
      </c>
      <c r="H21" s="18">
        <v>14.324999999999999</v>
      </c>
      <c r="I21" s="37">
        <v>14.61</v>
      </c>
      <c r="J21" s="18">
        <v>17.184999999999999</v>
      </c>
      <c r="K21" s="18">
        <v>18.079999999999998</v>
      </c>
      <c r="L21" s="18">
        <v>14.07</v>
      </c>
      <c r="M21" s="36">
        <v>13.185</v>
      </c>
      <c r="N21" s="123">
        <f t="shared" si="0"/>
        <v>164.42000000000002</v>
      </c>
      <c r="O21" s="20">
        <f t="shared" si="1"/>
        <v>13.701666666666668</v>
      </c>
      <c r="P21" s="163">
        <f t="shared" si="2"/>
        <v>0.45672222222222225</v>
      </c>
    </row>
    <row r="22" spans="1:16">
      <c r="A22" s="16" t="s">
        <v>307</v>
      </c>
      <c r="B22" s="37">
        <v>55.774999999999999</v>
      </c>
      <c r="C22" s="37">
        <v>48.75</v>
      </c>
      <c r="D22" s="37">
        <v>53.784999999999997</v>
      </c>
      <c r="E22" s="37">
        <v>56.53</v>
      </c>
      <c r="F22" s="37">
        <v>60.774999999999999</v>
      </c>
      <c r="G22" s="18">
        <v>61.435000000000002</v>
      </c>
      <c r="H22" s="37">
        <v>55.91</v>
      </c>
      <c r="I22" s="18">
        <v>49.674999999999997</v>
      </c>
      <c r="J22" s="18">
        <v>58.07</v>
      </c>
      <c r="K22" s="18">
        <v>61.28</v>
      </c>
      <c r="L22" s="36">
        <v>52.12</v>
      </c>
      <c r="M22" s="36">
        <v>55.145000000000003</v>
      </c>
      <c r="N22" s="123">
        <f t="shared" si="0"/>
        <v>669.25</v>
      </c>
      <c r="O22" s="20">
        <f t="shared" si="1"/>
        <v>55.770833333333336</v>
      </c>
      <c r="P22" s="163">
        <f t="shared" si="2"/>
        <v>1.8590277777777779</v>
      </c>
    </row>
    <row r="23" spans="1:16">
      <c r="A23" s="16" t="s">
        <v>346</v>
      </c>
      <c r="B23" s="37">
        <v>342.685</v>
      </c>
      <c r="C23" s="37">
        <v>376.15499999999997</v>
      </c>
      <c r="D23" s="37">
        <v>436.35</v>
      </c>
      <c r="E23" s="37">
        <v>480.48500000000001</v>
      </c>
      <c r="F23" s="37">
        <v>455.39499999999998</v>
      </c>
      <c r="G23" s="37">
        <v>452.92500000000001</v>
      </c>
      <c r="H23" s="18">
        <v>460.86500000000001</v>
      </c>
      <c r="I23" s="37">
        <v>402.815</v>
      </c>
      <c r="J23" s="18">
        <v>433.35</v>
      </c>
      <c r="K23" s="18">
        <v>429.173</v>
      </c>
      <c r="L23" s="18">
        <v>396.52</v>
      </c>
      <c r="M23" s="36">
        <v>440.41</v>
      </c>
      <c r="N23" s="123">
        <f t="shared" si="0"/>
        <v>5107.1280000000006</v>
      </c>
      <c r="O23" s="20">
        <f t="shared" si="1"/>
        <v>425.59400000000005</v>
      </c>
      <c r="P23" s="163">
        <f t="shared" si="2"/>
        <v>14.186466666666668</v>
      </c>
    </row>
    <row r="24" spans="1:16">
      <c r="A24" s="16" t="s">
        <v>306</v>
      </c>
      <c r="B24" s="37">
        <v>16.579999999999998</v>
      </c>
      <c r="C24" s="37">
        <v>15.065</v>
      </c>
      <c r="D24" s="37">
        <v>18.835000000000001</v>
      </c>
      <c r="E24" s="37">
        <v>21.914999999999999</v>
      </c>
      <c r="F24" s="37">
        <v>23.53</v>
      </c>
      <c r="G24" s="37">
        <v>21.06</v>
      </c>
      <c r="H24" s="18">
        <v>20.78</v>
      </c>
      <c r="I24" s="37">
        <v>18.309999999999999</v>
      </c>
      <c r="J24" s="18">
        <v>23.17</v>
      </c>
      <c r="K24" s="18">
        <v>23.09</v>
      </c>
      <c r="L24" s="18">
        <v>19.155000000000001</v>
      </c>
      <c r="M24" s="36">
        <v>16.614999999999998</v>
      </c>
      <c r="N24" s="123">
        <f t="shared" si="0"/>
        <v>238.10500000000002</v>
      </c>
      <c r="O24" s="20">
        <f t="shared" si="1"/>
        <v>19.842083333333335</v>
      </c>
      <c r="P24" s="163">
        <f t="shared" si="2"/>
        <v>0.66140277777777778</v>
      </c>
    </row>
    <row r="25" spans="1:16">
      <c r="A25" s="16" t="s">
        <v>447</v>
      </c>
      <c r="B25" s="37">
        <v>45.384999999999998</v>
      </c>
      <c r="C25" s="37">
        <v>37.115000000000002</v>
      </c>
      <c r="D25" s="37">
        <v>43.63</v>
      </c>
      <c r="E25" s="37">
        <v>44.67</v>
      </c>
      <c r="F25" s="37">
        <v>49.954999999999998</v>
      </c>
      <c r="G25" s="37">
        <v>50.39</v>
      </c>
      <c r="H25" s="18">
        <v>48.17</v>
      </c>
      <c r="I25" s="37">
        <v>47.9</v>
      </c>
      <c r="J25" s="18">
        <v>46.865000000000002</v>
      </c>
      <c r="K25" s="18">
        <v>53.81</v>
      </c>
      <c r="L25" s="18">
        <v>42.965000000000003</v>
      </c>
      <c r="M25" s="36">
        <v>47.884999999999998</v>
      </c>
      <c r="N25" s="123">
        <f t="shared" si="0"/>
        <v>558.74</v>
      </c>
      <c r="O25" s="20">
        <f t="shared" si="1"/>
        <v>46.561666666666667</v>
      </c>
      <c r="P25" s="163">
        <f t="shared" si="2"/>
        <v>1.5520555555555555</v>
      </c>
    </row>
    <row r="26" spans="1:16">
      <c r="A26" s="16" t="s">
        <v>439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18">
        <v>0</v>
      </c>
      <c r="I26" s="37">
        <v>0</v>
      </c>
      <c r="J26" s="18">
        <v>47.42</v>
      </c>
      <c r="K26" s="18">
        <v>0</v>
      </c>
      <c r="L26" s="18">
        <v>0</v>
      </c>
      <c r="M26" s="36">
        <v>0</v>
      </c>
      <c r="N26" s="123">
        <f t="shared" si="0"/>
        <v>47.42</v>
      </c>
      <c r="O26" s="20">
        <f t="shared" si="1"/>
        <v>3.9516666666666667</v>
      </c>
      <c r="P26" s="163">
        <f t="shared" si="2"/>
        <v>0.13172222222222221</v>
      </c>
    </row>
    <row r="27" spans="1:16">
      <c r="A27" s="16" t="s">
        <v>305</v>
      </c>
      <c r="B27" s="37">
        <v>56.4</v>
      </c>
      <c r="C27" s="37">
        <v>41.78</v>
      </c>
      <c r="D27" s="37">
        <v>42.76</v>
      </c>
      <c r="E27" s="37">
        <v>50.424999999999997</v>
      </c>
      <c r="F27" s="37">
        <v>50.634999999999998</v>
      </c>
      <c r="G27" s="37">
        <v>56.924999999999997</v>
      </c>
      <c r="H27" s="18">
        <v>55.405000000000001</v>
      </c>
      <c r="I27" s="37">
        <v>42.734999999999999</v>
      </c>
      <c r="J27" s="18">
        <v>55.844999999999999</v>
      </c>
      <c r="K27" s="18">
        <v>56.215000000000003</v>
      </c>
      <c r="L27" s="18">
        <v>45.414999999999999</v>
      </c>
      <c r="M27" s="36">
        <v>54.22</v>
      </c>
      <c r="N27" s="123">
        <f t="shared" si="0"/>
        <v>608.7600000000001</v>
      </c>
      <c r="O27" s="20">
        <f t="shared" si="1"/>
        <v>50.730000000000011</v>
      </c>
      <c r="P27" s="163">
        <f t="shared" si="2"/>
        <v>1.6910000000000003</v>
      </c>
    </row>
    <row r="28" spans="1:16">
      <c r="A28" s="16" t="s">
        <v>187</v>
      </c>
      <c r="B28" s="37">
        <v>5.79</v>
      </c>
      <c r="C28" s="37">
        <v>3.2250000000000001</v>
      </c>
      <c r="D28" s="37">
        <v>3.085</v>
      </c>
      <c r="E28" s="37">
        <v>1.62</v>
      </c>
      <c r="F28" s="37">
        <v>4.2750000000000004</v>
      </c>
      <c r="G28" s="37">
        <v>1.915</v>
      </c>
      <c r="H28" s="18">
        <v>6.1849999999999996</v>
      </c>
      <c r="I28" s="37">
        <v>0</v>
      </c>
      <c r="J28" s="18">
        <v>0</v>
      </c>
      <c r="K28" s="18">
        <v>11.23</v>
      </c>
      <c r="L28" s="18">
        <v>0</v>
      </c>
      <c r="M28" s="36">
        <v>5.46</v>
      </c>
      <c r="N28" s="123">
        <f t="shared" si="0"/>
        <v>42.785000000000004</v>
      </c>
      <c r="O28" s="20">
        <f t="shared" si="1"/>
        <v>3.5654166666666671</v>
      </c>
      <c r="P28" s="163">
        <f t="shared" si="2"/>
        <v>0.11884722222222224</v>
      </c>
    </row>
    <row r="29" spans="1:16">
      <c r="A29" s="125" t="s">
        <v>354</v>
      </c>
      <c r="B29" s="37">
        <v>15.065</v>
      </c>
      <c r="C29" s="37">
        <v>13.195</v>
      </c>
      <c r="D29" s="37">
        <v>17.125</v>
      </c>
      <c r="E29" s="37">
        <v>15.324999999999999</v>
      </c>
      <c r="F29" s="37">
        <v>17.8</v>
      </c>
      <c r="G29" s="37">
        <v>22.204999999999998</v>
      </c>
      <c r="H29" s="18">
        <v>15.05</v>
      </c>
      <c r="I29" s="37">
        <v>14.9</v>
      </c>
      <c r="J29" s="18">
        <v>17.015000000000001</v>
      </c>
      <c r="K29" s="18">
        <v>19.66</v>
      </c>
      <c r="L29" s="18">
        <v>13.904999999999999</v>
      </c>
      <c r="M29" s="36">
        <v>12.06</v>
      </c>
      <c r="N29" s="123">
        <f t="shared" si="0"/>
        <v>193.30500000000001</v>
      </c>
      <c r="O29" s="20">
        <f t="shared" si="1"/>
        <v>16.108750000000001</v>
      </c>
      <c r="P29" s="163">
        <f t="shared" si="2"/>
        <v>0.53695833333333332</v>
      </c>
    </row>
    <row r="30" spans="1:16">
      <c r="A30" s="16" t="s">
        <v>303</v>
      </c>
      <c r="B30" s="37">
        <v>6.76</v>
      </c>
      <c r="C30" s="37">
        <v>6.65</v>
      </c>
      <c r="D30" s="37">
        <v>6.3150000000000004</v>
      </c>
      <c r="E30" s="37">
        <v>8.5350000000000001</v>
      </c>
      <c r="F30" s="37">
        <v>8.4700000000000006</v>
      </c>
      <c r="G30" s="37">
        <v>9.93</v>
      </c>
      <c r="H30" s="18">
        <v>8.58</v>
      </c>
      <c r="I30" s="37">
        <v>7.665</v>
      </c>
      <c r="J30" s="18">
        <v>9.5350000000000001</v>
      </c>
      <c r="K30" s="18">
        <v>9.5350000000000001</v>
      </c>
      <c r="L30" s="18">
        <v>6.41</v>
      </c>
      <c r="M30" s="36">
        <v>5.51</v>
      </c>
      <c r="N30" s="123">
        <f t="shared" si="0"/>
        <v>93.894999999999996</v>
      </c>
      <c r="O30" s="20">
        <f t="shared" si="1"/>
        <v>7.824583333333333</v>
      </c>
      <c r="P30" s="163">
        <f t="shared" si="2"/>
        <v>0.26081944444444444</v>
      </c>
    </row>
    <row r="31" spans="1:16">
      <c r="A31" s="16" t="s">
        <v>407</v>
      </c>
      <c r="B31" s="37">
        <v>15.115</v>
      </c>
      <c r="C31" s="37">
        <v>13.83</v>
      </c>
      <c r="D31" s="37">
        <v>15.92</v>
      </c>
      <c r="E31" s="37">
        <v>15.26</v>
      </c>
      <c r="F31" s="37">
        <v>19.8</v>
      </c>
      <c r="G31" s="37">
        <v>17.664999999999999</v>
      </c>
      <c r="H31" s="18">
        <v>15.73</v>
      </c>
      <c r="I31" s="37">
        <v>17.785</v>
      </c>
      <c r="J31" s="18">
        <v>17.63</v>
      </c>
      <c r="K31" s="18">
        <v>21.3</v>
      </c>
      <c r="L31" s="18">
        <v>14.505000000000001</v>
      </c>
      <c r="M31" s="36">
        <v>16.34</v>
      </c>
      <c r="N31" s="123">
        <f t="shared" si="0"/>
        <v>200.88000000000002</v>
      </c>
      <c r="O31" s="20">
        <f t="shared" si="1"/>
        <v>16.740000000000002</v>
      </c>
      <c r="P31" s="163">
        <f t="shared" si="2"/>
        <v>0.55800000000000005</v>
      </c>
    </row>
    <row r="32" spans="1:16" ht="15.6" customHeight="1">
      <c r="A32" s="16" t="s">
        <v>209</v>
      </c>
      <c r="B32" s="37">
        <v>9.4649999999999999</v>
      </c>
      <c r="C32" s="37">
        <v>7.4550000000000001</v>
      </c>
      <c r="D32" s="37">
        <v>13.36</v>
      </c>
      <c r="E32" s="37">
        <v>11.605</v>
      </c>
      <c r="F32" s="37">
        <v>15.11</v>
      </c>
      <c r="G32" s="37">
        <v>12.13</v>
      </c>
      <c r="H32" s="18">
        <v>10.24</v>
      </c>
      <c r="I32" s="37">
        <v>15.925000000000001</v>
      </c>
      <c r="J32" s="18">
        <v>13.92</v>
      </c>
      <c r="K32" s="18">
        <v>11.07</v>
      </c>
      <c r="L32" s="18">
        <v>11.005000000000001</v>
      </c>
      <c r="M32" s="36">
        <v>21.875</v>
      </c>
      <c r="N32" s="123">
        <f t="shared" si="0"/>
        <v>153.16</v>
      </c>
      <c r="O32" s="20">
        <f t="shared" si="1"/>
        <v>12.763333333333334</v>
      </c>
      <c r="P32" s="163">
        <f t="shared" si="2"/>
        <v>0.42544444444444446</v>
      </c>
    </row>
    <row r="33" spans="1:16">
      <c r="A33" s="66" t="s">
        <v>25</v>
      </c>
      <c r="B33" s="123">
        <f t="shared" ref="B33:M33" si="5">SUM(B5:B32)</f>
        <v>1126.55</v>
      </c>
      <c r="C33" s="123">
        <f t="shared" si="5"/>
        <v>1061.3699999999999</v>
      </c>
      <c r="D33" s="123">
        <f t="shared" si="5"/>
        <v>1179.4100000000001</v>
      </c>
      <c r="E33" s="123">
        <f t="shared" si="5"/>
        <v>1261.5789999999997</v>
      </c>
      <c r="F33" s="123">
        <f t="shared" si="5"/>
        <v>1283.8199999999997</v>
      </c>
      <c r="G33" s="123">
        <f t="shared" si="5"/>
        <v>1243.145</v>
      </c>
      <c r="H33" s="123">
        <f t="shared" si="5"/>
        <v>1221.895</v>
      </c>
      <c r="I33" s="123">
        <f t="shared" si="5"/>
        <v>1087.53</v>
      </c>
      <c r="J33" s="123">
        <f t="shared" si="5"/>
        <v>1276.5650000000005</v>
      </c>
      <c r="K33" s="123">
        <f t="shared" si="5"/>
        <v>1261.8729999999998</v>
      </c>
      <c r="L33" s="123">
        <f t="shared" si="5"/>
        <v>1083.3260000000002</v>
      </c>
      <c r="M33" s="123">
        <f t="shared" si="5"/>
        <v>1141.4549999999997</v>
      </c>
      <c r="N33" s="123">
        <f t="shared" si="0"/>
        <v>14228.518000000002</v>
      </c>
      <c r="O33" s="20">
        <f t="shared" si="1"/>
        <v>1185.7098333333336</v>
      </c>
      <c r="P33" s="163">
        <f t="shared" si="2"/>
        <v>39.523661111111117</v>
      </c>
    </row>
    <row r="35" spans="1:16">
      <c r="A35" s="16"/>
    </row>
    <row r="36" spans="1:16">
      <c r="A36" s="16"/>
    </row>
  </sheetData>
  <mergeCells count="2">
    <mergeCell ref="A3:N3"/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12"/>
  <sheetViews>
    <sheetView topLeftCell="C1" workbookViewId="0">
      <selection activeCell="P9" sqref="P9:Q9"/>
    </sheetView>
  </sheetViews>
  <sheetFormatPr baseColWidth="10" defaultRowHeight="15"/>
  <sheetData>
    <row r="1" spans="1:17" ht="18">
      <c r="A1" s="98"/>
      <c r="B1" s="514" t="s">
        <v>442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5"/>
    </row>
    <row r="2" spans="1:17">
      <c r="A2" s="33"/>
      <c r="B2" s="3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>
      <c r="A3" s="464" t="s">
        <v>1</v>
      </c>
      <c r="B3" s="464" t="s">
        <v>2</v>
      </c>
      <c r="C3" s="464" t="s">
        <v>632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516" t="s">
        <v>3</v>
      </c>
      <c r="P3" s="2"/>
    </row>
    <row r="4" spans="1:17" ht="17.25" customHeight="1">
      <c r="A4" s="464"/>
      <c r="B4" s="464"/>
      <c r="C4" s="96" t="s">
        <v>4</v>
      </c>
      <c r="D4" s="96" t="s">
        <v>5</v>
      </c>
      <c r="E4" s="96" t="s">
        <v>6</v>
      </c>
      <c r="F4" s="96" t="s">
        <v>7</v>
      </c>
      <c r="G4" s="96" t="s">
        <v>8</v>
      </c>
      <c r="H4" s="96" t="s">
        <v>9</v>
      </c>
      <c r="I4" s="96" t="s">
        <v>10</v>
      </c>
      <c r="J4" s="96" t="s">
        <v>11</v>
      </c>
      <c r="K4" s="96" t="s">
        <v>12</v>
      </c>
      <c r="L4" s="96" t="s">
        <v>13</v>
      </c>
      <c r="M4" s="96" t="s">
        <v>14</v>
      </c>
      <c r="N4" s="96" t="s">
        <v>15</v>
      </c>
      <c r="O4" s="516"/>
      <c r="P4" s="62" t="s">
        <v>219</v>
      </c>
      <c r="Q4" s="162" t="s">
        <v>461</v>
      </c>
    </row>
    <row r="5" spans="1:17">
      <c r="A5" s="5" t="s">
        <v>423</v>
      </c>
      <c r="B5" s="3" t="s">
        <v>443</v>
      </c>
      <c r="C5" s="102">
        <v>93</v>
      </c>
      <c r="D5" s="102">
        <v>91</v>
      </c>
      <c r="E5" s="102">
        <v>91</v>
      </c>
      <c r="F5" s="102">
        <v>96</v>
      </c>
      <c r="G5" s="102">
        <v>94</v>
      </c>
      <c r="H5" s="102">
        <v>91</v>
      </c>
      <c r="I5" s="102">
        <v>93</v>
      </c>
      <c r="J5" s="102">
        <v>93</v>
      </c>
      <c r="K5" s="102">
        <v>91</v>
      </c>
      <c r="L5" s="102">
        <v>91</v>
      </c>
      <c r="M5" s="102">
        <v>97</v>
      </c>
      <c r="N5" s="102">
        <v>97</v>
      </c>
      <c r="O5" s="6">
        <f>SUM(C5:N5)</f>
        <v>1118</v>
      </c>
      <c r="P5" s="20">
        <f>SUM(O5/12)</f>
        <v>93.166666666666671</v>
      </c>
      <c r="Q5" s="164">
        <f>SUM(P5/30)</f>
        <v>3.1055555555555556</v>
      </c>
    </row>
    <row r="6" spans="1:17">
      <c r="A6" s="9"/>
      <c r="B6" s="3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6">
        <f>SUM(C6:N6)</f>
        <v>0</v>
      </c>
      <c r="P6" s="33"/>
    </row>
    <row r="7" spans="1:17">
      <c r="A7" s="512" t="s">
        <v>213</v>
      </c>
      <c r="B7" s="513"/>
      <c r="C7" s="103">
        <f t="shared" ref="C7:O7" si="0">SUM(C5:C6)</f>
        <v>93</v>
      </c>
      <c r="D7" s="103">
        <f t="shared" si="0"/>
        <v>91</v>
      </c>
      <c r="E7" s="103">
        <f t="shared" si="0"/>
        <v>91</v>
      </c>
      <c r="F7" s="103">
        <f t="shared" si="0"/>
        <v>96</v>
      </c>
      <c r="G7" s="103">
        <f t="shared" si="0"/>
        <v>94</v>
      </c>
      <c r="H7" s="103">
        <f t="shared" si="0"/>
        <v>91</v>
      </c>
      <c r="I7" s="103">
        <f t="shared" si="0"/>
        <v>93</v>
      </c>
      <c r="J7" s="103">
        <f t="shared" si="0"/>
        <v>93</v>
      </c>
      <c r="K7" s="103">
        <f t="shared" si="0"/>
        <v>91</v>
      </c>
      <c r="L7" s="103">
        <f t="shared" si="0"/>
        <v>91</v>
      </c>
      <c r="M7" s="103">
        <f t="shared" si="0"/>
        <v>97</v>
      </c>
      <c r="N7" s="103">
        <f t="shared" si="0"/>
        <v>97</v>
      </c>
      <c r="O7" s="107">
        <f t="shared" si="0"/>
        <v>1118</v>
      </c>
      <c r="P7" s="99"/>
    </row>
    <row r="8" spans="1:17">
      <c r="A8" s="33"/>
      <c r="B8" s="33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33"/>
    </row>
    <row r="9" spans="1:17">
      <c r="A9" s="33"/>
      <c r="B9" s="100" t="s">
        <v>29</v>
      </c>
      <c r="C9" s="105">
        <v>71</v>
      </c>
      <c r="D9" s="105">
        <v>69</v>
      </c>
      <c r="E9" s="105">
        <v>69</v>
      </c>
      <c r="F9" s="105">
        <v>69</v>
      </c>
      <c r="G9" s="105">
        <v>71</v>
      </c>
      <c r="H9" s="105">
        <v>69</v>
      </c>
      <c r="I9" s="105">
        <v>69</v>
      </c>
      <c r="J9" s="105">
        <v>71</v>
      </c>
      <c r="K9" s="105">
        <v>69</v>
      </c>
      <c r="L9" s="105">
        <v>69</v>
      </c>
      <c r="M9" s="105">
        <v>69</v>
      </c>
      <c r="N9" s="105">
        <v>69</v>
      </c>
      <c r="O9" s="6">
        <f t="shared" ref="O9:O12" si="1">SUM(C9:N9)</f>
        <v>834</v>
      </c>
      <c r="P9" s="20">
        <f>SUM(O9/12)</f>
        <v>69.5</v>
      </c>
      <c r="Q9" s="164">
        <f>SUM(P9/30)</f>
        <v>2.3166666666666669</v>
      </c>
    </row>
    <row r="10" spans="1:17">
      <c r="A10" s="33"/>
      <c r="B10" s="101" t="s">
        <v>25</v>
      </c>
      <c r="C10" s="106">
        <f t="shared" ref="C10:N10" si="2">SUM(C9:C9)</f>
        <v>71</v>
      </c>
      <c r="D10" s="106">
        <f t="shared" si="2"/>
        <v>69</v>
      </c>
      <c r="E10" s="106">
        <f t="shared" si="2"/>
        <v>69</v>
      </c>
      <c r="F10" s="106">
        <f t="shared" si="2"/>
        <v>69</v>
      </c>
      <c r="G10" s="106">
        <f t="shared" si="2"/>
        <v>71</v>
      </c>
      <c r="H10" s="106">
        <f t="shared" si="2"/>
        <v>69</v>
      </c>
      <c r="I10" s="106">
        <f t="shared" si="2"/>
        <v>69</v>
      </c>
      <c r="J10" s="106">
        <f t="shared" si="2"/>
        <v>71</v>
      </c>
      <c r="K10" s="106">
        <f t="shared" si="2"/>
        <v>69</v>
      </c>
      <c r="L10" s="106">
        <f t="shared" si="2"/>
        <v>69</v>
      </c>
      <c r="M10" s="106">
        <f t="shared" si="2"/>
        <v>69</v>
      </c>
      <c r="N10" s="106">
        <f t="shared" si="2"/>
        <v>69</v>
      </c>
      <c r="O10" s="6">
        <f t="shared" si="1"/>
        <v>834</v>
      </c>
      <c r="P10" s="33"/>
    </row>
    <row r="11" spans="1:17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</row>
    <row r="12" spans="1:17">
      <c r="B12" s="3"/>
      <c r="C12" s="3">
        <v>0.69</v>
      </c>
      <c r="D12" s="3">
        <v>0</v>
      </c>
      <c r="E12" s="3">
        <v>0.13</v>
      </c>
      <c r="F12" s="3">
        <v>0.4</v>
      </c>
      <c r="G12" s="3">
        <v>0.32</v>
      </c>
      <c r="H12" s="3">
        <v>0.28000000000000003</v>
      </c>
      <c r="I12" s="3">
        <v>0.73</v>
      </c>
      <c r="J12" s="3">
        <v>0.28000000000000003</v>
      </c>
      <c r="K12" s="3">
        <v>2.85</v>
      </c>
      <c r="L12" s="3">
        <v>0.22</v>
      </c>
      <c r="M12" s="3">
        <v>0.28000000000000003</v>
      </c>
      <c r="N12" s="3">
        <v>0.48</v>
      </c>
      <c r="O12" s="6">
        <f t="shared" si="1"/>
        <v>6.66</v>
      </c>
    </row>
  </sheetData>
  <mergeCells count="6">
    <mergeCell ref="A7:B7"/>
    <mergeCell ref="B1:P1"/>
    <mergeCell ref="A3:A4"/>
    <mergeCell ref="B3:B4"/>
    <mergeCell ref="C3:N3"/>
    <mergeCell ref="O3:O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0"/>
  <sheetViews>
    <sheetView workbookViewId="0">
      <selection activeCell="P9" sqref="P9:Q9"/>
    </sheetView>
  </sheetViews>
  <sheetFormatPr baseColWidth="10" defaultRowHeight="15"/>
  <cols>
    <col min="1" max="16384" width="11.42578125" style="33"/>
  </cols>
  <sheetData>
    <row r="1" spans="1:17" ht="18">
      <c r="A1" s="98"/>
      <c r="B1" s="514" t="s">
        <v>529</v>
      </c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5"/>
    </row>
    <row r="2" spans="1:17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>
      <c r="A3" s="464" t="s">
        <v>1</v>
      </c>
      <c r="B3" s="464" t="s">
        <v>2</v>
      </c>
      <c r="C3" s="464" t="s">
        <v>632</v>
      </c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516" t="s">
        <v>3</v>
      </c>
      <c r="P3" s="2"/>
    </row>
    <row r="4" spans="1:17" ht="18" customHeight="1">
      <c r="A4" s="464"/>
      <c r="B4" s="464"/>
      <c r="C4" s="109" t="s">
        <v>4</v>
      </c>
      <c r="D4" s="109" t="s">
        <v>5</v>
      </c>
      <c r="E4" s="109" t="s">
        <v>6</v>
      </c>
      <c r="F4" s="109" t="s">
        <v>7</v>
      </c>
      <c r="G4" s="109" t="s">
        <v>8</v>
      </c>
      <c r="H4" s="109" t="s">
        <v>9</v>
      </c>
      <c r="I4" s="109" t="s">
        <v>10</v>
      </c>
      <c r="J4" s="109" t="s">
        <v>11</v>
      </c>
      <c r="K4" s="109" t="s">
        <v>12</v>
      </c>
      <c r="L4" s="109" t="s">
        <v>13</v>
      </c>
      <c r="M4" s="109" t="s">
        <v>14</v>
      </c>
      <c r="N4" s="109" t="s">
        <v>15</v>
      </c>
      <c r="O4" s="516"/>
      <c r="P4" s="62" t="s">
        <v>219</v>
      </c>
      <c r="Q4" s="162" t="s">
        <v>461</v>
      </c>
    </row>
    <row r="5" spans="1:17">
      <c r="A5" s="5" t="s">
        <v>184</v>
      </c>
      <c r="B5" s="3" t="s">
        <v>316</v>
      </c>
      <c r="C5" s="102">
        <v>18</v>
      </c>
      <c r="D5" s="102">
        <v>18</v>
      </c>
      <c r="E5" s="102">
        <v>18</v>
      </c>
      <c r="F5" s="102">
        <v>18</v>
      </c>
      <c r="G5" s="102">
        <v>18</v>
      </c>
      <c r="H5" s="102">
        <v>18</v>
      </c>
      <c r="I5" s="102">
        <v>18</v>
      </c>
      <c r="J5" s="102">
        <v>18</v>
      </c>
      <c r="K5" s="102">
        <v>18</v>
      </c>
      <c r="L5" s="102">
        <v>18</v>
      </c>
      <c r="M5" s="102">
        <v>18</v>
      </c>
      <c r="N5" s="102">
        <v>18</v>
      </c>
      <c r="O5" s="6">
        <f>SUM(C5:N5)</f>
        <v>216</v>
      </c>
      <c r="P5" s="20">
        <f>SUM(O5/12)</f>
        <v>18</v>
      </c>
      <c r="Q5" s="164">
        <f>SUM(P5/30)</f>
        <v>0.6</v>
      </c>
    </row>
    <row r="6" spans="1:17">
      <c r="A6" s="9" t="s">
        <v>184</v>
      </c>
      <c r="B6" s="3" t="s">
        <v>433</v>
      </c>
      <c r="C6" s="102">
        <v>21.625</v>
      </c>
      <c r="D6" s="102">
        <v>21.625</v>
      </c>
      <c r="E6" s="102">
        <v>21.625</v>
      </c>
      <c r="F6" s="102">
        <v>21.625</v>
      </c>
      <c r="G6" s="102">
        <v>21.625</v>
      </c>
      <c r="H6" s="102">
        <v>21.625</v>
      </c>
      <c r="I6" s="102">
        <v>21.625</v>
      </c>
      <c r="J6" s="102">
        <v>21.625</v>
      </c>
      <c r="K6" s="102">
        <v>21.625</v>
      </c>
      <c r="L6" s="102">
        <v>21.625</v>
      </c>
      <c r="M6" s="102">
        <v>21.625</v>
      </c>
      <c r="N6" s="102">
        <v>21.625</v>
      </c>
      <c r="O6" s="6">
        <f>SUM(C6:N6)</f>
        <v>259.5</v>
      </c>
      <c r="P6" s="20">
        <f t="shared" ref="P6:P7" si="0">SUM(O6/12)</f>
        <v>21.625</v>
      </c>
      <c r="Q6" s="164">
        <f t="shared" ref="Q6:Q7" si="1">SUM(P6/30)</f>
        <v>0.72083333333333333</v>
      </c>
    </row>
    <row r="7" spans="1:17">
      <c r="A7" s="512" t="s">
        <v>213</v>
      </c>
      <c r="B7" s="513"/>
      <c r="C7" s="103">
        <f t="shared" ref="C7:O7" si="2">SUM(C5:C6)</f>
        <v>39.625</v>
      </c>
      <c r="D7" s="103">
        <f t="shared" si="2"/>
        <v>39.625</v>
      </c>
      <c r="E7" s="103">
        <f t="shared" si="2"/>
        <v>39.625</v>
      </c>
      <c r="F7" s="103">
        <f t="shared" si="2"/>
        <v>39.625</v>
      </c>
      <c r="G7" s="103">
        <f t="shared" si="2"/>
        <v>39.625</v>
      </c>
      <c r="H7" s="103">
        <f t="shared" si="2"/>
        <v>39.625</v>
      </c>
      <c r="I7" s="103">
        <f t="shared" si="2"/>
        <v>39.625</v>
      </c>
      <c r="J7" s="103">
        <f t="shared" si="2"/>
        <v>39.625</v>
      </c>
      <c r="K7" s="103">
        <f t="shared" si="2"/>
        <v>39.625</v>
      </c>
      <c r="L7" s="103">
        <f t="shared" si="2"/>
        <v>39.625</v>
      </c>
      <c r="M7" s="103">
        <f t="shared" si="2"/>
        <v>39.625</v>
      </c>
      <c r="N7" s="103">
        <f t="shared" si="2"/>
        <v>39.625</v>
      </c>
      <c r="O7" s="107">
        <f t="shared" si="2"/>
        <v>475.5</v>
      </c>
      <c r="P7" s="20">
        <f t="shared" si="0"/>
        <v>39.625</v>
      </c>
      <c r="Q7" s="164">
        <f t="shared" si="1"/>
        <v>1.3208333333333333</v>
      </c>
    </row>
    <row r="8" spans="1:17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7">
      <c r="B9" s="100" t="s">
        <v>29</v>
      </c>
      <c r="C9" s="105">
        <v>14.25</v>
      </c>
      <c r="D9" s="105">
        <v>14.25</v>
      </c>
      <c r="E9" s="105">
        <v>14.25</v>
      </c>
      <c r="F9" s="105">
        <v>14.25</v>
      </c>
      <c r="G9" s="105">
        <v>14.25</v>
      </c>
      <c r="H9" s="105">
        <v>14.25</v>
      </c>
      <c r="I9" s="105">
        <v>14.25</v>
      </c>
      <c r="J9" s="105">
        <v>14.25</v>
      </c>
      <c r="K9" s="105">
        <v>14.25</v>
      </c>
      <c r="L9" s="105">
        <v>14.25</v>
      </c>
      <c r="M9" s="105">
        <v>14.25</v>
      </c>
      <c r="N9" s="105">
        <v>14.25</v>
      </c>
      <c r="O9" s="6">
        <f>SUM(C9:N9)</f>
        <v>171</v>
      </c>
      <c r="P9" s="20">
        <f>SUM(O9/12)</f>
        <v>14.25</v>
      </c>
      <c r="Q9" s="164">
        <f>SUM(P9/30)</f>
        <v>0.47499999999999998</v>
      </c>
    </row>
    <row r="10" spans="1:17">
      <c r="B10" s="101" t="s">
        <v>25</v>
      </c>
      <c r="C10" s="106">
        <f t="shared" ref="C10:N10" si="3">SUM(C9:C9)</f>
        <v>14.25</v>
      </c>
      <c r="D10" s="106">
        <f t="shared" si="3"/>
        <v>14.25</v>
      </c>
      <c r="E10" s="106">
        <f t="shared" si="3"/>
        <v>14.25</v>
      </c>
      <c r="F10" s="106">
        <f t="shared" si="3"/>
        <v>14.25</v>
      </c>
      <c r="G10" s="106">
        <f t="shared" si="3"/>
        <v>14.25</v>
      </c>
      <c r="H10" s="106">
        <f t="shared" si="3"/>
        <v>14.25</v>
      </c>
      <c r="I10" s="106">
        <f t="shared" si="3"/>
        <v>14.25</v>
      </c>
      <c r="J10" s="106">
        <f t="shared" si="3"/>
        <v>14.25</v>
      </c>
      <c r="K10" s="106">
        <f t="shared" si="3"/>
        <v>14.25</v>
      </c>
      <c r="L10" s="106">
        <f t="shared" si="3"/>
        <v>14.25</v>
      </c>
      <c r="M10" s="106">
        <f t="shared" si="3"/>
        <v>14.25</v>
      </c>
      <c r="N10" s="106">
        <f t="shared" si="3"/>
        <v>14.25</v>
      </c>
      <c r="O10" s="104"/>
    </row>
  </sheetData>
  <mergeCells count="6">
    <mergeCell ref="A7:B7"/>
    <mergeCell ref="B1:P1"/>
    <mergeCell ref="A3:A4"/>
    <mergeCell ref="B3:B4"/>
    <mergeCell ref="C3:N3"/>
    <mergeCell ref="O3:O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Q11"/>
  <sheetViews>
    <sheetView topLeftCell="C1" workbookViewId="0">
      <selection activeCell="C2" sqref="C2:N2"/>
    </sheetView>
  </sheetViews>
  <sheetFormatPr baseColWidth="10" defaultRowHeight="15"/>
  <cols>
    <col min="1" max="1" width="11.42578125" style="33"/>
    <col min="2" max="2" width="20.5703125" style="33" customWidth="1"/>
    <col min="3" max="16384" width="11.42578125" style="33"/>
  </cols>
  <sheetData>
    <row r="1" spans="1:17">
      <c r="C1" s="33" t="s">
        <v>575</v>
      </c>
    </row>
    <row r="2" spans="1:17">
      <c r="A2" s="466" t="s">
        <v>1</v>
      </c>
      <c r="B2" s="470" t="s">
        <v>2</v>
      </c>
      <c r="C2" s="466" t="s">
        <v>632</v>
      </c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517" t="s">
        <v>3</v>
      </c>
    </row>
    <row r="3" spans="1:17" ht="17.25" customHeight="1">
      <c r="A3" s="466"/>
      <c r="B3" s="466"/>
      <c r="C3" s="209" t="s">
        <v>4</v>
      </c>
      <c r="D3" s="209" t="s">
        <v>5</v>
      </c>
      <c r="E3" s="209" t="s">
        <v>6</v>
      </c>
      <c r="F3" s="209" t="s">
        <v>7</v>
      </c>
      <c r="G3" s="209" t="s">
        <v>8</v>
      </c>
      <c r="H3" s="209" t="s">
        <v>9</v>
      </c>
      <c r="I3" s="209" t="s">
        <v>10</v>
      </c>
      <c r="J3" s="209" t="s">
        <v>11</v>
      </c>
      <c r="K3" s="209" t="s">
        <v>12</v>
      </c>
      <c r="L3" s="209" t="s">
        <v>13</v>
      </c>
      <c r="M3" s="209" t="s">
        <v>14</v>
      </c>
      <c r="N3" s="209" t="s">
        <v>15</v>
      </c>
      <c r="O3" s="517"/>
      <c r="P3" s="62" t="s">
        <v>219</v>
      </c>
      <c r="Q3" s="162" t="s">
        <v>461</v>
      </c>
    </row>
    <row r="4" spans="1:17">
      <c r="A4" s="40"/>
      <c r="B4" s="219" t="s">
        <v>147</v>
      </c>
      <c r="C4" s="247">
        <v>102.82</v>
      </c>
      <c r="D4" s="247">
        <v>102.44</v>
      </c>
      <c r="E4" s="247">
        <v>103.7</v>
      </c>
      <c r="F4" s="247">
        <v>110.23</v>
      </c>
      <c r="G4" s="247">
        <v>136.04</v>
      </c>
      <c r="H4" s="247">
        <v>126.25</v>
      </c>
      <c r="I4" s="247">
        <v>134.6</v>
      </c>
      <c r="J4" s="247">
        <v>124.75</v>
      </c>
      <c r="K4" s="247">
        <v>137.41</v>
      </c>
      <c r="L4" s="247">
        <v>139.5</v>
      </c>
      <c r="M4" s="247">
        <v>103.736</v>
      </c>
      <c r="N4" s="247">
        <v>118.7</v>
      </c>
      <c r="O4" s="248">
        <f t="shared" ref="O4:O11" si="0">SUM(C4:N4)</f>
        <v>1440.1760000000002</v>
      </c>
      <c r="P4" s="20">
        <f>SUM(O4/12)</f>
        <v>120.01466666666668</v>
      </c>
      <c r="Q4" s="164">
        <f>SUM(P4/30)</f>
        <v>4.0004888888888894</v>
      </c>
    </row>
    <row r="5" spans="1:17">
      <c r="A5" s="43"/>
      <c r="B5" s="100" t="s">
        <v>572</v>
      </c>
      <c r="C5" s="247">
        <v>64.39</v>
      </c>
      <c r="D5" s="247">
        <v>55.33</v>
      </c>
      <c r="E5" s="247">
        <v>67.55</v>
      </c>
      <c r="F5" s="247">
        <v>74.19</v>
      </c>
      <c r="G5" s="247">
        <v>75.38</v>
      </c>
      <c r="H5" s="247">
        <v>89</v>
      </c>
      <c r="I5" s="247">
        <v>79.36</v>
      </c>
      <c r="J5" s="247">
        <v>72.554000000000002</v>
      </c>
      <c r="K5" s="247">
        <v>80.430000000000007</v>
      </c>
      <c r="L5" s="247">
        <v>100.23</v>
      </c>
      <c r="M5" s="247">
        <v>66.790000000000006</v>
      </c>
      <c r="N5" s="247">
        <v>78.97</v>
      </c>
      <c r="O5" s="248">
        <f t="shared" si="0"/>
        <v>904.17399999999998</v>
      </c>
      <c r="P5" s="20">
        <f t="shared" ref="P5:P11" si="1">SUM(O5/12)</f>
        <v>75.347833333333327</v>
      </c>
      <c r="Q5" s="164">
        <f t="shared" ref="Q5:Q11" si="2">SUM(P5/30)</f>
        <v>2.511594444444444</v>
      </c>
    </row>
    <row r="6" spans="1:17">
      <c r="A6" s="43"/>
      <c r="B6" s="100" t="s">
        <v>148</v>
      </c>
      <c r="C6" s="247">
        <v>62.48</v>
      </c>
      <c r="D6" s="247">
        <v>60.74</v>
      </c>
      <c r="E6" s="247">
        <v>64.13</v>
      </c>
      <c r="F6" s="247">
        <v>64.25</v>
      </c>
      <c r="G6" s="247">
        <v>68.78</v>
      </c>
      <c r="H6" s="247">
        <v>70.05</v>
      </c>
      <c r="I6" s="247">
        <v>67.22</v>
      </c>
      <c r="J6" s="247">
        <v>65.831999999999994</v>
      </c>
      <c r="K6" s="247">
        <v>64.349999999999994</v>
      </c>
      <c r="L6" s="247">
        <v>68.81</v>
      </c>
      <c r="M6" s="247">
        <v>55.892000000000003</v>
      </c>
      <c r="N6" s="247">
        <v>62.42</v>
      </c>
      <c r="O6" s="248">
        <f t="shared" si="0"/>
        <v>774.95400000000006</v>
      </c>
      <c r="P6" s="20">
        <f t="shared" si="1"/>
        <v>64.57950000000001</v>
      </c>
      <c r="Q6" s="164">
        <f t="shared" si="2"/>
        <v>2.1526500000000004</v>
      </c>
    </row>
    <row r="7" spans="1:17">
      <c r="A7" s="43"/>
      <c r="B7" s="100" t="s">
        <v>573</v>
      </c>
      <c r="C7" s="247">
        <v>51.45</v>
      </c>
      <c r="D7" s="247">
        <v>45.16</v>
      </c>
      <c r="E7" s="247">
        <v>56.08</v>
      </c>
      <c r="F7" s="247">
        <v>61.24</v>
      </c>
      <c r="G7" s="247">
        <v>58.77</v>
      </c>
      <c r="H7" s="247">
        <v>51.82</v>
      </c>
      <c r="I7" s="247">
        <v>62.77</v>
      </c>
      <c r="J7" s="247">
        <v>54.69</v>
      </c>
      <c r="K7" s="247">
        <v>65.025999999999996</v>
      </c>
      <c r="L7" s="247">
        <v>62.83</v>
      </c>
      <c r="M7" s="247">
        <v>58.098999999999997</v>
      </c>
      <c r="N7" s="247">
        <v>57.561999999999998</v>
      </c>
      <c r="O7" s="248">
        <f t="shared" si="0"/>
        <v>685.49700000000007</v>
      </c>
      <c r="P7" s="20">
        <f t="shared" si="1"/>
        <v>57.124750000000006</v>
      </c>
      <c r="Q7" s="164">
        <f t="shared" si="2"/>
        <v>1.9041583333333336</v>
      </c>
    </row>
    <row r="8" spans="1:17">
      <c r="A8" s="43"/>
      <c r="B8" s="100" t="s">
        <v>161</v>
      </c>
      <c r="C8" s="247">
        <v>10.94</v>
      </c>
      <c r="D8" s="247">
        <v>9.4600000000000009</v>
      </c>
      <c r="E8" s="247">
        <v>10.39</v>
      </c>
      <c r="F8" s="247">
        <v>10.83</v>
      </c>
      <c r="G8" s="247">
        <v>15</v>
      </c>
      <c r="H8" s="247">
        <v>12.24</v>
      </c>
      <c r="I8" s="247">
        <v>16</v>
      </c>
      <c r="J8" s="247">
        <v>10.55</v>
      </c>
      <c r="K8" s="247">
        <v>13.67</v>
      </c>
      <c r="L8" s="247">
        <v>14.34</v>
      </c>
      <c r="M8" s="247">
        <v>11.260999999999999</v>
      </c>
      <c r="N8" s="247">
        <v>13.96</v>
      </c>
      <c r="O8" s="248">
        <f t="shared" si="0"/>
        <v>148.64100000000002</v>
      </c>
      <c r="P8" s="20">
        <f t="shared" si="1"/>
        <v>12.386750000000001</v>
      </c>
      <c r="Q8" s="164">
        <f t="shared" si="2"/>
        <v>0.41289166666666671</v>
      </c>
    </row>
    <row r="9" spans="1:17">
      <c r="A9" s="40"/>
      <c r="B9" s="100" t="s">
        <v>574</v>
      </c>
      <c r="C9" s="247">
        <v>488.13</v>
      </c>
      <c r="D9" s="247">
        <v>434.48</v>
      </c>
      <c r="E9" s="247">
        <v>498.29</v>
      </c>
      <c r="F9" s="247">
        <v>544.62</v>
      </c>
      <c r="G9" s="247">
        <v>553.30999999999995</v>
      </c>
      <c r="H9" s="247">
        <v>548.04300000000001</v>
      </c>
      <c r="I9" s="247">
        <v>546.30999999999995</v>
      </c>
      <c r="J9" s="247">
        <v>507.06</v>
      </c>
      <c r="K9" s="247">
        <v>525.697</v>
      </c>
      <c r="L9" s="247">
        <v>555.52</v>
      </c>
      <c r="M9" s="247">
        <v>461.8</v>
      </c>
      <c r="N9" s="247">
        <v>523.76800000000003</v>
      </c>
      <c r="O9" s="248">
        <f t="shared" si="0"/>
        <v>6187.0280000000012</v>
      </c>
      <c r="P9" s="20">
        <f t="shared" si="1"/>
        <v>515.58566666666673</v>
      </c>
      <c r="Q9" s="164">
        <f t="shared" si="2"/>
        <v>17.186188888888889</v>
      </c>
    </row>
    <row r="10" spans="1:17">
      <c r="A10" s="44"/>
      <c r="B10" s="100" t="s">
        <v>146</v>
      </c>
      <c r="C10" s="249">
        <v>237.81</v>
      </c>
      <c r="D10" s="249">
        <v>203.7</v>
      </c>
      <c r="E10" s="249">
        <v>187.06</v>
      </c>
      <c r="F10" s="250">
        <v>186.55</v>
      </c>
      <c r="G10" s="249">
        <v>301.7</v>
      </c>
      <c r="H10" s="249">
        <v>208.79</v>
      </c>
      <c r="I10" s="249">
        <v>0</v>
      </c>
      <c r="J10" s="249">
        <v>0</v>
      </c>
      <c r="K10" s="249">
        <v>0</v>
      </c>
      <c r="L10" s="249">
        <v>0</v>
      </c>
      <c r="M10" s="249">
        <v>0</v>
      </c>
      <c r="N10" s="249">
        <v>0</v>
      </c>
      <c r="O10" s="29">
        <f t="shared" si="0"/>
        <v>1325.61</v>
      </c>
      <c r="P10" s="20">
        <f t="shared" si="1"/>
        <v>110.46749999999999</v>
      </c>
      <c r="Q10" s="164">
        <f t="shared" si="2"/>
        <v>3.6822499999999994</v>
      </c>
    </row>
    <row r="11" spans="1:17">
      <c r="A11" s="468"/>
      <c r="B11" s="469"/>
      <c r="C11" s="28">
        <f t="shared" ref="C11:N11" si="3">SUM(C4:C10)</f>
        <v>1018.02</v>
      </c>
      <c r="D11" s="28">
        <f t="shared" si="3"/>
        <v>911.31</v>
      </c>
      <c r="E11" s="28">
        <f t="shared" si="3"/>
        <v>987.2</v>
      </c>
      <c r="F11" s="28">
        <f t="shared" si="3"/>
        <v>1051.9100000000001</v>
      </c>
      <c r="G11" s="28">
        <f t="shared" si="3"/>
        <v>1208.98</v>
      </c>
      <c r="H11" s="28">
        <f t="shared" si="3"/>
        <v>1106.193</v>
      </c>
      <c r="I11" s="28">
        <f t="shared" si="3"/>
        <v>906.25999999999988</v>
      </c>
      <c r="J11" s="28">
        <f t="shared" si="3"/>
        <v>835.43599999999992</v>
      </c>
      <c r="K11" s="28">
        <f t="shared" si="3"/>
        <v>886.58300000000008</v>
      </c>
      <c r="L11" s="28">
        <f t="shared" si="3"/>
        <v>941.23</v>
      </c>
      <c r="M11" s="28">
        <f t="shared" si="3"/>
        <v>757.57799999999997</v>
      </c>
      <c r="N11" s="28">
        <f t="shared" si="3"/>
        <v>855.38000000000011</v>
      </c>
      <c r="O11" s="29">
        <f t="shared" si="0"/>
        <v>11466.079999999998</v>
      </c>
      <c r="P11" s="20">
        <f t="shared" si="1"/>
        <v>955.50666666666655</v>
      </c>
      <c r="Q11" s="164">
        <f t="shared" si="2"/>
        <v>31.850222222222218</v>
      </c>
    </row>
  </sheetData>
  <mergeCells count="5">
    <mergeCell ref="A11:B11"/>
    <mergeCell ref="A2:A3"/>
    <mergeCell ref="B2:B3"/>
    <mergeCell ref="C2:N2"/>
    <mergeCell ref="O2:O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20"/>
  <sheetViews>
    <sheetView workbookViewId="0">
      <selection activeCell="C2" sqref="C2:N2"/>
    </sheetView>
  </sheetViews>
  <sheetFormatPr baseColWidth="10" defaultRowHeight="15"/>
  <cols>
    <col min="1" max="1" width="15" style="33" customWidth="1"/>
    <col min="2" max="2" width="29.5703125" style="33" customWidth="1"/>
    <col min="3" max="14" width="11.42578125" style="33" customWidth="1"/>
    <col min="15" max="15" width="16" style="33" customWidth="1"/>
    <col min="16" max="16" width="14.85546875" style="33" customWidth="1"/>
    <col min="17" max="17" width="15" style="33" customWidth="1"/>
    <col min="18" max="16384" width="11.42578125" style="33"/>
  </cols>
  <sheetData>
    <row r="1" spans="1:17">
      <c r="C1" s="33" t="s">
        <v>617</v>
      </c>
    </row>
    <row r="2" spans="1:17">
      <c r="A2" s="466" t="s">
        <v>1</v>
      </c>
      <c r="B2" s="470" t="s">
        <v>2</v>
      </c>
      <c r="C2" s="466" t="s">
        <v>632</v>
      </c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517" t="s">
        <v>631</v>
      </c>
    </row>
    <row r="3" spans="1:17" ht="18.75" customHeight="1">
      <c r="A3" s="466"/>
      <c r="B3" s="466"/>
      <c r="C3" s="440" t="s">
        <v>4</v>
      </c>
      <c r="D3" s="440" t="s">
        <v>5</v>
      </c>
      <c r="E3" s="440" t="s">
        <v>6</v>
      </c>
      <c r="F3" s="440" t="s">
        <v>7</v>
      </c>
      <c r="G3" s="440" t="s">
        <v>8</v>
      </c>
      <c r="H3" s="440" t="s">
        <v>9</v>
      </c>
      <c r="I3" s="440" t="s">
        <v>10</v>
      </c>
      <c r="J3" s="440" t="s">
        <v>11</v>
      </c>
      <c r="K3" s="440" t="s">
        <v>12</v>
      </c>
      <c r="L3" s="440" t="s">
        <v>13</v>
      </c>
      <c r="M3" s="440" t="s">
        <v>14</v>
      </c>
      <c r="N3" s="440" t="s">
        <v>15</v>
      </c>
      <c r="O3" s="517"/>
      <c r="P3" s="62" t="s">
        <v>219</v>
      </c>
      <c r="Q3" s="162" t="s">
        <v>461</v>
      </c>
    </row>
    <row r="4" spans="1:17">
      <c r="A4" s="3" t="s">
        <v>144</v>
      </c>
      <c r="B4" s="219" t="s">
        <v>162</v>
      </c>
      <c r="C4" s="247">
        <v>3.7</v>
      </c>
      <c r="D4" s="247">
        <v>7.54</v>
      </c>
      <c r="E4" s="247">
        <v>2.2400000000000002</v>
      </c>
      <c r="F4" s="247">
        <v>6.76</v>
      </c>
      <c r="G4" s="247">
        <v>7.18</v>
      </c>
      <c r="H4" s="247">
        <v>5.44</v>
      </c>
      <c r="I4" s="247">
        <v>6.43</v>
      </c>
      <c r="J4" s="247">
        <v>7.83</v>
      </c>
      <c r="K4" s="247">
        <v>5.94</v>
      </c>
      <c r="L4" s="247">
        <v>5.68</v>
      </c>
      <c r="M4" s="247">
        <v>2.8</v>
      </c>
      <c r="N4" s="247">
        <v>4.78</v>
      </c>
      <c r="O4" s="248">
        <f t="shared" ref="O4:O20" si="0">SUM(C4:N4)</f>
        <v>66.319999999999993</v>
      </c>
      <c r="P4" s="20">
        <f>SUM(O4/12)</f>
        <v>5.5266666666666664</v>
      </c>
      <c r="Q4" s="164">
        <f>SUM(P4/30)</f>
        <v>0.1842222222222222</v>
      </c>
    </row>
    <row r="5" spans="1:17">
      <c r="A5" s="43"/>
      <c r="B5" s="100" t="s">
        <v>319</v>
      </c>
      <c r="C5" s="247">
        <v>5.55</v>
      </c>
      <c r="D5" s="247">
        <v>12.83</v>
      </c>
      <c r="E5" s="247">
        <v>13.15</v>
      </c>
      <c r="F5" s="247">
        <v>10.220000000000001</v>
      </c>
      <c r="G5" s="247">
        <v>10.27</v>
      </c>
      <c r="H5" s="247">
        <v>11.72</v>
      </c>
      <c r="I5" s="247">
        <v>9.7200000000000006</v>
      </c>
      <c r="J5" s="247">
        <v>8.06</v>
      </c>
      <c r="K5" s="247">
        <v>8.75</v>
      </c>
      <c r="L5" s="247">
        <v>11.41</v>
      </c>
      <c r="M5" s="247">
        <v>9.27</v>
      </c>
      <c r="N5" s="247">
        <v>3.99</v>
      </c>
      <c r="O5" s="248">
        <f t="shared" si="0"/>
        <v>114.93999999999998</v>
      </c>
      <c r="P5" s="20">
        <f t="shared" ref="P5:P20" si="1">SUM(O5/12)</f>
        <v>9.5783333333333314</v>
      </c>
      <c r="Q5" s="164">
        <f t="shared" ref="Q5:Q20" si="2">SUM(P5/30)</f>
        <v>0.31927777777777772</v>
      </c>
    </row>
    <row r="6" spans="1:17">
      <c r="A6" s="43"/>
      <c r="B6" s="100" t="s">
        <v>163</v>
      </c>
      <c r="C6" s="247">
        <v>5.14</v>
      </c>
      <c r="D6" s="247">
        <v>4.55</v>
      </c>
      <c r="E6" s="247">
        <v>8.5500000000000007</v>
      </c>
      <c r="F6" s="247">
        <v>5.61</v>
      </c>
      <c r="G6" s="247">
        <v>5.69</v>
      </c>
      <c r="H6" s="247">
        <v>7.33</v>
      </c>
      <c r="I6" s="247">
        <v>6.27</v>
      </c>
      <c r="J6" s="247">
        <v>6.07</v>
      </c>
      <c r="K6" s="247">
        <v>6.84</v>
      </c>
      <c r="L6" s="247">
        <v>7.31</v>
      </c>
      <c r="M6" s="247">
        <v>5.64</v>
      </c>
      <c r="N6" s="247">
        <v>6.28</v>
      </c>
      <c r="O6" s="248">
        <f t="shared" si="0"/>
        <v>75.28</v>
      </c>
      <c r="P6" s="20">
        <f t="shared" si="1"/>
        <v>6.2733333333333334</v>
      </c>
      <c r="Q6" s="164">
        <f t="shared" si="2"/>
        <v>0.20911111111111111</v>
      </c>
    </row>
    <row r="7" spans="1:17">
      <c r="A7" s="43"/>
      <c r="B7" s="100" t="s">
        <v>152</v>
      </c>
      <c r="C7" s="247">
        <v>31.94</v>
      </c>
      <c r="D7" s="247">
        <v>37.81</v>
      </c>
      <c r="E7" s="247">
        <v>45.51</v>
      </c>
      <c r="F7" s="247">
        <v>44.4</v>
      </c>
      <c r="G7" s="247">
        <v>55.39</v>
      </c>
      <c r="H7" s="247">
        <v>49.64</v>
      </c>
      <c r="I7" s="247">
        <v>48.79</v>
      </c>
      <c r="J7" s="247">
        <v>48.79</v>
      </c>
      <c r="K7" s="247">
        <v>49.45</v>
      </c>
      <c r="L7" s="247">
        <v>54.71</v>
      </c>
      <c r="M7" s="247">
        <v>41.47</v>
      </c>
      <c r="N7" s="247">
        <v>35.93</v>
      </c>
      <c r="O7" s="248">
        <f t="shared" ref="O7:O17" si="3">SUM(C7:N7)</f>
        <v>543.82999999999993</v>
      </c>
      <c r="P7" s="20">
        <f t="shared" ref="P7:P17" si="4">SUM(O7/12)</f>
        <v>45.319166666666661</v>
      </c>
      <c r="Q7" s="164">
        <f t="shared" ref="Q7:Q17" si="5">SUM(P7/30)</f>
        <v>1.5106388888888886</v>
      </c>
    </row>
    <row r="8" spans="1:17">
      <c r="A8" s="43"/>
      <c r="B8" s="100" t="s">
        <v>618</v>
      </c>
      <c r="C8" s="247">
        <v>3.62</v>
      </c>
      <c r="D8" s="247">
        <v>4.8</v>
      </c>
      <c r="E8" s="247">
        <v>4.68</v>
      </c>
      <c r="F8" s="247">
        <v>3.72</v>
      </c>
      <c r="G8" s="247">
        <v>6.27</v>
      </c>
      <c r="H8" s="247">
        <v>4.7300000000000004</v>
      </c>
      <c r="I8" s="247">
        <v>5.9</v>
      </c>
      <c r="J8" s="247">
        <v>4.43</v>
      </c>
      <c r="K8" s="247">
        <v>4.62</v>
      </c>
      <c r="L8" s="247">
        <v>5.86</v>
      </c>
      <c r="M8" s="247">
        <v>3.73</v>
      </c>
      <c r="N8" s="247">
        <v>5.1100000000000003</v>
      </c>
      <c r="O8" s="248">
        <f t="shared" si="3"/>
        <v>57.469999999999992</v>
      </c>
      <c r="P8" s="20">
        <f t="shared" si="4"/>
        <v>4.7891666666666657</v>
      </c>
      <c r="Q8" s="164">
        <f t="shared" si="5"/>
        <v>0.15963888888888886</v>
      </c>
    </row>
    <row r="9" spans="1:17">
      <c r="A9" s="43"/>
      <c r="B9" s="100" t="s">
        <v>619</v>
      </c>
      <c r="C9" s="247">
        <v>3.9</v>
      </c>
      <c r="D9" s="247">
        <v>3.15</v>
      </c>
      <c r="E9" s="247">
        <v>1.8</v>
      </c>
      <c r="F9" s="247">
        <v>1.1000000000000001</v>
      </c>
      <c r="G9" s="247">
        <v>2.9</v>
      </c>
      <c r="H9" s="247">
        <v>5.89</v>
      </c>
      <c r="I9" s="247">
        <v>4.6399999999999997</v>
      </c>
      <c r="J9" s="247">
        <v>1.67</v>
      </c>
      <c r="K9" s="247">
        <v>4.24</v>
      </c>
      <c r="L9" s="247">
        <v>2.13</v>
      </c>
      <c r="M9" s="247">
        <v>5.62</v>
      </c>
      <c r="N9" s="247">
        <v>1.72</v>
      </c>
      <c r="O9" s="248">
        <f t="shared" si="3"/>
        <v>38.76</v>
      </c>
      <c r="P9" s="20">
        <f t="shared" si="4"/>
        <v>3.23</v>
      </c>
      <c r="Q9" s="164">
        <f t="shared" si="5"/>
        <v>0.10766666666666666</v>
      </c>
    </row>
    <row r="10" spans="1:17">
      <c r="A10" s="43"/>
      <c r="B10" s="100" t="s">
        <v>324</v>
      </c>
      <c r="C10" s="247">
        <v>3.37</v>
      </c>
      <c r="D10" s="247">
        <v>6.11</v>
      </c>
      <c r="E10" s="247">
        <v>2.94</v>
      </c>
      <c r="F10" s="247">
        <v>3.77</v>
      </c>
      <c r="G10" s="247">
        <v>7.07</v>
      </c>
      <c r="H10" s="247">
        <v>8.42</v>
      </c>
      <c r="I10" s="247">
        <v>4.46</v>
      </c>
      <c r="J10" s="247">
        <v>4.8</v>
      </c>
      <c r="K10" s="247">
        <v>5.12</v>
      </c>
      <c r="L10" s="247">
        <v>5.21</v>
      </c>
      <c r="M10" s="247">
        <v>6.33</v>
      </c>
      <c r="N10" s="247">
        <v>5.64</v>
      </c>
      <c r="O10" s="248">
        <f t="shared" ref="O10:O14" si="6">SUM(C10:N10)</f>
        <v>63.239999999999995</v>
      </c>
      <c r="P10" s="20">
        <f t="shared" ref="P10:P14" si="7">SUM(O10/12)</f>
        <v>5.27</v>
      </c>
      <c r="Q10" s="164">
        <f t="shared" ref="Q10:Q14" si="8">SUM(P10/30)</f>
        <v>0.17566666666666667</v>
      </c>
    </row>
    <row r="11" spans="1:17">
      <c r="A11" s="43"/>
      <c r="B11" s="100" t="s">
        <v>516</v>
      </c>
      <c r="C11" s="247">
        <v>0.47</v>
      </c>
      <c r="D11" s="247">
        <v>1.1200000000000001</v>
      </c>
      <c r="E11" s="247">
        <v>1.27</v>
      </c>
      <c r="F11" s="247">
        <v>0</v>
      </c>
      <c r="G11" s="247">
        <v>1.98</v>
      </c>
      <c r="H11" s="247">
        <v>1.98</v>
      </c>
      <c r="I11" s="247">
        <v>1.77</v>
      </c>
      <c r="J11" s="247">
        <v>0</v>
      </c>
      <c r="K11" s="247">
        <v>3.45</v>
      </c>
      <c r="L11" s="247">
        <v>3.4</v>
      </c>
      <c r="M11" s="247">
        <v>0</v>
      </c>
      <c r="N11" s="247">
        <v>0</v>
      </c>
      <c r="O11" s="248">
        <f t="shared" si="6"/>
        <v>15.44</v>
      </c>
      <c r="P11" s="20">
        <f t="shared" si="7"/>
        <v>1.2866666666666666</v>
      </c>
      <c r="Q11" s="164">
        <f t="shared" si="8"/>
        <v>4.2888888888888886E-2</v>
      </c>
    </row>
    <row r="12" spans="1:17">
      <c r="A12" s="43"/>
      <c r="B12" s="100" t="s">
        <v>430</v>
      </c>
      <c r="C12" s="247">
        <v>0</v>
      </c>
      <c r="D12" s="247">
        <v>0.75</v>
      </c>
      <c r="E12" s="247">
        <v>1.07</v>
      </c>
      <c r="F12" s="247">
        <v>2.2799999999999998</v>
      </c>
      <c r="G12" s="247">
        <v>1.04</v>
      </c>
      <c r="H12" s="247">
        <v>1.85</v>
      </c>
      <c r="I12" s="247">
        <v>1.89</v>
      </c>
      <c r="J12" s="247">
        <v>1.56</v>
      </c>
      <c r="K12" s="247">
        <v>1.39</v>
      </c>
      <c r="L12" s="247">
        <v>1.68</v>
      </c>
      <c r="M12" s="247">
        <v>1.1399999999999999</v>
      </c>
      <c r="N12" s="247">
        <v>0.95</v>
      </c>
      <c r="O12" s="248">
        <f t="shared" si="6"/>
        <v>15.600000000000001</v>
      </c>
      <c r="P12" s="20">
        <f t="shared" si="7"/>
        <v>1.3</v>
      </c>
      <c r="Q12" s="164">
        <f t="shared" si="8"/>
        <v>4.3333333333333335E-2</v>
      </c>
    </row>
    <row r="13" spans="1:17">
      <c r="A13" s="43"/>
      <c r="B13" s="100" t="s">
        <v>322</v>
      </c>
      <c r="C13" s="247">
        <v>1.38</v>
      </c>
      <c r="D13" s="247">
        <v>4.4400000000000004</v>
      </c>
      <c r="E13" s="247">
        <v>2.91</v>
      </c>
      <c r="F13" s="247">
        <v>6.01</v>
      </c>
      <c r="G13" s="247">
        <v>3.38</v>
      </c>
      <c r="H13" s="247">
        <v>4.2</v>
      </c>
      <c r="I13" s="247">
        <v>4.8</v>
      </c>
      <c r="J13" s="247">
        <v>4.78</v>
      </c>
      <c r="K13" s="247">
        <v>3.54</v>
      </c>
      <c r="L13" s="247">
        <v>3.16</v>
      </c>
      <c r="M13" s="247">
        <v>3.38</v>
      </c>
      <c r="N13" s="247">
        <v>1.39</v>
      </c>
      <c r="O13" s="248">
        <f t="shared" si="6"/>
        <v>43.370000000000012</v>
      </c>
      <c r="P13" s="20">
        <f t="shared" si="7"/>
        <v>3.6141666666666676</v>
      </c>
      <c r="Q13" s="164">
        <f t="shared" si="8"/>
        <v>0.12047222222222226</v>
      </c>
    </row>
    <row r="14" spans="1:17">
      <c r="A14" s="43"/>
      <c r="B14" s="100" t="s">
        <v>158</v>
      </c>
      <c r="C14" s="247">
        <v>20.41</v>
      </c>
      <c r="D14" s="247">
        <v>11.87</v>
      </c>
      <c r="E14" s="247">
        <v>15.51</v>
      </c>
      <c r="F14" s="247">
        <v>14.92</v>
      </c>
      <c r="G14" s="247">
        <v>16.87</v>
      </c>
      <c r="H14" s="247">
        <v>18.79</v>
      </c>
      <c r="I14" s="247">
        <v>16.32</v>
      </c>
      <c r="J14" s="247">
        <v>15.63</v>
      </c>
      <c r="K14" s="247">
        <v>18.52</v>
      </c>
      <c r="L14" s="247">
        <v>18.93</v>
      </c>
      <c r="M14" s="247">
        <v>15.15</v>
      </c>
      <c r="N14" s="247">
        <v>18.07</v>
      </c>
      <c r="O14" s="248">
        <f t="shared" si="6"/>
        <v>200.99</v>
      </c>
      <c r="P14" s="20">
        <f t="shared" si="7"/>
        <v>16.749166666666667</v>
      </c>
      <c r="Q14" s="164">
        <f t="shared" si="8"/>
        <v>0.55830555555555561</v>
      </c>
    </row>
    <row r="15" spans="1:17">
      <c r="A15" s="43"/>
      <c r="B15" s="100" t="s">
        <v>620</v>
      </c>
      <c r="C15" s="247">
        <v>2.4</v>
      </c>
      <c r="D15" s="247">
        <v>9.48</v>
      </c>
      <c r="E15" s="247">
        <v>6.59</v>
      </c>
      <c r="F15" s="247">
        <v>6.83</v>
      </c>
      <c r="G15" s="247">
        <v>15.05</v>
      </c>
      <c r="H15" s="247">
        <v>10.9</v>
      </c>
      <c r="I15" s="247">
        <v>12</v>
      </c>
      <c r="J15" s="247">
        <v>10.73</v>
      </c>
      <c r="K15" s="247">
        <v>10.93</v>
      </c>
      <c r="L15" s="247">
        <v>10.77</v>
      </c>
      <c r="M15" s="247">
        <v>7.03</v>
      </c>
      <c r="N15" s="247">
        <v>7.83</v>
      </c>
      <c r="O15" s="248">
        <f t="shared" si="3"/>
        <v>110.53999999999999</v>
      </c>
      <c r="P15" s="20">
        <f t="shared" si="4"/>
        <v>9.211666666666666</v>
      </c>
      <c r="Q15" s="164">
        <f t="shared" si="5"/>
        <v>0.30705555555555553</v>
      </c>
    </row>
    <row r="16" spans="1:17">
      <c r="A16" s="43"/>
      <c r="B16" s="100" t="s">
        <v>165</v>
      </c>
      <c r="C16" s="247">
        <v>3.9</v>
      </c>
      <c r="D16" s="247">
        <v>6.21</v>
      </c>
      <c r="E16" s="247">
        <v>8.5500000000000007</v>
      </c>
      <c r="F16" s="247">
        <v>9.9600000000000009</v>
      </c>
      <c r="G16" s="247">
        <v>8.1</v>
      </c>
      <c r="H16" s="247">
        <v>8.75</v>
      </c>
      <c r="I16" s="247">
        <v>6.26</v>
      </c>
      <c r="J16" s="247">
        <v>7.99</v>
      </c>
      <c r="K16" s="247">
        <v>7.02</v>
      </c>
      <c r="L16" s="247">
        <v>12.45</v>
      </c>
      <c r="M16" s="247">
        <v>7.01</v>
      </c>
      <c r="N16" s="247">
        <v>7.98</v>
      </c>
      <c r="O16" s="248">
        <f t="shared" si="3"/>
        <v>94.18</v>
      </c>
      <c r="P16" s="20">
        <f t="shared" si="4"/>
        <v>7.8483333333333336</v>
      </c>
      <c r="Q16" s="164">
        <f t="shared" si="5"/>
        <v>0.26161111111111113</v>
      </c>
    </row>
    <row r="17" spans="1:17">
      <c r="A17" s="43"/>
      <c r="B17" s="100" t="s">
        <v>428</v>
      </c>
      <c r="C17" s="247">
        <v>0</v>
      </c>
      <c r="D17" s="247">
        <v>2.14</v>
      </c>
      <c r="E17" s="247">
        <v>2.5299999999999998</v>
      </c>
      <c r="F17" s="247">
        <v>2.52</v>
      </c>
      <c r="G17" s="247">
        <v>6.14</v>
      </c>
      <c r="H17" s="247">
        <v>2.52</v>
      </c>
      <c r="I17" s="247">
        <v>6.3</v>
      </c>
      <c r="J17" s="247">
        <v>2.8</v>
      </c>
      <c r="K17" s="247">
        <v>2.91</v>
      </c>
      <c r="L17" s="247">
        <v>6.87</v>
      </c>
      <c r="M17" s="247">
        <v>2.83</v>
      </c>
      <c r="N17" s="247">
        <v>5.34</v>
      </c>
      <c r="O17" s="248">
        <f t="shared" si="3"/>
        <v>42.899999999999991</v>
      </c>
      <c r="P17" s="20">
        <f t="shared" si="4"/>
        <v>3.5749999999999993</v>
      </c>
      <c r="Q17" s="164">
        <f t="shared" si="5"/>
        <v>0.11916666666666664</v>
      </c>
    </row>
    <row r="18" spans="1:17">
      <c r="A18" s="40"/>
      <c r="B18" s="100" t="s">
        <v>429</v>
      </c>
      <c r="C18" s="247">
        <v>0</v>
      </c>
      <c r="D18" s="247">
        <v>6.82</v>
      </c>
      <c r="E18" s="247">
        <v>7.61</v>
      </c>
      <c r="F18" s="247">
        <v>6</v>
      </c>
      <c r="G18" s="247">
        <v>7.45</v>
      </c>
      <c r="H18" s="247">
        <v>9.07</v>
      </c>
      <c r="I18" s="247">
        <v>8.4</v>
      </c>
      <c r="J18" s="247">
        <v>13.42</v>
      </c>
      <c r="K18" s="247">
        <v>9.1199999999999992</v>
      </c>
      <c r="L18" s="247">
        <v>27.92</v>
      </c>
      <c r="M18" s="247">
        <v>10.6</v>
      </c>
      <c r="N18" s="247">
        <v>12.79</v>
      </c>
      <c r="O18" s="248">
        <f t="shared" si="0"/>
        <v>119.19999999999999</v>
      </c>
      <c r="P18" s="20">
        <f t="shared" si="1"/>
        <v>9.9333333333333318</v>
      </c>
      <c r="Q18" s="164">
        <f t="shared" si="2"/>
        <v>0.33111111111111108</v>
      </c>
    </row>
    <row r="19" spans="1:17">
      <c r="A19" s="44"/>
      <c r="B19" s="100" t="s">
        <v>427</v>
      </c>
      <c r="C19" s="249">
        <v>2.86</v>
      </c>
      <c r="D19" s="249">
        <v>1.63</v>
      </c>
      <c r="E19" s="249">
        <v>0</v>
      </c>
      <c r="F19" s="250">
        <v>0</v>
      </c>
      <c r="G19" s="249">
        <v>1.19</v>
      </c>
      <c r="H19" s="249">
        <v>1.74</v>
      </c>
      <c r="I19" s="249">
        <v>0</v>
      </c>
      <c r="J19" s="249">
        <v>1.83</v>
      </c>
      <c r="K19" s="249">
        <v>1.99</v>
      </c>
      <c r="L19" s="249">
        <v>2.5299999999999998</v>
      </c>
      <c r="M19" s="249">
        <v>0</v>
      </c>
      <c r="N19" s="249">
        <v>0</v>
      </c>
      <c r="O19" s="29">
        <f t="shared" si="0"/>
        <v>13.77</v>
      </c>
      <c r="P19" s="20">
        <f t="shared" si="1"/>
        <v>1.1475</v>
      </c>
      <c r="Q19" s="164">
        <f t="shared" si="2"/>
        <v>3.8249999999999999E-2</v>
      </c>
    </row>
    <row r="20" spans="1:17">
      <c r="A20" s="468"/>
      <c r="B20" s="469"/>
      <c r="C20" s="28">
        <f t="shared" ref="C20:N20" si="9">SUM(C4:C19)</f>
        <v>88.64</v>
      </c>
      <c r="D20" s="28">
        <f t="shared" si="9"/>
        <v>121.25</v>
      </c>
      <c r="E20" s="28">
        <f t="shared" si="9"/>
        <v>124.90999999999998</v>
      </c>
      <c r="F20" s="28">
        <f t="shared" si="9"/>
        <v>124.09999999999998</v>
      </c>
      <c r="G20" s="28">
        <f t="shared" si="9"/>
        <v>155.97</v>
      </c>
      <c r="H20" s="28">
        <f t="shared" si="9"/>
        <v>152.97000000000003</v>
      </c>
      <c r="I20" s="28">
        <f t="shared" si="9"/>
        <v>143.94999999999999</v>
      </c>
      <c r="J20" s="28">
        <f t="shared" si="9"/>
        <v>140.39000000000001</v>
      </c>
      <c r="K20" s="28">
        <f t="shared" si="9"/>
        <v>143.83000000000004</v>
      </c>
      <c r="L20" s="28">
        <f t="shared" si="9"/>
        <v>180.02</v>
      </c>
      <c r="M20" s="28">
        <f t="shared" si="9"/>
        <v>122</v>
      </c>
      <c r="N20" s="28">
        <f t="shared" si="9"/>
        <v>117.80000000000001</v>
      </c>
      <c r="O20" s="29">
        <f t="shared" si="0"/>
        <v>1615.8300000000002</v>
      </c>
      <c r="P20" s="20">
        <f t="shared" si="1"/>
        <v>134.6525</v>
      </c>
      <c r="Q20" s="164">
        <f t="shared" si="2"/>
        <v>4.4884166666666667</v>
      </c>
    </row>
  </sheetData>
  <mergeCells count="5">
    <mergeCell ref="A2:A3"/>
    <mergeCell ref="B2:B3"/>
    <mergeCell ref="C2:N2"/>
    <mergeCell ref="O2:O3"/>
    <mergeCell ref="A20:B2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filterMode="1"/>
  <dimension ref="A1:W423"/>
  <sheetViews>
    <sheetView topLeftCell="I13" zoomScale="90" zoomScaleNormal="90" workbookViewId="0">
      <selection activeCell="U4" sqref="U4:W5"/>
    </sheetView>
  </sheetViews>
  <sheetFormatPr baseColWidth="10" defaultColWidth="11.5703125" defaultRowHeight="15"/>
  <cols>
    <col min="1" max="1" width="17.42578125" style="45" customWidth="1"/>
    <col min="2" max="2" width="16.140625" style="45" customWidth="1"/>
    <col min="3" max="3" width="27.7109375" style="45" customWidth="1"/>
    <col min="4" max="4" width="14.28515625" style="45" customWidth="1"/>
    <col min="5" max="15" width="11.7109375" style="45" customWidth="1"/>
    <col min="16" max="16" width="13.28515625" style="45" customWidth="1"/>
    <col min="17" max="17" width="14.28515625" style="45" customWidth="1"/>
    <col min="18" max="18" width="12.28515625" style="45" bestFit="1" customWidth="1"/>
    <col min="19" max="19" width="11.7109375" style="45" bestFit="1" customWidth="1"/>
    <col min="20" max="20" width="31.140625" style="45" customWidth="1"/>
    <col min="21" max="21" width="13.28515625" style="45" bestFit="1" customWidth="1"/>
    <col min="22" max="16384" width="11.5703125" style="45"/>
  </cols>
  <sheetData>
    <row r="1" spans="1:23">
      <c r="B1" s="80" t="s">
        <v>312</v>
      </c>
      <c r="P1" s="17"/>
    </row>
    <row r="2" spans="1:23" hidden="1">
      <c r="P2" s="17"/>
    </row>
    <row r="3" spans="1:23" ht="3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81" t="s">
        <v>578</v>
      </c>
      <c r="Q3" s="34"/>
      <c r="R3" s="81"/>
      <c r="S3" s="17"/>
    </row>
    <row r="4" spans="1:23" ht="24.75" customHeight="1">
      <c r="A4" s="466" t="s">
        <v>577</v>
      </c>
      <c r="B4" s="466" t="s">
        <v>1</v>
      </c>
      <c r="C4" s="486" t="s">
        <v>313</v>
      </c>
      <c r="D4" s="541" t="s">
        <v>446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3"/>
      <c r="P4" s="518" t="s">
        <v>626</v>
      </c>
      <c r="Q4" s="459" t="s">
        <v>627</v>
      </c>
      <c r="R4" s="518" t="s">
        <v>630</v>
      </c>
      <c r="S4" s="17"/>
      <c r="T4" s="521" t="s">
        <v>521</v>
      </c>
      <c r="U4" s="518" t="s">
        <v>626</v>
      </c>
      <c r="V4" s="459" t="s">
        <v>627</v>
      </c>
      <c r="W4" s="518" t="s">
        <v>630</v>
      </c>
    </row>
    <row r="5" spans="1:23" ht="21" customHeight="1">
      <c r="A5" s="466"/>
      <c r="B5" s="466"/>
      <c r="C5" s="466"/>
      <c r="D5" s="209" t="s">
        <v>4</v>
      </c>
      <c r="E5" s="209" t="s">
        <v>5</v>
      </c>
      <c r="F5" s="209" t="s">
        <v>6</v>
      </c>
      <c r="G5" s="209" t="s">
        <v>7</v>
      </c>
      <c r="H5" s="209" t="s">
        <v>8</v>
      </c>
      <c r="I5" s="209" t="s">
        <v>9</v>
      </c>
      <c r="J5" s="209" t="s">
        <v>10</v>
      </c>
      <c r="K5" s="209" t="s">
        <v>11</v>
      </c>
      <c r="L5" s="209" t="s">
        <v>12</v>
      </c>
      <c r="M5" s="209" t="s">
        <v>13</v>
      </c>
      <c r="N5" s="209" t="s">
        <v>14</v>
      </c>
      <c r="O5" s="209" t="s">
        <v>15</v>
      </c>
      <c r="P5" s="519"/>
      <c r="Q5" s="520"/>
      <c r="R5" s="519"/>
      <c r="S5" s="17"/>
      <c r="T5" s="521"/>
      <c r="U5" s="519"/>
      <c r="V5" s="520"/>
      <c r="W5" s="519"/>
    </row>
    <row r="6" spans="1:23" ht="30">
      <c r="A6" s="207" t="s">
        <v>582</v>
      </c>
      <c r="B6" s="374" t="s">
        <v>587</v>
      </c>
      <c r="C6" s="259" t="str">
        <f>'Sn Fco. Menendez'!B5</f>
        <v>San Francisco Menendez</v>
      </c>
      <c r="D6" s="258">
        <f>'Sn Fco. Menendez'!C5</f>
        <v>331.41</v>
      </c>
      <c r="E6" s="258">
        <f>'Sn Fco. Menendez'!D5</f>
        <v>302.70999999999998</v>
      </c>
      <c r="F6" s="258">
        <f>'Sn Fco. Menendez'!E5</f>
        <v>336.56</v>
      </c>
      <c r="G6" s="258">
        <f>'Sn Fco. Menendez'!F5</f>
        <v>336.55</v>
      </c>
      <c r="H6" s="258">
        <f>'Sn Fco. Menendez'!G5</f>
        <v>349.75</v>
      </c>
      <c r="I6" s="258">
        <f>'Sn Fco. Menendez'!H5</f>
        <v>372.05</v>
      </c>
      <c r="J6" s="258">
        <f>'Sn Fco. Menendez'!I5</f>
        <v>333.77</v>
      </c>
      <c r="K6" s="258">
        <f>'Sn Fco. Menendez'!J5</f>
        <v>352.76</v>
      </c>
      <c r="L6" s="258">
        <f>'Sn Fco. Menendez'!K5</f>
        <v>343.35</v>
      </c>
      <c r="M6" s="258">
        <f>'Sn Fco. Menendez'!L5</f>
        <v>369.85</v>
      </c>
      <c r="N6" s="258">
        <f>'Sn Fco. Menendez'!M5</f>
        <v>349.84</v>
      </c>
      <c r="O6" s="258">
        <f>'Sn Fco. Menendez'!N5</f>
        <v>368.8</v>
      </c>
      <c r="P6" s="29">
        <f>SUM(D6:O6)</f>
        <v>4147.4000000000005</v>
      </c>
      <c r="Q6" s="213">
        <f>'Sn Fco. Menendez'!AE6+SUM(P6/12)</f>
        <v>345.61666666666673</v>
      </c>
      <c r="R6" s="213">
        <f>'Sn Fco. Menendez'!AF6+SUM(Q6/30)</f>
        <v>11.520555555555557</v>
      </c>
      <c r="S6" s="17"/>
      <c r="T6" s="3" t="s">
        <v>582</v>
      </c>
      <c r="U6" s="409">
        <f t="shared" ref="U6:U12" si="0">P6</f>
        <v>4147.4000000000005</v>
      </c>
      <c r="V6" s="409">
        <f>SUM(U6/12)</f>
        <v>345.61666666666673</v>
      </c>
      <c r="W6" s="409">
        <f>SUM(V6/30)</f>
        <v>11.520555555555557</v>
      </c>
    </row>
    <row r="7" spans="1:23" ht="30">
      <c r="A7" s="207" t="s">
        <v>581</v>
      </c>
      <c r="B7" s="251" t="s">
        <v>27</v>
      </c>
      <c r="C7" s="260" t="s">
        <v>28</v>
      </c>
      <c r="D7" s="42">
        <v>7</v>
      </c>
      <c r="E7" s="42">
        <v>9</v>
      </c>
      <c r="F7" s="42">
        <v>6</v>
      </c>
      <c r="G7" s="42">
        <v>5</v>
      </c>
      <c r="H7" s="42">
        <v>5</v>
      </c>
      <c r="I7" s="42">
        <v>4</v>
      </c>
      <c r="J7" s="42">
        <v>3</v>
      </c>
      <c r="K7" s="42">
        <v>4</v>
      </c>
      <c r="L7" s="42">
        <v>6</v>
      </c>
      <c r="M7" s="42">
        <v>6</v>
      </c>
      <c r="N7" s="42">
        <v>4</v>
      </c>
      <c r="O7" s="42">
        <v>4</v>
      </c>
      <c r="P7" s="21">
        <f t="shared" ref="P7:P32" si="1">SUM(D7:O7)</f>
        <v>63</v>
      </c>
      <c r="Q7" s="213">
        <f>'Sn Fco. Menendez'!AE7+SUM(P7/12)</f>
        <v>5.25</v>
      </c>
      <c r="R7" s="213">
        <f>'Sn Fco. Menendez'!AF7+SUM(Q7/30)</f>
        <v>0.17499999999999999</v>
      </c>
      <c r="S7" s="17"/>
      <c r="T7" s="3" t="s">
        <v>581</v>
      </c>
      <c r="U7" s="409">
        <f t="shared" si="0"/>
        <v>63</v>
      </c>
      <c r="V7" s="409">
        <f t="shared" ref="V7:V14" si="2">SUM(U7/12)</f>
        <v>5.25</v>
      </c>
      <c r="W7" s="409">
        <f t="shared" ref="W7:W14" si="3">SUM(V7/30)</f>
        <v>0.17499999999999999</v>
      </c>
    </row>
    <row r="8" spans="1:23">
      <c r="A8" s="207" t="s">
        <v>524</v>
      </c>
      <c r="B8" s="251" t="s">
        <v>208</v>
      </c>
      <c r="C8" s="261" t="str">
        <f>Meanguera!B5</f>
        <v>Meanguera</v>
      </c>
      <c r="D8" s="42">
        <f>Meanguera!C5</f>
        <v>25</v>
      </c>
      <c r="E8" s="42">
        <f>Meanguera!D5</f>
        <v>21</v>
      </c>
      <c r="F8" s="42">
        <f>Meanguera!E5</f>
        <v>27</v>
      </c>
      <c r="G8" s="42">
        <f>Meanguera!F5</f>
        <v>21</v>
      </c>
      <c r="H8" s="42">
        <f>Meanguera!G5</f>
        <v>24</v>
      </c>
      <c r="I8" s="42">
        <f>Meanguera!H5</f>
        <v>25</v>
      </c>
      <c r="J8" s="42">
        <f>Meanguera!I5</f>
        <v>25</v>
      </c>
      <c r="K8" s="42">
        <f>Meanguera!J5</f>
        <v>24</v>
      </c>
      <c r="L8" s="42">
        <f>Meanguera!K5</f>
        <v>24</v>
      </c>
      <c r="M8" s="42">
        <f>Meanguera!L5</f>
        <v>30</v>
      </c>
      <c r="N8" s="42">
        <f>Meanguera!M5</f>
        <v>25</v>
      </c>
      <c r="O8" s="42">
        <f>Meanguera!N5</f>
        <v>25</v>
      </c>
      <c r="P8" s="21">
        <f t="shared" si="1"/>
        <v>296</v>
      </c>
      <c r="Q8" s="213">
        <f>'Sn Fco. Menendez'!AE8+SUM(P8/12)</f>
        <v>24.666666666666668</v>
      </c>
      <c r="R8" s="213">
        <f>'Sn Fco. Menendez'!AF8+SUM(Q8/30)</f>
        <v>0.8222222222222223</v>
      </c>
      <c r="S8" s="17"/>
      <c r="T8" s="3" t="s">
        <v>524</v>
      </c>
      <c r="U8" s="409">
        <f t="shared" si="0"/>
        <v>296</v>
      </c>
      <c r="V8" s="409">
        <f t="shared" si="2"/>
        <v>24.666666666666668</v>
      </c>
      <c r="W8" s="409">
        <f t="shared" si="3"/>
        <v>0.8222222222222223</v>
      </c>
    </row>
    <row r="9" spans="1:23">
      <c r="A9" s="398" t="s">
        <v>525</v>
      </c>
      <c r="B9" s="251" t="s">
        <v>208</v>
      </c>
      <c r="C9" s="255" t="str">
        <f>Perquin!B5</f>
        <v>Perquin</v>
      </c>
      <c r="D9" s="42">
        <f>Perquin!C5</f>
        <v>18</v>
      </c>
      <c r="E9" s="42">
        <f>Perquin!D5</f>
        <v>16</v>
      </c>
      <c r="F9" s="42">
        <f>Perquin!E5</f>
        <v>17.5</v>
      </c>
      <c r="G9" s="42">
        <f>Perquin!F5</f>
        <v>19</v>
      </c>
      <c r="H9" s="42">
        <f>Perquin!G5</f>
        <v>17</v>
      </c>
      <c r="I9" s="42">
        <f>Perquin!H5</f>
        <v>18</v>
      </c>
      <c r="J9" s="42">
        <f>Perquin!I5</f>
        <v>19.5</v>
      </c>
      <c r="K9" s="42">
        <f>Perquin!J5</f>
        <v>30</v>
      </c>
      <c r="L9" s="42">
        <f>Perquin!K5</f>
        <v>19</v>
      </c>
      <c r="M9" s="42">
        <f>Perquin!L5</f>
        <v>19</v>
      </c>
      <c r="N9" s="42">
        <f>Perquin!M5</f>
        <v>18</v>
      </c>
      <c r="O9" s="42">
        <f>Perquin!N5</f>
        <v>21</v>
      </c>
      <c r="P9" s="21">
        <f t="shared" si="1"/>
        <v>232</v>
      </c>
      <c r="Q9" s="213">
        <f>'Sn Fco. Menendez'!AE9+SUM(P9/12)</f>
        <v>19.333333333333332</v>
      </c>
      <c r="R9" s="213">
        <f>'Sn Fco. Menendez'!AF9+SUM(Q9/30)</f>
        <v>0.64444444444444438</v>
      </c>
      <c r="S9" s="17"/>
      <c r="T9" s="100" t="s">
        <v>525</v>
      </c>
      <c r="U9" s="409">
        <f t="shared" si="0"/>
        <v>232</v>
      </c>
      <c r="V9" s="409">
        <f t="shared" si="2"/>
        <v>19.333333333333332</v>
      </c>
      <c r="W9" s="409">
        <f t="shared" si="3"/>
        <v>0.64444444444444438</v>
      </c>
    </row>
    <row r="10" spans="1:23">
      <c r="A10" s="398" t="s">
        <v>526</v>
      </c>
      <c r="B10" s="251" t="s">
        <v>208</v>
      </c>
      <c r="C10" s="255" t="str">
        <f>CORINTO!B5</f>
        <v>Corinto</v>
      </c>
      <c r="D10" s="42">
        <f>CORINTO!C5</f>
        <v>214.5</v>
      </c>
      <c r="E10" s="42">
        <f>CORINTO!D5</f>
        <v>150.25</v>
      </c>
      <c r="F10" s="42">
        <f>CORINTO!E5</f>
        <v>155</v>
      </c>
      <c r="G10" s="42">
        <f>CORINTO!F5</f>
        <v>163.25</v>
      </c>
      <c r="H10" s="42">
        <f>CORINTO!G5</f>
        <v>157.75</v>
      </c>
      <c r="I10" s="42">
        <f>CORINTO!H5</f>
        <v>140.25</v>
      </c>
      <c r="J10" s="42">
        <f>CORINTO!I5</f>
        <v>197</v>
      </c>
      <c r="K10" s="42">
        <f>CORINTO!J5</f>
        <v>168</v>
      </c>
      <c r="L10" s="42">
        <f>CORINTO!K5</f>
        <v>157.5</v>
      </c>
      <c r="M10" s="42">
        <f>CORINTO!L5</f>
        <v>157</v>
      </c>
      <c r="N10" s="42">
        <f>CORINTO!M5</f>
        <v>154</v>
      </c>
      <c r="O10" s="42">
        <f>CORINTO!N5</f>
        <v>213.5</v>
      </c>
      <c r="P10" s="21">
        <f t="shared" si="1"/>
        <v>2028</v>
      </c>
      <c r="Q10" s="213">
        <f>'Sn Fco. Menendez'!AE10+SUM(P10/12)</f>
        <v>169</v>
      </c>
      <c r="R10" s="213">
        <f>'Sn Fco. Menendez'!AF10+SUM(Q10/30)</f>
        <v>5.6333333333333337</v>
      </c>
      <c r="S10" s="17"/>
      <c r="T10" s="100" t="s">
        <v>526</v>
      </c>
      <c r="U10" s="409">
        <f t="shared" si="0"/>
        <v>2028</v>
      </c>
      <c r="V10" s="409">
        <f t="shared" si="2"/>
        <v>169</v>
      </c>
      <c r="W10" s="409">
        <f t="shared" si="3"/>
        <v>5.6333333333333337</v>
      </c>
    </row>
    <row r="11" spans="1:23">
      <c r="A11" s="398" t="s">
        <v>443</v>
      </c>
      <c r="B11" s="251" t="s">
        <v>173</v>
      </c>
      <c r="C11" s="255" t="str">
        <f>Suchitoto!B5</f>
        <v>SUCHITOTO</v>
      </c>
      <c r="D11" s="42">
        <f>Suchitoto!C5</f>
        <v>93</v>
      </c>
      <c r="E11" s="42">
        <f>Suchitoto!D5</f>
        <v>91</v>
      </c>
      <c r="F11" s="42">
        <f>Suchitoto!E5</f>
        <v>91</v>
      </c>
      <c r="G11" s="42">
        <f>Suchitoto!F5</f>
        <v>96</v>
      </c>
      <c r="H11" s="42">
        <f>Suchitoto!G5</f>
        <v>94</v>
      </c>
      <c r="I11" s="42">
        <f>Suchitoto!H5</f>
        <v>91</v>
      </c>
      <c r="J11" s="42">
        <f>Suchitoto!I5</f>
        <v>93</v>
      </c>
      <c r="K11" s="42">
        <f>Suchitoto!J5</f>
        <v>93</v>
      </c>
      <c r="L11" s="42">
        <f>Suchitoto!K5</f>
        <v>91</v>
      </c>
      <c r="M11" s="42">
        <f>Suchitoto!L5</f>
        <v>91</v>
      </c>
      <c r="N11" s="42">
        <f>Suchitoto!M5</f>
        <v>97</v>
      </c>
      <c r="O11" s="42">
        <f>Suchitoto!N5</f>
        <v>97</v>
      </c>
      <c r="P11" s="21">
        <f t="shared" si="1"/>
        <v>1118</v>
      </c>
      <c r="Q11" s="213">
        <f>'Sn Fco. Menendez'!AE11+SUM(P11/12)</f>
        <v>93.166666666666671</v>
      </c>
      <c r="R11" s="213">
        <f>'Sn Fco. Menendez'!AF11+SUM(Q11/30)</f>
        <v>3.1055555555555556</v>
      </c>
      <c r="S11" s="17"/>
      <c r="T11" s="100" t="s">
        <v>443</v>
      </c>
      <c r="U11" s="409">
        <f t="shared" si="0"/>
        <v>1118</v>
      </c>
      <c r="V11" s="409">
        <f t="shared" si="2"/>
        <v>93.166666666666671</v>
      </c>
      <c r="W11" s="409">
        <f t="shared" si="3"/>
        <v>3.1055555555555556</v>
      </c>
    </row>
    <row r="12" spans="1:23" ht="30">
      <c r="A12" s="398" t="s">
        <v>593</v>
      </c>
      <c r="B12" s="251" t="s">
        <v>184</v>
      </c>
      <c r="C12" s="255" t="str">
        <f>CINQUERA!B5</f>
        <v>Cinquera</v>
      </c>
      <c r="D12" s="42">
        <f>CINQUERA!C7</f>
        <v>39.625</v>
      </c>
      <c r="E12" s="42">
        <f>CINQUERA!D7</f>
        <v>39.625</v>
      </c>
      <c r="F12" s="42">
        <f>CINQUERA!E7</f>
        <v>39.625</v>
      </c>
      <c r="G12" s="42">
        <f>CINQUERA!F7</f>
        <v>39.625</v>
      </c>
      <c r="H12" s="42">
        <f>CINQUERA!G7</f>
        <v>39.625</v>
      </c>
      <c r="I12" s="42">
        <f>CINQUERA!H7</f>
        <v>39.625</v>
      </c>
      <c r="J12" s="42">
        <f>CINQUERA!I7</f>
        <v>39.625</v>
      </c>
      <c r="K12" s="42">
        <f>CINQUERA!J7</f>
        <v>39.625</v>
      </c>
      <c r="L12" s="42">
        <f>CINQUERA!K7</f>
        <v>39.625</v>
      </c>
      <c r="M12" s="42">
        <f>CINQUERA!L7</f>
        <v>39.625</v>
      </c>
      <c r="N12" s="42">
        <f>CINQUERA!M7</f>
        <v>39.625</v>
      </c>
      <c r="O12" s="42">
        <f>CINQUERA!N7</f>
        <v>39.625</v>
      </c>
      <c r="P12" s="21">
        <f t="shared" si="1"/>
        <v>475.5</v>
      </c>
      <c r="Q12" s="213">
        <f>'Sn Fco. Menendez'!AE12+SUM(P12/12)</f>
        <v>39.625</v>
      </c>
      <c r="R12" s="213">
        <f>'Sn Fco. Menendez'!AF12+SUM(Q12/30)</f>
        <v>1.3208333333333333</v>
      </c>
      <c r="S12" s="17"/>
      <c r="T12" s="100" t="s">
        <v>530</v>
      </c>
      <c r="U12" s="409">
        <f t="shared" si="0"/>
        <v>475.5</v>
      </c>
      <c r="V12" s="409">
        <f t="shared" si="2"/>
        <v>39.625</v>
      </c>
      <c r="W12" s="409">
        <f t="shared" si="3"/>
        <v>1.3208333333333333</v>
      </c>
    </row>
    <row r="13" spans="1:23">
      <c r="A13" s="524" t="s">
        <v>607</v>
      </c>
      <c r="B13" s="420" t="s">
        <v>173</v>
      </c>
      <c r="C13" s="421" t="str">
        <f>MIDES!B108</f>
        <v>Candelaría</v>
      </c>
      <c r="D13" s="422">
        <f>MIDES!C108</f>
        <v>15.61</v>
      </c>
      <c r="E13" s="422">
        <f>MIDES!D108</f>
        <v>12.95</v>
      </c>
      <c r="F13" s="422">
        <f>MIDES!E108</f>
        <v>34</v>
      </c>
      <c r="G13" s="422">
        <f>MIDES!F108</f>
        <v>27.14</v>
      </c>
      <c r="H13" s="422">
        <f>MIDES!G108</f>
        <v>41.12</v>
      </c>
      <c r="I13" s="422">
        <f>MIDES!H108</f>
        <v>28.82</v>
      </c>
      <c r="J13" s="422">
        <f>MIDES!I108</f>
        <v>29.78</v>
      </c>
      <c r="K13" s="422">
        <f>MIDES!J108</f>
        <v>27.91</v>
      </c>
      <c r="L13" s="422">
        <f>MIDES!K108</f>
        <v>22.71</v>
      </c>
      <c r="M13" s="422">
        <f>MIDES!L108</f>
        <v>34.54</v>
      </c>
      <c r="N13" s="422">
        <f>MIDES!M108</f>
        <v>16.329999999999998</v>
      </c>
      <c r="O13" s="422">
        <f>MIDES!N108</f>
        <v>14.54</v>
      </c>
      <c r="P13" s="303">
        <f>MIDES!O108</f>
        <v>305.45</v>
      </c>
      <c r="Q13" s="304">
        <f>'Sn Fco. Menendez'!AE14+SUM(P13/12)</f>
        <v>25.454166666666666</v>
      </c>
      <c r="R13" s="304">
        <f>'Sn Fco. Menendez'!AF14+SUM(Q13/30)</f>
        <v>0.84847222222222218</v>
      </c>
      <c r="S13" s="17"/>
      <c r="T13" s="100" t="s">
        <v>518</v>
      </c>
      <c r="U13" s="392">
        <f>SUM(P18:P22)</f>
        <v>8445.9199999999983</v>
      </c>
      <c r="V13" s="392">
        <f t="shared" si="2"/>
        <v>703.82666666666648</v>
      </c>
      <c r="W13" s="392">
        <f t="shared" si="3"/>
        <v>23.460888888888881</v>
      </c>
    </row>
    <row r="14" spans="1:23">
      <c r="A14" s="524"/>
      <c r="B14" s="420" t="s">
        <v>173</v>
      </c>
      <c r="C14" s="421" t="str">
        <f>MIDES!B109</f>
        <v>San Ramón</v>
      </c>
      <c r="D14" s="422">
        <f>MIDES!C109</f>
        <v>6.69</v>
      </c>
      <c r="E14" s="422">
        <f>MIDES!D109</f>
        <v>5.55</v>
      </c>
      <c r="F14" s="422">
        <f>MIDES!E109</f>
        <v>14.57</v>
      </c>
      <c r="G14" s="422">
        <f>MIDES!F109</f>
        <v>11.63</v>
      </c>
      <c r="H14" s="422">
        <f>MIDES!G109</f>
        <v>17.63</v>
      </c>
      <c r="I14" s="422">
        <f>MIDES!H109</f>
        <v>12.36</v>
      </c>
      <c r="J14" s="422">
        <f>MIDES!I109</f>
        <v>12.76</v>
      </c>
      <c r="K14" s="422">
        <f>MIDES!J109</f>
        <v>11.96</v>
      </c>
      <c r="L14" s="422">
        <f>MIDES!K109</f>
        <v>9.74</v>
      </c>
      <c r="M14" s="422">
        <f>MIDES!L109</f>
        <v>14.81</v>
      </c>
      <c r="N14" s="422">
        <f>MIDES!M109</f>
        <v>7.01</v>
      </c>
      <c r="O14" s="422">
        <f>MIDES!N109</f>
        <v>6.23</v>
      </c>
      <c r="P14" s="303">
        <f>MIDES!O109</f>
        <v>130.94</v>
      </c>
      <c r="Q14" s="304">
        <f>'Sn Fco. Menendez'!AE15+SUM(P14/12)</f>
        <v>10.911666666666667</v>
      </c>
      <c r="R14" s="304">
        <f>'Sn Fco. Menendez'!AF15+SUM(Q14/30)</f>
        <v>0.36372222222222222</v>
      </c>
      <c r="S14" s="17"/>
      <c r="T14" s="100" t="s">
        <v>609</v>
      </c>
      <c r="U14" s="409">
        <f>SUM(P13:P17)</f>
        <v>872.79</v>
      </c>
      <c r="V14" s="409">
        <f t="shared" si="2"/>
        <v>72.732500000000002</v>
      </c>
      <c r="W14" s="409">
        <f t="shared" si="3"/>
        <v>2.4244166666666667</v>
      </c>
    </row>
    <row r="15" spans="1:23">
      <c r="A15" s="524"/>
      <c r="B15" s="420" t="s">
        <v>173</v>
      </c>
      <c r="C15" s="421" t="str">
        <f>MIDES!B110</f>
        <v>Santa Cruz Analquito</v>
      </c>
      <c r="D15" s="422">
        <f>MIDES!C110</f>
        <v>6.69</v>
      </c>
      <c r="E15" s="422">
        <f>MIDES!D110</f>
        <v>5.55</v>
      </c>
      <c r="F15" s="422">
        <f>MIDES!E110</f>
        <v>14.57</v>
      </c>
      <c r="G15" s="422">
        <f>MIDES!F110</f>
        <v>11.63</v>
      </c>
      <c r="H15" s="422">
        <f>MIDES!G110</f>
        <v>17.62</v>
      </c>
      <c r="I15" s="422">
        <f>MIDES!H110</f>
        <v>12.36</v>
      </c>
      <c r="J15" s="422">
        <f>MIDES!I110</f>
        <v>12.76</v>
      </c>
      <c r="K15" s="422">
        <f>MIDES!J110</f>
        <v>11.96</v>
      </c>
      <c r="L15" s="422">
        <f>MIDES!K110</f>
        <v>9.73</v>
      </c>
      <c r="M15" s="422">
        <f>MIDES!L110</f>
        <v>14.81</v>
      </c>
      <c r="N15" s="422">
        <f>MIDES!M110</f>
        <v>7</v>
      </c>
      <c r="O15" s="422">
        <f>MIDES!N110</f>
        <v>6.23</v>
      </c>
      <c r="P15" s="303">
        <f>MIDES!O110</f>
        <v>130.91000000000003</v>
      </c>
      <c r="Q15" s="304">
        <f>'Sn Fco. Menendez'!AE16+SUM(P15/12)</f>
        <v>10.909166666666669</v>
      </c>
      <c r="R15" s="304">
        <f>'Sn Fco. Menendez'!AF16+SUM(Q15/30)</f>
        <v>0.36363888888888896</v>
      </c>
      <c r="S15" s="17"/>
      <c r="T15" s="100" t="s">
        <v>417</v>
      </c>
      <c r="U15" s="409">
        <f>SUM(P23:P34)</f>
        <v>70819.33</v>
      </c>
      <c r="V15" s="409">
        <f t="shared" ref="V15:V23" si="4">SUM(U15/12)</f>
        <v>5901.6108333333332</v>
      </c>
      <c r="W15" s="409">
        <f t="shared" ref="W15:W23" si="5">SUM(V15/30)</f>
        <v>196.72036111111112</v>
      </c>
    </row>
    <row r="16" spans="1:23">
      <c r="A16" s="524"/>
      <c r="B16" s="420" t="s">
        <v>64</v>
      </c>
      <c r="C16" s="421" t="str">
        <f>MIDES!B111</f>
        <v>Paraiso de Osorio</v>
      </c>
      <c r="D16" s="422">
        <f>MIDES!C111</f>
        <v>6.69</v>
      </c>
      <c r="E16" s="422">
        <f>MIDES!D111</f>
        <v>5.55</v>
      </c>
      <c r="F16" s="422">
        <f>MIDES!E111</f>
        <v>14.57</v>
      </c>
      <c r="G16" s="422">
        <f>MIDES!F111</f>
        <v>11.63</v>
      </c>
      <c r="H16" s="422">
        <f>MIDES!G111</f>
        <v>17.63</v>
      </c>
      <c r="I16" s="422">
        <f>MIDES!H111</f>
        <v>12.36</v>
      </c>
      <c r="J16" s="422">
        <f>MIDES!I111</f>
        <v>12.76</v>
      </c>
      <c r="K16" s="422">
        <f>MIDES!J111</f>
        <v>11.96</v>
      </c>
      <c r="L16" s="422">
        <f>MIDES!K111</f>
        <v>9.74</v>
      </c>
      <c r="M16" s="422">
        <f>MIDES!L111</f>
        <v>14.81</v>
      </c>
      <c r="N16" s="422">
        <f>MIDES!M111</f>
        <v>7</v>
      </c>
      <c r="O16" s="422">
        <f>MIDES!N111</f>
        <v>6.23</v>
      </c>
      <c r="P16" s="303">
        <f>MIDES!O111</f>
        <v>130.93</v>
      </c>
      <c r="Q16" s="304">
        <f>'Sn Fco. Menendez'!AE17+SUM(P16/12)</f>
        <v>10.910833333333334</v>
      </c>
      <c r="R16" s="304">
        <f>'Sn Fco. Menendez'!AF17+SUM(Q16/30)</f>
        <v>0.36369444444444449</v>
      </c>
      <c r="S16" s="17"/>
      <c r="T16" s="100" t="s">
        <v>414</v>
      </c>
      <c r="U16" s="409">
        <f>SUM(P35:P78)</f>
        <v>52458.770000000004</v>
      </c>
      <c r="V16" s="409">
        <f t="shared" si="4"/>
        <v>4371.564166666667</v>
      </c>
      <c r="W16" s="409">
        <f t="shared" si="5"/>
        <v>145.71880555555558</v>
      </c>
    </row>
    <row r="17" spans="1:23">
      <c r="A17" s="524"/>
      <c r="B17" s="420" t="s">
        <v>64</v>
      </c>
      <c r="C17" s="421" t="str">
        <f>MIDES!B112</f>
        <v>San Miguel Tepezontes</v>
      </c>
      <c r="D17" s="422">
        <f>MIDES!C112</f>
        <v>8.92</v>
      </c>
      <c r="E17" s="422">
        <f>MIDES!D112</f>
        <v>7.4</v>
      </c>
      <c r="F17" s="422">
        <f>MIDES!E112</f>
        <v>19.43</v>
      </c>
      <c r="G17" s="422">
        <f>MIDES!F112</f>
        <v>15.5</v>
      </c>
      <c r="H17" s="422">
        <f>MIDES!G112</f>
        <v>23.5</v>
      </c>
      <c r="I17" s="422">
        <f>MIDES!H112</f>
        <v>16.47</v>
      </c>
      <c r="J17" s="422">
        <f>MIDES!I112</f>
        <v>17.02</v>
      </c>
      <c r="K17" s="422">
        <f>MIDES!J112</f>
        <v>15.95</v>
      </c>
      <c r="L17" s="422">
        <f>MIDES!K112</f>
        <v>12.98</v>
      </c>
      <c r="M17" s="422">
        <f>MIDES!L112</f>
        <v>19.739999999999998</v>
      </c>
      <c r="N17" s="422">
        <f>MIDES!M112</f>
        <v>9.33</v>
      </c>
      <c r="O17" s="422">
        <f>MIDES!N112</f>
        <v>8.32</v>
      </c>
      <c r="P17" s="303">
        <f>MIDES!O112</f>
        <v>174.56</v>
      </c>
      <c r="Q17" s="304">
        <f>'Sn Fco. Menendez'!AE18+SUM(P17/12)</f>
        <v>14.546666666666667</v>
      </c>
      <c r="R17" s="304">
        <f>'Sn Fco. Menendez'!AF18+SUM(Q17/30)</f>
        <v>0.48488888888888887</v>
      </c>
      <c r="S17" s="17"/>
      <c r="T17" s="100" t="s">
        <v>520</v>
      </c>
      <c r="U17" s="409">
        <f>SUM(P79:P191)</f>
        <v>148721.95500000016</v>
      </c>
      <c r="V17" s="409">
        <f t="shared" si="4"/>
        <v>12393.496250000013</v>
      </c>
      <c r="W17" s="409">
        <f t="shared" si="5"/>
        <v>413.1165416666671</v>
      </c>
    </row>
    <row r="18" spans="1:23">
      <c r="A18" s="531" t="s">
        <v>518</v>
      </c>
      <c r="B18" s="374" t="s">
        <v>587</v>
      </c>
      <c r="C18" s="285" t="str">
        <f>Atiquizaya!B5</f>
        <v>Atiquizaya</v>
      </c>
      <c r="D18" s="286">
        <f>Atiquizaya!C5</f>
        <v>343.51</v>
      </c>
      <c r="E18" s="286">
        <f>Atiquizaya!D5</f>
        <v>303.08</v>
      </c>
      <c r="F18" s="286">
        <f>Atiquizaya!E5</f>
        <v>312</v>
      </c>
      <c r="G18" s="286">
        <f>Atiquizaya!F5</f>
        <v>331.21</v>
      </c>
      <c r="H18" s="286">
        <f>Atiquizaya!G5</f>
        <v>352.53</v>
      </c>
      <c r="I18" s="286">
        <f>Atiquizaya!H5</f>
        <v>334.64</v>
      </c>
      <c r="J18" s="286">
        <f>Atiquizaya!I5</f>
        <v>408.79</v>
      </c>
      <c r="K18" s="286">
        <f>Atiquizaya!J5</f>
        <v>376.77</v>
      </c>
      <c r="L18" s="286">
        <f>Atiquizaya!K5</f>
        <v>337.27</v>
      </c>
      <c r="M18" s="286">
        <f>Atiquizaya!L5</f>
        <v>353.81</v>
      </c>
      <c r="N18" s="286">
        <f>Atiquizaya!M5</f>
        <v>350.73</v>
      </c>
      <c r="O18" s="286">
        <f>Atiquizaya!N5</f>
        <v>375.3</v>
      </c>
      <c r="P18" s="287">
        <f>SUM(D18:O18)</f>
        <v>4179.6399999999994</v>
      </c>
      <c r="Q18" s="288">
        <f>'Sn Fco. Menendez'!AE8+SUM(P18/12)</f>
        <v>348.30333333333328</v>
      </c>
      <c r="R18" s="288">
        <f>'Sn Fco. Menendez'!AF8+SUM(Q18/30)</f>
        <v>11.610111111111109</v>
      </c>
      <c r="S18" s="17"/>
      <c r="T18" s="100" t="s">
        <v>523</v>
      </c>
      <c r="U18" s="409">
        <f>SUM(P192:P289)</f>
        <v>672643.99</v>
      </c>
      <c r="V18" s="409">
        <f t="shared" si="4"/>
        <v>56053.665833333333</v>
      </c>
      <c r="W18" s="409">
        <f t="shared" si="5"/>
        <v>1868.4555277777777</v>
      </c>
    </row>
    <row r="19" spans="1:23">
      <c r="A19" s="532"/>
      <c r="B19" s="374" t="s">
        <v>587</v>
      </c>
      <c r="C19" s="289" t="str">
        <f>Atiquizaya!B6</f>
        <v>Concepción de Ataco</v>
      </c>
      <c r="D19" s="286">
        <f>Atiquizaya!C6</f>
        <v>124.9</v>
      </c>
      <c r="E19" s="286">
        <f>Atiquizaya!D6</f>
        <v>100.99</v>
      </c>
      <c r="F19" s="286">
        <f>Atiquizaya!E6</f>
        <v>121.36</v>
      </c>
      <c r="G19" s="286">
        <f>Atiquizaya!F6</f>
        <v>122.74</v>
      </c>
      <c r="H19" s="286">
        <f>Atiquizaya!G6</f>
        <v>114</v>
      </c>
      <c r="I19" s="286">
        <f>Atiquizaya!H6</f>
        <v>119.79</v>
      </c>
      <c r="J19" s="286">
        <f>Atiquizaya!I6</f>
        <v>122.99</v>
      </c>
      <c r="K19" s="286">
        <f>Atiquizaya!J6</f>
        <v>134.62</v>
      </c>
      <c r="L19" s="286">
        <f>Atiquizaya!K6</f>
        <v>128.36000000000001</v>
      </c>
      <c r="M19" s="286">
        <f>Atiquizaya!L6</f>
        <v>109.96</v>
      </c>
      <c r="N19" s="286">
        <f>Atiquizaya!M6</f>
        <v>115.28</v>
      </c>
      <c r="O19" s="286">
        <f>Atiquizaya!N6</f>
        <v>150</v>
      </c>
      <c r="P19" s="287">
        <f t="shared" ref="P19:P22" si="6">SUM(D19:O19)</f>
        <v>1464.99</v>
      </c>
      <c r="Q19" s="288">
        <f>'Sn Fco. Menendez'!AE9+SUM(P19/12)</f>
        <v>122.0825</v>
      </c>
      <c r="R19" s="288">
        <f>'Sn Fco. Menendez'!AF9+SUM(Q19/30)</f>
        <v>4.0694166666666662</v>
      </c>
      <c r="S19" s="17"/>
      <c r="T19" s="100" t="s">
        <v>527</v>
      </c>
      <c r="U19" s="409">
        <f>SUM(P290:P361)</f>
        <v>72542.723999999987</v>
      </c>
      <c r="V19" s="409">
        <f t="shared" si="4"/>
        <v>6045.226999999999</v>
      </c>
      <c r="W19" s="409">
        <f t="shared" si="5"/>
        <v>201.50756666666663</v>
      </c>
    </row>
    <row r="20" spans="1:23">
      <c r="A20" s="532"/>
      <c r="B20" s="374" t="s">
        <v>587</v>
      </c>
      <c r="C20" s="289" t="str">
        <f>Atiquizaya!B7</f>
        <v>San Lorenzo</v>
      </c>
      <c r="D20" s="286">
        <f>Atiquizaya!C7</f>
        <v>46.32</v>
      </c>
      <c r="E20" s="286">
        <f>Atiquizaya!D7</f>
        <v>42.56</v>
      </c>
      <c r="F20" s="286">
        <f>Atiquizaya!E7</f>
        <v>51.79</v>
      </c>
      <c r="G20" s="286">
        <f>Atiquizaya!F7</f>
        <v>48.74</v>
      </c>
      <c r="H20" s="286">
        <f>Atiquizaya!G7</f>
        <v>47.12</v>
      </c>
      <c r="I20" s="286">
        <f>Atiquizaya!H7</f>
        <v>46.01</v>
      </c>
      <c r="J20" s="286">
        <f>Atiquizaya!I7</f>
        <v>57.21</v>
      </c>
      <c r="K20" s="286">
        <f>Atiquizaya!J7</f>
        <v>53.31</v>
      </c>
      <c r="L20" s="286">
        <f>Atiquizaya!K7</f>
        <v>58.8</v>
      </c>
      <c r="M20" s="286">
        <f>Atiquizaya!L7</f>
        <v>56.87</v>
      </c>
      <c r="N20" s="286">
        <f>Atiquizaya!M7</f>
        <v>51.77</v>
      </c>
      <c r="O20" s="286">
        <f>Atiquizaya!N7</f>
        <v>62.12</v>
      </c>
      <c r="P20" s="287">
        <f t="shared" si="6"/>
        <v>622.62</v>
      </c>
      <c r="Q20" s="288">
        <f>'Sn Fco. Menendez'!AE10+SUM(P20/12)</f>
        <v>51.884999999999998</v>
      </c>
      <c r="R20" s="288">
        <f>'Sn Fco. Menendez'!AF10+SUM(Q20/30)</f>
        <v>1.7295</v>
      </c>
      <c r="S20" s="17"/>
      <c r="T20" s="100" t="s">
        <v>416</v>
      </c>
      <c r="U20" s="409">
        <f>SUM(P362:P369)</f>
        <v>49012.394999999997</v>
      </c>
      <c r="V20" s="409">
        <f t="shared" si="4"/>
        <v>4084.3662499999996</v>
      </c>
      <c r="W20" s="409">
        <f t="shared" si="5"/>
        <v>136.14554166666665</v>
      </c>
    </row>
    <row r="21" spans="1:23">
      <c r="A21" s="532"/>
      <c r="B21" s="374" t="s">
        <v>587</v>
      </c>
      <c r="C21" s="289" t="str">
        <f>Atiquizaya!B8</f>
        <v>El Refugio</v>
      </c>
      <c r="D21" s="286">
        <f>Atiquizaya!C8</f>
        <v>108.74</v>
      </c>
      <c r="E21" s="286">
        <f>Atiquizaya!D8</f>
        <v>96.08</v>
      </c>
      <c r="F21" s="286">
        <f>Atiquizaya!E8</f>
        <v>111.87</v>
      </c>
      <c r="G21" s="286">
        <f>Atiquizaya!F8</f>
        <v>117.44</v>
      </c>
      <c r="H21" s="286">
        <f>Atiquizaya!G8</f>
        <v>104.43</v>
      </c>
      <c r="I21" s="286">
        <f>Atiquizaya!H8</f>
        <v>94.17</v>
      </c>
      <c r="J21" s="286">
        <f>Atiquizaya!I8</f>
        <v>128.22</v>
      </c>
      <c r="K21" s="286">
        <f>Atiquizaya!J8</f>
        <v>103.04</v>
      </c>
      <c r="L21" s="286">
        <f>Atiquizaya!K8</f>
        <v>103.73</v>
      </c>
      <c r="M21" s="286">
        <f>Atiquizaya!L8</f>
        <v>103.89</v>
      </c>
      <c r="N21" s="286">
        <f>Atiquizaya!M8</f>
        <v>101.47</v>
      </c>
      <c r="O21" s="286">
        <f>Atiquizaya!N8</f>
        <v>105.63</v>
      </c>
      <c r="P21" s="287">
        <f t="shared" si="6"/>
        <v>1278.71</v>
      </c>
      <c r="Q21" s="288">
        <f>'Sn Fco. Menendez'!AE11+SUM(P21/12)</f>
        <v>106.55916666666667</v>
      </c>
      <c r="R21" s="288">
        <f>'Sn Fco. Menendez'!AF11+SUM(Q21/30)</f>
        <v>3.5519722222222225</v>
      </c>
      <c r="S21" s="17"/>
      <c r="T21" s="100" t="s">
        <v>528</v>
      </c>
      <c r="U21" s="409">
        <f>SUM(P370:P396)</f>
        <v>14228.518</v>
      </c>
      <c r="V21" s="409">
        <f t="shared" si="4"/>
        <v>1185.7098333333333</v>
      </c>
      <c r="W21" s="409">
        <f t="shared" si="5"/>
        <v>39.52366111111111</v>
      </c>
    </row>
    <row r="22" spans="1:23">
      <c r="A22" s="533"/>
      <c r="B22" s="374" t="s">
        <v>45</v>
      </c>
      <c r="C22" s="289" t="str">
        <f>Atiquizaya!B9</f>
        <v>Candelaria de la Frontera</v>
      </c>
      <c r="D22" s="286">
        <f>Atiquizaya!C9</f>
        <v>88.69</v>
      </c>
      <c r="E22" s="286">
        <f>Atiquizaya!D9</f>
        <v>65.92</v>
      </c>
      <c r="F22" s="286">
        <f>Atiquizaya!E9</f>
        <v>58</v>
      </c>
      <c r="G22" s="286">
        <f>Atiquizaya!F9</f>
        <v>69.099999999999994</v>
      </c>
      <c r="H22" s="286">
        <f>Atiquizaya!G9</f>
        <v>65.87</v>
      </c>
      <c r="I22" s="286">
        <f>Atiquizaya!H9</f>
        <v>61.54</v>
      </c>
      <c r="J22" s="286">
        <f>Atiquizaya!I9</f>
        <v>75.34</v>
      </c>
      <c r="K22" s="286">
        <f>Atiquizaya!J9</f>
        <v>66.400000000000006</v>
      </c>
      <c r="L22" s="286">
        <f>Atiquizaya!K9</f>
        <v>71.47</v>
      </c>
      <c r="M22" s="286">
        <f>Atiquizaya!L9</f>
        <v>88.27</v>
      </c>
      <c r="N22" s="286">
        <f>Atiquizaya!M9</f>
        <v>98.55</v>
      </c>
      <c r="O22" s="286">
        <f>Atiquizaya!N9</f>
        <v>90.81</v>
      </c>
      <c r="P22" s="287">
        <f t="shared" si="6"/>
        <v>899.96</v>
      </c>
      <c r="Q22" s="288">
        <f>'Sn Fco. Menendez'!AE12+SUM(P22/12)</f>
        <v>74.99666666666667</v>
      </c>
      <c r="R22" s="288">
        <f>'Sn Fco. Menendez'!AF12+SUM(Q22/30)</f>
        <v>2.499888888888889</v>
      </c>
      <c r="S22" s="17"/>
      <c r="T22" s="100" t="s">
        <v>421</v>
      </c>
      <c r="U22" s="409">
        <f>SUM(P397:P403)</f>
        <v>11466.080000000002</v>
      </c>
      <c r="V22" s="409">
        <f t="shared" si="4"/>
        <v>955.50666666666677</v>
      </c>
      <c r="W22" s="409">
        <f t="shared" si="5"/>
        <v>31.850222222222225</v>
      </c>
    </row>
    <row r="23" spans="1:23">
      <c r="A23" s="534" t="s">
        <v>417</v>
      </c>
      <c r="B23" s="375" t="s">
        <v>45</v>
      </c>
      <c r="C23" s="262" t="str">
        <f>'SANTA ANA'!B4</f>
        <v xml:space="preserve">Santa Ana </v>
      </c>
      <c r="D23" s="290">
        <f>'SANTA ANA'!C4</f>
        <v>3479.72</v>
      </c>
      <c r="E23" s="290">
        <f>'SANTA ANA'!D4</f>
        <v>3104.64</v>
      </c>
      <c r="F23" s="290">
        <f>'SANTA ANA'!E4</f>
        <v>3592.45</v>
      </c>
      <c r="G23" s="290">
        <f>'SANTA ANA'!F4</f>
        <v>3588.47</v>
      </c>
      <c r="H23" s="290">
        <f>'SANTA ANA'!G4</f>
        <v>3831.68</v>
      </c>
      <c r="I23" s="290">
        <f>'SANTA ANA'!H4</f>
        <v>4169.57</v>
      </c>
      <c r="J23" s="290">
        <f>'SANTA ANA'!I4</f>
        <v>4294.54</v>
      </c>
      <c r="K23" s="290">
        <f>'SANTA ANA'!J4</f>
        <v>3951.54</v>
      </c>
      <c r="L23" s="290">
        <f>'SANTA ANA'!K4</f>
        <v>4084.11</v>
      </c>
      <c r="M23" s="290">
        <f>'SANTA ANA'!L4</f>
        <v>4282.8500000000004</v>
      </c>
      <c r="N23" s="290">
        <f>'SANTA ANA'!M4</f>
        <v>3805.94</v>
      </c>
      <c r="O23" s="290">
        <f>'SANTA ANA'!N4</f>
        <v>3727.93</v>
      </c>
      <c r="P23" s="291">
        <f t="shared" si="1"/>
        <v>45913.440000000002</v>
      </c>
      <c r="Q23" s="292">
        <f>'Sn Fco. Menendez'!AE14+SUM(P23/12)</f>
        <v>3826.1200000000003</v>
      </c>
      <c r="R23" s="292">
        <f>'Sn Fco. Menendez'!AF14+SUM(Q23/30)</f>
        <v>127.53733333333335</v>
      </c>
      <c r="S23" s="17"/>
      <c r="T23" s="100" t="s">
        <v>622</v>
      </c>
      <c r="U23" s="409">
        <f>SUM(P404:P419)</f>
        <v>1615.8300000000002</v>
      </c>
      <c r="V23" s="409">
        <f t="shared" si="4"/>
        <v>134.6525</v>
      </c>
      <c r="W23" s="409">
        <f t="shared" si="5"/>
        <v>4.4884166666666667</v>
      </c>
    </row>
    <row r="24" spans="1:23">
      <c r="A24" s="535"/>
      <c r="B24" s="375" t="s">
        <v>45</v>
      </c>
      <c r="C24" s="263" t="str">
        <f>'SANTA ANA'!B5</f>
        <v>Chalchuapa</v>
      </c>
      <c r="D24" s="290">
        <f>'SANTA ANA'!C5</f>
        <v>468.04</v>
      </c>
      <c r="E24" s="290">
        <f>'SANTA ANA'!D5</f>
        <v>552.77</v>
      </c>
      <c r="F24" s="290">
        <f>'SANTA ANA'!E5</f>
        <v>637.96</v>
      </c>
      <c r="G24" s="290">
        <f>'SANTA ANA'!F5</f>
        <v>681.78</v>
      </c>
      <c r="H24" s="290">
        <f>'SANTA ANA'!G5</f>
        <v>775.35</v>
      </c>
      <c r="I24" s="290">
        <f>'SANTA ANA'!H5</f>
        <v>730.22</v>
      </c>
      <c r="J24" s="290">
        <f>'SANTA ANA'!I5</f>
        <v>773.66</v>
      </c>
      <c r="K24" s="290">
        <f>'SANTA ANA'!J5</f>
        <v>713.87</v>
      </c>
      <c r="L24" s="290">
        <f>'SANTA ANA'!K5</f>
        <v>683.37</v>
      </c>
      <c r="M24" s="290">
        <f>'SANTA ANA'!L5</f>
        <v>729.33</v>
      </c>
      <c r="N24" s="290">
        <f>'SANTA ANA'!M5</f>
        <v>625.4</v>
      </c>
      <c r="O24" s="290">
        <f>'SANTA ANA'!N5</f>
        <v>687.88</v>
      </c>
      <c r="P24" s="291">
        <f t="shared" si="1"/>
        <v>8059.6299999999992</v>
      </c>
      <c r="Q24" s="292">
        <f>'Sn Fco. Menendez'!AE15+SUM(P24/12)</f>
        <v>671.63583333333327</v>
      </c>
      <c r="R24" s="292">
        <f>'Sn Fco. Menendez'!AF15+SUM(Q24/30)</f>
        <v>22.387861111111111</v>
      </c>
      <c r="S24" s="17"/>
      <c r="U24" s="444">
        <f>SUBTOTAL(9,U6:U23)</f>
        <v>1111188.2020000003</v>
      </c>
      <c r="V24" s="444">
        <f t="shared" ref="V24:W24" si="7">SUBTOTAL(9,V6:V23)</f>
        <v>92599.016833333342</v>
      </c>
      <c r="W24" s="444">
        <f t="shared" si="7"/>
        <v>3086.6338944444451</v>
      </c>
    </row>
    <row r="25" spans="1:23" ht="15.75">
      <c r="A25" s="535"/>
      <c r="B25" s="375" t="s">
        <v>45</v>
      </c>
      <c r="C25" s="263" t="str">
        <f>'SANTA ANA'!B6</f>
        <v>San Sebastian Salitrillo</v>
      </c>
      <c r="D25" s="293">
        <f>'SANTA ANA'!C6</f>
        <v>244.51</v>
      </c>
      <c r="E25" s="293">
        <f>'SANTA ANA'!D6</f>
        <v>214.75</v>
      </c>
      <c r="F25" s="293">
        <f>'SANTA ANA'!E6</f>
        <v>245.73</v>
      </c>
      <c r="G25" s="294">
        <f>'SANTA ANA'!F6</f>
        <v>259.75</v>
      </c>
      <c r="H25" s="294">
        <f>'SANTA ANA'!G6</f>
        <v>304.10000000000002</v>
      </c>
      <c r="I25" s="294">
        <f>'SANTA ANA'!H6</f>
        <v>312.14</v>
      </c>
      <c r="J25" s="294">
        <f>'SANTA ANA'!I6</f>
        <v>302.94</v>
      </c>
      <c r="K25" s="294">
        <f>'SANTA ANA'!J6</f>
        <v>285.57</v>
      </c>
      <c r="L25" s="294">
        <f>'SANTA ANA'!K6</f>
        <v>291.2</v>
      </c>
      <c r="M25" s="294">
        <f>'SANTA ANA'!L6</f>
        <v>278.45999999999998</v>
      </c>
      <c r="N25" s="294">
        <f>'SANTA ANA'!M6</f>
        <v>224.07</v>
      </c>
      <c r="O25" s="294">
        <f>'SANTA ANA'!N6</f>
        <v>255.28</v>
      </c>
      <c r="P25" s="291">
        <f t="shared" si="1"/>
        <v>3218.5000000000005</v>
      </c>
      <c r="Q25" s="292">
        <f>'Sn Fco. Menendez'!AE16+SUM(P25/12)</f>
        <v>268.20833333333337</v>
      </c>
      <c r="R25" s="292">
        <f>'Sn Fco. Menendez'!AF16+SUM(Q25/30)</f>
        <v>8.9402777777777782</v>
      </c>
      <c r="S25" s="17"/>
      <c r="U25" s="393"/>
      <c r="V25" s="393"/>
      <c r="W25" s="393"/>
    </row>
    <row r="26" spans="1:23" ht="15.75">
      <c r="A26" s="535"/>
      <c r="B26" s="375" t="s">
        <v>45</v>
      </c>
      <c r="C26" s="263" t="str">
        <f>'SANTA ANA'!B7</f>
        <v xml:space="preserve">Metapán </v>
      </c>
      <c r="D26" s="293">
        <f>'SANTA ANA'!C7</f>
        <v>475.97</v>
      </c>
      <c r="E26" s="295">
        <f>'SANTA ANA'!D7</f>
        <v>490.02</v>
      </c>
      <c r="F26" s="293">
        <f>'SANTA ANA'!E7</f>
        <v>564.04999999999995</v>
      </c>
      <c r="G26" s="294">
        <f>'SANTA ANA'!F7</f>
        <v>539.69000000000005</v>
      </c>
      <c r="H26" s="294">
        <f>'SANTA ANA'!G7</f>
        <v>650.16</v>
      </c>
      <c r="I26" s="294">
        <f>'SANTA ANA'!H7</f>
        <v>671.65</v>
      </c>
      <c r="J26" s="294">
        <f>'SANTA ANA'!I7</f>
        <v>644.49</v>
      </c>
      <c r="K26" s="294">
        <f>'SANTA ANA'!J7</f>
        <v>585.91999999999996</v>
      </c>
      <c r="L26" s="294">
        <f>'SANTA ANA'!K7</f>
        <v>592.42999999999995</v>
      </c>
      <c r="M26" s="294">
        <f>'SANTA ANA'!L7</f>
        <v>689.41</v>
      </c>
      <c r="N26" s="294">
        <f>'SANTA ANA'!M7</f>
        <v>587.07000000000005</v>
      </c>
      <c r="O26" s="294">
        <f>'SANTA ANA'!N7</f>
        <v>670.4</v>
      </c>
      <c r="P26" s="291">
        <f t="shared" si="1"/>
        <v>7161.2599999999993</v>
      </c>
      <c r="Q26" s="292">
        <f>'Sn Fco. Menendez'!AE17+SUM(P26/12)</f>
        <v>596.77166666666665</v>
      </c>
      <c r="R26" s="292">
        <f>'Sn Fco. Menendez'!AF17+SUM(Q26/30)</f>
        <v>19.892388888888888</v>
      </c>
      <c r="S26" s="17"/>
    </row>
    <row r="27" spans="1:23" ht="15.75">
      <c r="A27" s="535"/>
      <c r="B27" s="375" t="s">
        <v>45</v>
      </c>
      <c r="C27" s="263" t="str">
        <f>'SANTA ANA'!B8</f>
        <v>Coatepeque</v>
      </c>
      <c r="D27" s="293">
        <f>'SANTA ANA'!C8</f>
        <v>66.069999999999993</v>
      </c>
      <c r="E27" s="295">
        <f>'SANTA ANA'!D8</f>
        <v>60.14</v>
      </c>
      <c r="F27" s="293">
        <f>'SANTA ANA'!E8</f>
        <v>62.66</v>
      </c>
      <c r="G27" s="294">
        <f>'SANTA ANA'!F8</f>
        <v>73.47</v>
      </c>
      <c r="H27" s="294">
        <f>'SANTA ANA'!G8</f>
        <v>82.21</v>
      </c>
      <c r="I27" s="294">
        <f>'SANTA ANA'!H8</f>
        <v>73.260000000000005</v>
      </c>
      <c r="J27" s="294">
        <f>'SANTA ANA'!I8</f>
        <v>89.8</v>
      </c>
      <c r="K27" s="294">
        <f>'SANTA ANA'!J8</f>
        <v>81.06</v>
      </c>
      <c r="L27" s="294">
        <f>'SANTA ANA'!K8</f>
        <v>65.34</v>
      </c>
      <c r="M27" s="294">
        <f>'SANTA ANA'!L8</f>
        <v>78.52</v>
      </c>
      <c r="N27" s="294">
        <f>'SANTA ANA'!M8</f>
        <v>72.53</v>
      </c>
      <c r="O27" s="294">
        <f>'SANTA ANA'!N8</f>
        <v>70.91</v>
      </c>
      <c r="P27" s="291">
        <f t="shared" si="1"/>
        <v>875.97</v>
      </c>
      <c r="Q27" s="292">
        <f>'Sn Fco. Menendez'!AE18+SUM(P27/12)</f>
        <v>72.997500000000002</v>
      </c>
      <c r="R27" s="292">
        <f>'Sn Fco. Menendez'!AF18+SUM(Q27/30)</f>
        <v>2.4332500000000001</v>
      </c>
      <c r="S27" s="34"/>
    </row>
    <row r="28" spans="1:23" ht="15.75">
      <c r="A28" s="535"/>
      <c r="B28" s="375" t="s">
        <v>45</v>
      </c>
      <c r="C28" s="263" t="str">
        <f>'SANTA ANA'!B9</f>
        <v>El Congo</v>
      </c>
      <c r="D28" s="293">
        <f>'SANTA ANA'!C9</f>
        <v>116.09</v>
      </c>
      <c r="E28" s="295">
        <f>'SANTA ANA'!D9</f>
        <v>237.27</v>
      </c>
      <c r="F28" s="293">
        <f>'SANTA ANA'!E9</f>
        <v>235.94</v>
      </c>
      <c r="G28" s="294">
        <f>'SANTA ANA'!F9</f>
        <v>283.88</v>
      </c>
      <c r="H28" s="294">
        <f>'SANTA ANA'!G9</f>
        <v>327.26</v>
      </c>
      <c r="I28" s="294">
        <f>'SANTA ANA'!H9</f>
        <v>330.73</v>
      </c>
      <c r="J28" s="294">
        <f>'SANTA ANA'!I9</f>
        <v>329.49</v>
      </c>
      <c r="K28" s="294">
        <f>'SANTA ANA'!J9</f>
        <v>376.34</v>
      </c>
      <c r="L28" s="294">
        <f>'SANTA ANA'!K9</f>
        <v>323.26</v>
      </c>
      <c r="M28" s="294">
        <f>'SANTA ANA'!L9</f>
        <v>369.55</v>
      </c>
      <c r="N28" s="294">
        <f>'SANTA ANA'!M9</f>
        <v>271.12</v>
      </c>
      <c r="O28" s="294">
        <f>'SANTA ANA'!N9</f>
        <v>306.79000000000002</v>
      </c>
      <c r="P28" s="291">
        <f t="shared" si="1"/>
        <v>3507.7200000000003</v>
      </c>
      <c r="Q28" s="292">
        <f>'Sn Fco. Menendez'!AE19+SUM(P28/12)</f>
        <v>292.31</v>
      </c>
      <c r="R28" s="292">
        <f>'Sn Fco. Menendez'!AF19+SUM(Q28/30)</f>
        <v>9.743666666666666</v>
      </c>
      <c r="S28" s="17"/>
    </row>
    <row r="29" spans="1:23" ht="15.75">
      <c r="A29" s="535"/>
      <c r="B29" s="375" t="s">
        <v>45</v>
      </c>
      <c r="C29" s="263" t="str">
        <f>'SANTA ANA'!B10</f>
        <v>Texistepeque</v>
      </c>
      <c r="D29" s="293">
        <f>'SANTA ANA'!C10</f>
        <v>59.08</v>
      </c>
      <c r="E29" s="295">
        <f>'SANTA ANA'!D10</f>
        <v>63.95</v>
      </c>
      <c r="F29" s="293">
        <f>'SANTA ANA'!E10</f>
        <v>83.67</v>
      </c>
      <c r="G29" s="294">
        <f>'SANTA ANA'!F10</f>
        <v>98.31</v>
      </c>
      <c r="H29" s="294">
        <f>'SANTA ANA'!G10</f>
        <v>92.43</v>
      </c>
      <c r="I29" s="294">
        <f>'SANTA ANA'!H10</f>
        <v>91.03</v>
      </c>
      <c r="J29" s="294">
        <f>'SANTA ANA'!I10</f>
        <v>99.86</v>
      </c>
      <c r="K29" s="294">
        <f>'SANTA ANA'!J10</f>
        <v>79.14</v>
      </c>
      <c r="L29" s="294">
        <f>'SANTA ANA'!K10</f>
        <v>90.34</v>
      </c>
      <c r="M29" s="294">
        <f>'SANTA ANA'!L10</f>
        <v>94.72</v>
      </c>
      <c r="N29" s="294">
        <f>'SANTA ANA'!M10</f>
        <v>82.53</v>
      </c>
      <c r="O29" s="294">
        <f>'SANTA ANA'!N10</f>
        <v>96.14</v>
      </c>
      <c r="P29" s="291">
        <f t="shared" si="1"/>
        <v>1031.2</v>
      </c>
      <c r="Q29" s="292">
        <f>'Sn Fco. Menendez'!AE20+SUM(P29/12)</f>
        <v>85.933333333333337</v>
      </c>
      <c r="R29" s="292">
        <f>'Sn Fco. Menendez'!AF20+SUM(Q29/30)</f>
        <v>2.8644444444444446</v>
      </c>
      <c r="S29" s="17"/>
    </row>
    <row r="30" spans="1:23" ht="15.75">
      <c r="A30" s="535"/>
      <c r="B30" s="375" t="s">
        <v>45</v>
      </c>
      <c r="C30" s="263" t="str">
        <f>'SANTA ANA'!B11</f>
        <v>Masahuat</v>
      </c>
      <c r="D30" s="293">
        <f>'SANTA ANA'!C11</f>
        <v>2.76</v>
      </c>
      <c r="E30" s="295">
        <f>'SANTA ANA'!D11</f>
        <v>7.03</v>
      </c>
      <c r="F30" s="293">
        <f>'SANTA ANA'!E11</f>
        <v>13.77</v>
      </c>
      <c r="G30" s="294">
        <f>'SANTA ANA'!F11</f>
        <v>9.5299999999999994</v>
      </c>
      <c r="H30" s="294">
        <f>'SANTA ANA'!G11</f>
        <v>10.82</v>
      </c>
      <c r="I30" s="294">
        <f>'SANTA ANA'!H11</f>
        <v>11.98</v>
      </c>
      <c r="J30" s="294">
        <f>'SANTA ANA'!I11</f>
        <v>11.65</v>
      </c>
      <c r="K30" s="294">
        <f>'SANTA ANA'!J11</f>
        <v>9.14</v>
      </c>
      <c r="L30" s="294">
        <f>'SANTA ANA'!K11</f>
        <v>13.26</v>
      </c>
      <c r="M30" s="294">
        <f>'SANTA ANA'!L11</f>
        <v>12.22</v>
      </c>
      <c r="N30" s="294">
        <f>'SANTA ANA'!M11</f>
        <v>11.09</v>
      </c>
      <c r="O30" s="294">
        <f>'SANTA ANA'!N11</f>
        <v>10.75</v>
      </c>
      <c r="P30" s="291">
        <f t="shared" ref="P30:P39" si="8">SUM(D30:O30)</f>
        <v>124.00000000000001</v>
      </c>
      <c r="Q30" s="292">
        <f>'Sn Fco. Menendez'!AE21+SUM(P30/12)</f>
        <v>10.333333333333334</v>
      </c>
      <c r="R30" s="292">
        <f>'Sn Fco. Menendez'!AF21+SUM(Q30/30)</f>
        <v>0.34444444444444444</v>
      </c>
      <c r="S30" s="17"/>
    </row>
    <row r="31" spans="1:23" ht="15.75">
      <c r="A31" s="535"/>
      <c r="B31" s="375" t="s">
        <v>45</v>
      </c>
      <c r="C31" s="263" t="str">
        <f>'SANTA ANA'!B12</f>
        <v>Santa Rosa Guachipilin</v>
      </c>
      <c r="D31" s="293">
        <f>'SANTA ANA'!C12</f>
        <v>4.09</v>
      </c>
      <c r="E31" s="295">
        <f>'SANTA ANA'!D12</f>
        <v>15.62</v>
      </c>
      <c r="F31" s="293">
        <f>'SANTA ANA'!E12</f>
        <v>8.26</v>
      </c>
      <c r="G31" s="294">
        <f>'SANTA ANA'!F12</f>
        <v>15.56</v>
      </c>
      <c r="H31" s="294">
        <f>'SANTA ANA'!G12</f>
        <v>13.73</v>
      </c>
      <c r="I31" s="294">
        <f>'SANTA ANA'!H12</f>
        <v>9</v>
      </c>
      <c r="J31" s="294">
        <f>'SANTA ANA'!I12</f>
        <v>16.86</v>
      </c>
      <c r="K31" s="294">
        <f>'SANTA ANA'!J12</f>
        <v>11.43</v>
      </c>
      <c r="L31" s="294">
        <f>'SANTA ANA'!K12</f>
        <v>11.72</v>
      </c>
      <c r="M31" s="294">
        <f>'SANTA ANA'!L12</f>
        <v>14.6</v>
      </c>
      <c r="N31" s="294">
        <f>'SANTA ANA'!M12</f>
        <v>12.06</v>
      </c>
      <c r="O31" s="294">
        <f>'SANTA ANA'!N12</f>
        <v>10.85</v>
      </c>
      <c r="P31" s="291">
        <f t="shared" si="1"/>
        <v>143.78</v>
      </c>
      <c r="Q31" s="292">
        <f>'Sn Fco. Menendez'!AE22+SUM(P31/12)</f>
        <v>11.981666666666667</v>
      </c>
      <c r="R31" s="292">
        <f>'Sn Fco. Menendez'!AF22+SUM(Q31/30)</f>
        <v>0.3993888888888889</v>
      </c>
      <c r="S31" s="17"/>
    </row>
    <row r="32" spans="1:23" ht="15.75">
      <c r="A32" s="535"/>
      <c r="B32" s="375" t="s">
        <v>45</v>
      </c>
      <c r="C32" s="263" t="str">
        <f>'SANTA ANA'!B13</f>
        <v>San Antonio Pajonal</v>
      </c>
      <c r="D32" s="293">
        <f>'SANTA ANA'!C13</f>
        <v>0</v>
      </c>
      <c r="E32" s="295">
        <f>'SANTA ANA'!D13</f>
        <v>16</v>
      </c>
      <c r="F32" s="293">
        <f>'SANTA ANA'!E13</f>
        <v>6.4</v>
      </c>
      <c r="G32" s="294">
        <f>'SANTA ANA'!F13</f>
        <v>15.48</v>
      </c>
      <c r="H32" s="294">
        <f>'SANTA ANA'!G13</f>
        <v>9.51</v>
      </c>
      <c r="I32" s="294">
        <f>'SANTA ANA'!H13</f>
        <v>17.37</v>
      </c>
      <c r="J32" s="294">
        <f>'SANTA ANA'!I13</f>
        <v>8.06</v>
      </c>
      <c r="K32" s="294">
        <f>'SANTA ANA'!J13</f>
        <v>12.36</v>
      </c>
      <c r="L32" s="294">
        <f>'SANTA ANA'!K13</f>
        <v>15.67</v>
      </c>
      <c r="M32" s="294">
        <f>'SANTA ANA'!L13</f>
        <v>8.4600000000000009</v>
      </c>
      <c r="N32" s="294">
        <f>'SANTA ANA'!M13</f>
        <v>14.9</v>
      </c>
      <c r="O32" s="294">
        <f>'SANTA ANA'!N13</f>
        <v>13.36</v>
      </c>
      <c r="P32" s="291">
        <f t="shared" si="1"/>
        <v>137.57</v>
      </c>
      <c r="Q32" s="292">
        <f>'Sn Fco. Menendez'!AE23+SUM(P32/12)</f>
        <v>11.464166666666666</v>
      </c>
      <c r="R32" s="292">
        <f>'Sn Fco. Menendez'!AF23+SUM(Q32/30)</f>
        <v>0.38213888888888886</v>
      </c>
      <c r="S32" s="17"/>
    </row>
    <row r="33" spans="1:19" ht="15.75">
      <c r="A33" s="535"/>
      <c r="B33" s="375" t="s">
        <v>45</v>
      </c>
      <c r="C33" s="263" t="str">
        <f>'SANTA ANA'!B14</f>
        <v>El Porvenir</v>
      </c>
      <c r="D33" s="293">
        <f>'SANTA ANA'!C14</f>
        <v>0</v>
      </c>
      <c r="E33" s="293">
        <f>'SANTA ANA'!D14</f>
        <v>0</v>
      </c>
      <c r="F33" s="293">
        <f>'SANTA ANA'!E14</f>
        <v>0</v>
      </c>
      <c r="G33" s="294">
        <f>'SANTA ANA'!F14</f>
        <v>8.4499999999999993</v>
      </c>
      <c r="H33" s="294">
        <f>'SANTA ANA'!G14</f>
        <v>11.95</v>
      </c>
      <c r="I33" s="294">
        <f>'SANTA ANA'!H14</f>
        <v>10.08</v>
      </c>
      <c r="J33" s="294">
        <f>'SANTA ANA'!I14</f>
        <v>11.06</v>
      </c>
      <c r="K33" s="294">
        <f>'SANTA ANA'!J14</f>
        <v>11.57</v>
      </c>
      <c r="L33" s="294">
        <f>'SANTA ANA'!K14</f>
        <v>13.39</v>
      </c>
      <c r="M33" s="294">
        <f>'SANTA ANA'!L14</f>
        <v>11.49</v>
      </c>
      <c r="N33" s="294">
        <f>'SANTA ANA'!M14</f>
        <v>26.22</v>
      </c>
      <c r="O33" s="294">
        <f>'SANTA ANA'!N14</f>
        <v>8.8699999999999992</v>
      </c>
      <c r="P33" s="291">
        <f t="shared" si="8"/>
        <v>113.08</v>
      </c>
      <c r="Q33" s="292">
        <f>'Sn Fco. Menendez'!AE24+SUM(P33/12)</f>
        <v>9.4233333333333338</v>
      </c>
      <c r="R33" s="292">
        <f>'Sn Fco. Menendez'!AF24+SUM(Q33/30)</f>
        <v>0.31411111111111112</v>
      </c>
      <c r="S33" s="17"/>
    </row>
    <row r="34" spans="1:19" ht="15.75">
      <c r="A34" s="536"/>
      <c r="B34" s="375" t="s">
        <v>45</v>
      </c>
      <c r="C34" s="264" t="str">
        <f>'SANTA ANA'!B15</f>
        <v>Particulares</v>
      </c>
      <c r="D34" s="293">
        <f>'SANTA ANA'!C15</f>
        <v>7.06</v>
      </c>
      <c r="E34" s="295">
        <f>'SANTA ANA'!D15</f>
        <v>19.11</v>
      </c>
      <c r="F34" s="293">
        <f>'SANTA ANA'!E15</f>
        <v>20.03</v>
      </c>
      <c r="G34" s="294">
        <f>'SANTA ANA'!F15</f>
        <v>30.23</v>
      </c>
      <c r="H34" s="294">
        <f>'SANTA ANA'!G15</f>
        <v>42.99</v>
      </c>
      <c r="I34" s="294">
        <f>'SANTA ANA'!H15</f>
        <v>50.21</v>
      </c>
      <c r="J34" s="294">
        <f>'SANTA ANA'!I15</f>
        <v>65.09</v>
      </c>
      <c r="K34" s="294">
        <f>'SANTA ANA'!J15</f>
        <v>63.73</v>
      </c>
      <c r="L34" s="294">
        <f>'SANTA ANA'!K15</f>
        <v>78.900000000000006</v>
      </c>
      <c r="M34" s="294">
        <f>'SANTA ANA'!L15</f>
        <v>50.33</v>
      </c>
      <c r="N34" s="294">
        <f>'SANTA ANA'!M15</f>
        <v>50.94</v>
      </c>
      <c r="O34" s="294">
        <f>'SANTA ANA'!N15</f>
        <v>54.56</v>
      </c>
      <c r="P34" s="291">
        <f t="shared" si="8"/>
        <v>533.18000000000006</v>
      </c>
      <c r="Q34" s="292">
        <f>'Sn Fco. Menendez'!AE25+SUM(P34/12)</f>
        <v>44.431666666666672</v>
      </c>
      <c r="R34" s="292">
        <f>'Sn Fco. Menendez'!AF25+SUM(Q34/30)</f>
        <v>1.4810555555555558</v>
      </c>
      <c r="S34" s="17"/>
    </row>
    <row r="35" spans="1:19">
      <c r="A35" s="537" t="s">
        <v>414</v>
      </c>
      <c r="B35" s="389" t="s">
        <v>592</v>
      </c>
      <c r="C35" s="265" t="str">
        <f>'LA LIBERTAD (2)'!B6</f>
        <v>RECOLECTORA</v>
      </c>
      <c r="D35" s="296">
        <f>'LA LIBERTAD (2)'!C6</f>
        <v>83.2</v>
      </c>
      <c r="E35" s="296">
        <f>'LA LIBERTAD (2)'!D6</f>
        <v>109.52</v>
      </c>
      <c r="F35" s="296">
        <f>'LA LIBERTAD (2)'!E6</f>
        <v>142.22</v>
      </c>
      <c r="G35" s="296">
        <f>'LA LIBERTAD (2)'!F6</f>
        <v>136.82</v>
      </c>
      <c r="H35" s="296">
        <f>'LA LIBERTAD (2)'!G6</f>
        <v>159.97999999999999</v>
      </c>
      <c r="I35" s="296">
        <f>'LA LIBERTAD (2)'!H6</f>
        <v>107.14</v>
      </c>
      <c r="J35" s="296">
        <f>'LA LIBERTAD (2)'!I6</f>
        <v>152.01</v>
      </c>
      <c r="K35" s="296">
        <f>'LA LIBERTAD (2)'!J6</f>
        <v>79.03</v>
      </c>
      <c r="L35" s="296">
        <f>'LA LIBERTAD (2)'!K6</f>
        <v>50.51</v>
      </c>
      <c r="M35" s="296">
        <f>'LA LIBERTAD (2)'!L6</f>
        <v>28.61</v>
      </c>
      <c r="N35" s="296">
        <f>'LA LIBERTAD (2)'!M6</f>
        <v>26.59</v>
      </c>
      <c r="O35" s="296">
        <f>'LA LIBERTAD (2)'!N6</f>
        <v>28.43</v>
      </c>
      <c r="P35" s="297">
        <f t="shared" si="8"/>
        <v>1104.06</v>
      </c>
      <c r="Q35" s="298">
        <f>'Sn Fco. Menendez'!AE27+SUM(P35/12)</f>
        <v>92.004999999999995</v>
      </c>
      <c r="R35" s="298">
        <f>'Sn Fco. Menendez'!AF27+SUM(Q35/30)</f>
        <v>3.0668333333333333</v>
      </c>
      <c r="S35" s="17"/>
    </row>
    <row r="36" spans="1:19">
      <c r="A36" s="538"/>
      <c r="B36" s="389" t="s">
        <v>592</v>
      </c>
      <c r="C36" s="266" t="str">
        <f>'LA LIBERTAD (2)'!B7</f>
        <v>MEXICHEN</v>
      </c>
      <c r="D36" s="299">
        <f>'LA LIBERTAD (2)'!C7</f>
        <v>0</v>
      </c>
      <c r="E36" s="299">
        <f>'LA LIBERTAD (2)'!D7</f>
        <v>0</v>
      </c>
      <c r="F36" s="300">
        <f>'LA LIBERTAD (2)'!E7</f>
        <v>6.12</v>
      </c>
      <c r="G36" s="299">
        <f>'LA LIBERTAD (2)'!F7</f>
        <v>1.45</v>
      </c>
      <c r="H36" s="299">
        <f>'LA LIBERTAD (2)'!G7</f>
        <v>11.56</v>
      </c>
      <c r="I36" s="299">
        <f>'LA LIBERTAD (2)'!H7</f>
        <v>1.98</v>
      </c>
      <c r="J36" s="299">
        <f>'LA LIBERTAD (2)'!I7</f>
        <v>0.9</v>
      </c>
      <c r="K36" s="299">
        <f>'LA LIBERTAD (2)'!J7</f>
        <v>0.33</v>
      </c>
      <c r="L36" s="299">
        <f>'LA LIBERTAD (2)'!K7</f>
        <v>0</v>
      </c>
      <c r="M36" s="299">
        <f>'LA LIBERTAD (2)'!L7</f>
        <v>0.62</v>
      </c>
      <c r="N36" s="299">
        <f>'LA LIBERTAD (2)'!M7</f>
        <v>0.87</v>
      </c>
      <c r="O36" s="299">
        <f>'LA LIBERTAD (2)'!N7</f>
        <v>0</v>
      </c>
      <c r="P36" s="297">
        <f t="shared" si="8"/>
        <v>23.830000000000002</v>
      </c>
      <c r="Q36" s="298">
        <f>'Sn Fco. Menendez'!AE28+SUM(P36/12)</f>
        <v>1.9858333333333336</v>
      </c>
      <c r="R36" s="298">
        <f>'Sn Fco. Menendez'!AF28+SUM(Q36/30)</f>
        <v>6.6194444444444459E-2</v>
      </c>
      <c r="S36" s="17"/>
    </row>
    <row r="37" spans="1:19">
      <c r="A37" s="538"/>
      <c r="B37" s="389" t="s">
        <v>592</v>
      </c>
      <c r="C37" s="266" t="str">
        <f>'LA LIBERTAD (2)'!B8</f>
        <v>HOSPITAL ROSALES</v>
      </c>
      <c r="D37" s="299">
        <f>'LA LIBERTAD (2)'!C8</f>
        <v>50.28</v>
      </c>
      <c r="E37" s="299">
        <f>'LA LIBERTAD (2)'!D8</f>
        <v>48.14</v>
      </c>
      <c r="F37" s="299">
        <f>'LA LIBERTAD (2)'!E8</f>
        <v>58</v>
      </c>
      <c r="G37" s="299">
        <f>'LA LIBERTAD (2)'!F8</f>
        <v>52.41</v>
      </c>
      <c r="H37" s="299">
        <f>'LA LIBERTAD (2)'!G8</f>
        <v>64.22</v>
      </c>
      <c r="I37" s="299">
        <f>'LA LIBERTAD (2)'!H8</f>
        <v>64.2</v>
      </c>
      <c r="J37" s="299">
        <f>'LA LIBERTAD (2)'!I8</f>
        <v>61.55</v>
      </c>
      <c r="K37" s="299">
        <f>'LA LIBERTAD (2)'!J8</f>
        <v>47.84</v>
      </c>
      <c r="L37" s="299">
        <f>'LA LIBERTAD (2)'!K8</f>
        <v>47.9</v>
      </c>
      <c r="M37" s="299">
        <f>'LA LIBERTAD (2)'!L8</f>
        <v>52.18</v>
      </c>
      <c r="N37" s="299">
        <f>'LA LIBERTAD (2)'!M8</f>
        <v>44.11</v>
      </c>
      <c r="O37" s="299">
        <f>'LA LIBERTAD (2)'!N8</f>
        <v>47.29</v>
      </c>
      <c r="P37" s="297">
        <f t="shared" si="8"/>
        <v>638.11999999999989</v>
      </c>
      <c r="Q37" s="298">
        <f>'Sn Fco. Menendez'!AE29+SUM(P37/12)</f>
        <v>53.176666666666655</v>
      </c>
      <c r="R37" s="298">
        <f>'Sn Fco. Menendez'!AF29+SUM(Q37/30)</f>
        <v>1.7725555555555552</v>
      </c>
      <c r="S37" s="34"/>
    </row>
    <row r="38" spans="1:19">
      <c r="A38" s="538"/>
      <c r="B38" s="389" t="s">
        <v>592</v>
      </c>
      <c r="C38" s="266" t="str">
        <f>'LA LIBERTAD (2)'!B9</f>
        <v>ESTELA GUADALUPE MATA</v>
      </c>
      <c r="D38" s="299">
        <f>'LA LIBERTAD (2)'!C9</f>
        <v>4.83</v>
      </c>
      <c r="E38" s="299">
        <f>'LA LIBERTAD (2)'!D9</f>
        <v>10.08</v>
      </c>
      <c r="F38" s="299">
        <f>'LA LIBERTAD (2)'!E9</f>
        <v>3.39</v>
      </c>
      <c r="G38" s="299">
        <f>'LA LIBERTAD (2)'!F9</f>
        <v>6.24</v>
      </c>
      <c r="H38" s="299">
        <f>'LA LIBERTAD (2)'!G9</f>
        <v>1.82</v>
      </c>
      <c r="I38" s="299">
        <f>'LA LIBERTAD (2)'!H9</f>
        <v>2.25</v>
      </c>
      <c r="J38" s="299">
        <f>'LA LIBERTAD (2)'!I9</f>
        <v>1.43</v>
      </c>
      <c r="K38" s="299">
        <f>'LA LIBERTAD (2)'!J9</f>
        <v>0</v>
      </c>
      <c r="L38" s="299">
        <f>'LA LIBERTAD (2)'!K9</f>
        <v>0</v>
      </c>
      <c r="M38" s="299">
        <f>'LA LIBERTAD (2)'!L9</f>
        <v>3.84</v>
      </c>
      <c r="N38" s="299">
        <f>'LA LIBERTAD (2)'!M9</f>
        <v>1.97</v>
      </c>
      <c r="O38" s="299">
        <f>'LA LIBERTAD (2)'!N9</f>
        <v>0</v>
      </c>
      <c r="P38" s="297">
        <f t="shared" si="8"/>
        <v>35.849999999999994</v>
      </c>
      <c r="Q38" s="298">
        <f>'Sn Fco. Menendez'!AE30+SUM(P38/12)</f>
        <v>2.9874999999999994</v>
      </c>
      <c r="R38" s="298">
        <f>'Sn Fco. Menendez'!AF30+SUM(Q38/30)</f>
        <v>9.9583333333333315E-2</v>
      </c>
      <c r="S38" s="17"/>
    </row>
    <row r="39" spans="1:19">
      <c r="A39" s="538"/>
      <c r="B39" s="389" t="s">
        <v>592</v>
      </c>
      <c r="C39" s="266" t="str">
        <f>'LA LIBERTAD (2)'!B10</f>
        <v>SAN BLAS</v>
      </c>
      <c r="D39" s="299">
        <f>'LA LIBERTAD (2)'!C10</f>
        <v>8.3699999999999992</v>
      </c>
      <c r="E39" s="299">
        <f>'LA LIBERTAD (2)'!D10</f>
        <v>10.07</v>
      </c>
      <c r="F39" s="299">
        <f>'LA LIBERTAD (2)'!E10</f>
        <v>8.9499999999999993</v>
      </c>
      <c r="G39" s="299">
        <f>'LA LIBERTAD (2)'!F10</f>
        <v>20.36</v>
      </c>
      <c r="H39" s="299">
        <f>'LA LIBERTAD (2)'!G10</f>
        <v>6.82</v>
      </c>
      <c r="I39" s="299">
        <f>'LA LIBERTAD (2)'!H10</f>
        <v>8.66</v>
      </c>
      <c r="J39" s="299">
        <f>'LA LIBERTAD (2)'!I10</f>
        <v>0</v>
      </c>
      <c r="K39" s="299">
        <f>'LA LIBERTAD (2)'!J10</f>
        <v>7.33</v>
      </c>
      <c r="L39" s="299">
        <f>'LA LIBERTAD (2)'!K10</f>
        <v>4.1500000000000004</v>
      </c>
      <c r="M39" s="299">
        <f>'LA LIBERTAD (2)'!L10</f>
        <v>22.94</v>
      </c>
      <c r="N39" s="299">
        <f>'LA LIBERTAD (2)'!M10</f>
        <v>8.1199999999999992</v>
      </c>
      <c r="O39" s="299">
        <f>'LA LIBERTAD (2)'!N10</f>
        <v>11.15</v>
      </c>
      <c r="P39" s="297">
        <f t="shared" si="8"/>
        <v>116.92000000000002</v>
      </c>
      <c r="Q39" s="298">
        <f>'Sn Fco. Menendez'!AE31+SUM(P39/12)</f>
        <v>9.7433333333333341</v>
      </c>
      <c r="R39" s="298">
        <f>'Sn Fco. Menendez'!AF31+SUM(Q39/30)</f>
        <v>0.32477777777777778</v>
      </c>
      <c r="S39" s="17"/>
    </row>
    <row r="40" spans="1:19">
      <c r="A40" s="538"/>
      <c r="B40" s="389" t="s">
        <v>592</v>
      </c>
      <c r="C40" s="266" t="str">
        <f>'LA LIBERTAD (2)'!B11</f>
        <v>ATAMI</v>
      </c>
      <c r="D40" s="299">
        <f>'LA LIBERTAD (2)'!C11</f>
        <v>8.0399999999999991</v>
      </c>
      <c r="E40" s="299">
        <f>'LA LIBERTAD (2)'!D11</f>
        <v>3.86</v>
      </c>
      <c r="F40" s="299">
        <f>'LA LIBERTAD (2)'!E11</f>
        <v>4.83</v>
      </c>
      <c r="G40" s="299">
        <f>'LA LIBERTAD (2)'!F11</f>
        <v>11.76</v>
      </c>
      <c r="H40" s="299">
        <f>'LA LIBERTAD (2)'!G11</f>
        <v>5.43</v>
      </c>
      <c r="I40" s="299">
        <f>'LA LIBERTAD (2)'!H11</f>
        <v>4.51</v>
      </c>
      <c r="J40" s="299">
        <f>'LA LIBERTAD (2)'!I11</f>
        <v>7.81</v>
      </c>
      <c r="K40" s="299">
        <f>'LA LIBERTAD (2)'!J11</f>
        <v>9.1999999999999993</v>
      </c>
      <c r="L40" s="299">
        <f>'LA LIBERTAD (2)'!K11</f>
        <v>6.19</v>
      </c>
      <c r="M40" s="299">
        <f>'LA LIBERTAD (2)'!L11</f>
        <v>4.08</v>
      </c>
      <c r="N40" s="299">
        <f>'LA LIBERTAD (2)'!M11</f>
        <v>5.56</v>
      </c>
      <c r="O40" s="299">
        <f>'LA LIBERTAD (2)'!N11</f>
        <v>7.64</v>
      </c>
      <c r="P40" s="297">
        <f t="shared" ref="P40:P78" si="9">SUM(D40:O40)</f>
        <v>78.91</v>
      </c>
      <c r="Q40" s="298">
        <f>'Sn Fco. Menendez'!AE32+SUM(P40/12)</f>
        <v>6.5758333333333328</v>
      </c>
      <c r="R40" s="298">
        <f>'Sn Fco. Menendez'!AF32+SUM(Q40/30)</f>
        <v>0.21919444444444441</v>
      </c>
      <c r="S40" s="17"/>
    </row>
    <row r="41" spans="1:19">
      <c r="A41" s="538"/>
      <c r="B41" s="389" t="s">
        <v>592</v>
      </c>
      <c r="C41" s="266" t="str">
        <f>'LA LIBERTAD (2)'!B12</f>
        <v>ALDECA</v>
      </c>
      <c r="D41" s="299">
        <f>'LA LIBERTAD (2)'!C12</f>
        <v>0</v>
      </c>
      <c r="E41" s="299">
        <f>'LA LIBERTAD (2)'!D12</f>
        <v>0</v>
      </c>
      <c r="F41" s="299">
        <f>'LA LIBERTAD (2)'!E12</f>
        <v>0</v>
      </c>
      <c r="G41" s="299">
        <f>'LA LIBERTAD (2)'!F12</f>
        <v>0</v>
      </c>
      <c r="H41" s="299">
        <f>'LA LIBERTAD (2)'!G12</f>
        <v>0</v>
      </c>
      <c r="I41" s="299">
        <f>'LA LIBERTAD (2)'!H12</f>
        <v>19.309999999999999</v>
      </c>
      <c r="J41" s="299">
        <f>'LA LIBERTAD (2)'!I12</f>
        <v>15.64</v>
      </c>
      <c r="K41" s="299">
        <f>'LA LIBERTAD (2)'!J12</f>
        <v>0</v>
      </c>
      <c r="L41" s="299">
        <f>'LA LIBERTAD (2)'!K12</f>
        <v>0</v>
      </c>
      <c r="M41" s="299">
        <f>'LA LIBERTAD (2)'!L12</f>
        <v>0</v>
      </c>
      <c r="N41" s="299">
        <f>'LA LIBERTAD (2)'!M12</f>
        <v>0</v>
      </c>
      <c r="O41" s="299">
        <f>'LA LIBERTAD (2)'!N12</f>
        <v>0</v>
      </c>
      <c r="P41" s="297">
        <f t="shared" si="9"/>
        <v>34.950000000000003</v>
      </c>
      <c r="Q41" s="298">
        <f>'Sn Fco. Menendez'!AE33+SUM(P41/12)</f>
        <v>2.9125000000000001</v>
      </c>
      <c r="R41" s="298">
        <f>'Sn Fco. Menendez'!AF33+SUM(Q41/30)</f>
        <v>9.7083333333333341E-2</v>
      </c>
      <c r="S41" s="17"/>
    </row>
    <row r="42" spans="1:19">
      <c r="A42" s="538"/>
      <c r="B42" s="389" t="s">
        <v>19</v>
      </c>
      <c r="C42" s="266" t="str">
        <f>'LA LIBERTAD (2)'!B13</f>
        <v>ZARAGOZA</v>
      </c>
      <c r="D42" s="299">
        <f>'LA LIBERTAD (2)'!C13</f>
        <v>264.77</v>
      </c>
      <c r="E42" s="299">
        <f>'LA LIBERTAD (2)'!D13</f>
        <v>233.82</v>
      </c>
      <c r="F42" s="299">
        <f>'LA LIBERTAD (2)'!E13</f>
        <v>277.39999999999998</v>
      </c>
      <c r="G42" s="299">
        <f>'LA LIBERTAD (2)'!F13</f>
        <v>310.57</v>
      </c>
      <c r="H42" s="299">
        <f>'LA LIBERTAD (2)'!G13</f>
        <v>308.32</v>
      </c>
      <c r="I42" s="299">
        <f>'LA LIBERTAD (2)'!H13</f>
        <v>306.2</v>
      </c>
      <c r="J42" s="299">
        <f>'LA LIBERTAD (2)'!I13</f>
        <v>321.33</v>
      </c>
      <c r="K42" s="299">
        <f>'LA LIBERTAD (2)'!J13</f>
        <v>308.33</v>
      </c>
      <c r="L42" s="299">
        <f>'LA LIBERTAD (2)'!K13</f>
        <v>302.89999999999998</v>
      </c>
      <c r="M42" s="299">
        <f>'LA LIBERTAD (2)'!L13</f>
        <v>313.08</v>
      </c>
      <c r="N42" s="299">
        <f>'LA LIBERTAD (2)'!M13</f>
        <v>268.44</v>
      </c>
      <c r="O42" s="299">
        <f>'LA LIBERTAD (2)'!N13</f>
        <v>293.24</v>
      </c>
      <c r="P42" s="297">
        <f t="shared" si="9"/>
        <v>3508.3999999999996</v>
      </c>
      <c r="Q42" s="298">
        <f>'Sn Fco. Menendez'!AE34+SUM(P42/12)</f>
        <v>292.36666666666662</v>
      </c>
      <c r="R42" s="298">
        <f>'Sn Fco. Menendez'!AF34+SUM(Q42/30)</f>
        <v>9.7455555555555531</v>
      </c>
      <c r="S42" s="17"/>
    </row>
    <row r="43" spans="1:19">
      <c r="A43" s="538"/>
      <c r="B43" s="389" t="s">
        <v>19</v>
      </c>
      <c r="C43" s="266" t="str">
        <f>'LA LIBERTAD (2)'!B14</f>
        <v>TAMANIQUE</v>
      </c>
      <c r="D43" s="299">
        <f>'LA LIBERTAD (2)'!C14</f>
        <v>142.18</v>
      </c>
      <c r="E43" s="299">
        <f>'LA LIBERTAD (2)'!D14</f>
        <v>120.12</v>
      </c>
      <c r="F43" s="299">
        <f>'LA LIBERTAD (2)'!E14</f>
        <v>144.69</v>
      </c>
      <c r="G43" s="299">
        <f>'LA LIBERTAD (2)'!F14</f>
        <v>175.74</v>
      </c>
      <c r="H43" s="299">
        <f>'LA LIBERTAD (2)'!G14</f>
        <v>155.47999999999999</v>
      </c>
      <c r="I43" s="299">
        <f>'LA LIBERTAD (2)'!H14</f>
        <v>154.72999999999999</v>
      </c>
      <c r="J43" s="299">
        <f>'LA LIBERTAD (2)'!I14</f>
        <v>161.35</v>
      </c>
      <c r="K43" s="299">
        <f>'LA LIBERTAD (2)'!J14</f>
        <v>193</v>
      </c>
      <c r="L43" s="299">
        <f>'LA LIBERTAD (2)'!K14</f>
        <v>151.02000000000001</v>
      </c>
      <c r="M43" s="299">
        <f>'LA LIBERTAD (2)'!L14</f>
        <v>152.71</v>
      </c>
      <c r="N43" s="299">
        <f>'LA LIBERTAD (2)'!M14</f>
        <v>142.25</v>
      </c>
      <c r="O43" s="299">
        <f>'LA LIBERTAD (2)'!N14</f>
        <v>160.79</v>
      </c>
      <c r="P43" s="297">
        <f t="shared" si="9"/>
        <v>1854.06</v>
      </c>
      <c r="Q43" s="298">
        <f>'Sn Fco. Menendez'!AE35+SUM(P43/12)</f>
        <v>154.505</v>
      </c>
      <c r="R43" s="298">
        <f>'Sn Fco. Menendez'!AF35+SUM(Q43/30)</f>
        <v>5.1501666666666663</v>
      </c>
      <c r="S43" s="17"/>
    </row>
    <row r="44" spans="1:19">
      <c r="A44" s="538"/>
      <c r="B44" s="389" t="s">
        <v>66</v>
      </c>
      <c r="C44" s="266" t="str">
        <f>'LA LIBERTAD (2)'!B15</f>
        <v>SANTIAGO TEXACUANGOS</v>
      </c>
      <c r="D44" s="299">
        <f>'LA LIBERTAD (2)'!C15</f>
        <v>188.04</v>
      </c>
      <c r="E44" s="299">
        <f>'LA LIBERTAD (2)'!D15</f>
        <v>166.14</v>
      </c>
      <c r="F44" s="299">
        <f>'LA LIBERTAD (2)'!E15</f>
        <v>180.36</v>
      </c>
      <c r="G44" s="299">
        <f>'LA LIBERTAD (2)'!F15</f>
        <v>194.97</v>
      </c>
      <c r="H44" s="299">
        <f>'LA LIBERTAD (2)'!G15</f>
        <v>220.01</v>
      </c>
      <c r="I44" s="299">
        <f>'LA LIBERTAD (2)'!H15</f>
        <v>214.94</v>
      </c>
      <c r="J44" s="299">
        <f>'LA LIBERTAD (2)'!I15</f>
        <v>199.91</v>
      </c>
      <c r="K44" s="299">
        <f>'LA LIBERTAD (2)'!J15</f>
        <v>200.03</v>
      </c>
      <c r="L44" s="299">
        <f>'LA LIBERTAD (2)'!K15</f>
        <v>192.36</v>
      </c>
      <c r="M44" s="299">
        <f>'LA LIBERTAD (2)'!L15</f>
        <v>196.81</v>
      </c>
      <c r="N44" s="299">
        <f>'LA LIBERTAD (2)'!M15</f>
        <v>170.9</v>
      </c>
      <c r="O44" s="299">
        <f>'LA LIBERTAD (2)'!N15</f>
        <v>208.5</v>
      </c>
      <c r="P44" s="297">
        <f t="shared" si="9"/>
        <v>2332.9700000000003</v>
      </c>
      <c r="Q44" s="298">
        <f>'Sn Fco. Menendez'!AE36+SUM(P44/12)</f>
        <v>194.41416666666669</v>
      </c>
      <c r="R44" s="298">
        <f>'Sn Fco. Menendez'!AF36+SUM(Q44/30)</f>
        <v>6.4804722222222226</v>
      </c>
      <c r="S44" s="17"/>
    </row>
    <row r="45" spans="1:19">
      <c r="A45" s="538"/>
      <c r="B45" s="389" t="s">
        <v>64</v>
      </c>
      <c r="C45" s="266" t="str">
        <f>'LA LIBERTAD (2)'!B16</f>
        <v>SANTIAGO NONUALCO</v>
      </c>
      <c r="D45" s="299">
        <f>'LA LIBERTAD (2)'!C16</f>
        <v>134.44999999999999</v>
      </c>
      <c r="E45" s="299">
        <f>'LA LIBERTAD (2)'!D16</f>
        <v>125.88</v>
      </c>
      <c r="F45" s="299">
        <f>'LA LIBERTAD (2)'!E16</f>
        <v>150.83000000000001</v>
      </c>
      <c r="G45" s="299">
        <f>'LA LIBERTAD (2)'!F16</f>
        <v>167.56</v>
      </c>
      <c r="H45" s="299">
        <f>'LA LIBERTAD (2)'!G16</f>
        <v>170</v>
      </c>
      <c r="I45" s="299">
        <f>'LA LIBERTAD (2)'!H16</f>
        <v>160.26</v>
      </c>
      <c r="J45" s="299">
        <f>'LA LIBERTAD (2)'!I16</f>
        <v>169.91</v>
      </c>
      <c r="K45" s="299">
        <f>'LA LIBERTAD (2)'!J16</f>
        <v>154.88999999999999</v>
      </c>
      <c r="L45" s="299">
        <f>'LA LIBERTAD (2)'!K16</f>
        <v>158.07</v>
      </c>
      <c r="M45" s="299">
        <f>'LA LIBERTAD (2)'!L16</f>
        <v>164.02</v>
      </c>
      <c r="N45" s="299">
        <f>'LA LIBERTAD (2)'!M16</f>
        <v>138.33000000000001</v>
      </c>
      <c r="O45" s="299">
        <f>'LA LIBERTAD (2)'!N16</f>
        <v>146.22999999999999</v>
      </c>
      <c r="P45" s="297">
        <f t="shared" si="9"/>
        <v>1840.43</v>
      </c>
      <c r="Q45" s="298">
        <f>'Sn Fco. Menendez'!AE37+SUM(P45/12)</f>
        <v>153.36916666666667</v>
      </c>
      <c r="R45" s="298">
        <f>'Sn Fco. Menendez'!AF37+SUM(Q45/30)</f>
        <v>5.1123055555555554</v>
      </c>
      <c r="S45" s="17"/>
    </row>
    <row r="46" spans="1:19">
      <c r="A46" s="538"/>
      <c r="B46" s="389" t="s">
        <v>64</v>
      </c>
      <c r="C46" s="266" t="str">
        <f>'LA LIBERTAD (2)'!B17</f>
        <v>SAN RAFAEL OBRAJUELO</v>
      </c>
      <c r="D46" s="299">
        <f>'LA LIBERTAD (2)'!C17</f>
        <v>64.59</v>
      </c>
      <c r="E46" s="299">
        <f>'LA LIBERTAD (2)'!D17</f>
        <v>56.45</v>
      </c>
      <c r="F46" s="299">
        <f>'LA LIBERTAD (2)'!E17</f>
        <v>70.45</v>
      </c>
      <c r="G46" s="299">
        <f>'LA LIBERTAD (2)'!F17</f>
        <v>76.22</v>
      </c>
      <c r="H46" s="299">
        <f>'LA LIBERTAD (2)'!G17</f>
        <v>78.540000000000006</v>
      </c>
      <c r="I46" s="299">
        <f>'LA LIBERTAD (2)'!H17</f>
        <v>73.89</v>
      </c>
      <c r="J46" s="299">
        <f>'LA LIBERTAD (2)'!I17</f>
        <v>73.39</v>
      </c>
      <c r="K46" s="299">
        <f>'LA LIBERTAD (2)'!J17</f>
        <v>69.09</v>
      </c>
      <c r="L46" s="299">
        <f>'LA LIBERTAD (2)'!K17</f>
        <v>67.64</v>
      </c>
      <c r="M46" s="299">
        <f>'LA LIBERTAD (2)'!L17</f>
        <v>75.41</v>
      </c>
      <c r="N46" s="299">
        <f>'LA LIBERTAD (2)'!M17</f>
        <v>62.29</v>
      </c>
      <c r="O46" s="299">
        <f>'LA LIBERTAD (2)'!N17</f>
        <v>66</v>
      </c>
      <c r="P46" s="297">
        <f t="shared" si="9"/>
        <v>833.95999999999992</v>
      </c>
      <c r="Q46" s="298">
        <f>'Sn Fco. Menendez'!AE38+SUM(P46/12)</f>
        <v>69.496666666666655</v>
      </c>
      <c r="R46" s="298">
        <f>'Sn Fco. Menendez'!AF38+SUM(Q46/30)</f>
        <v>2.316555555555555</v>
      </c>
      <c r="S46" s="17"/>
    </row>
    <row r="47" spans="1:19">
      <c r="A47" s="538"/>
      <c r="B47" s="389" t="s">
        <v>64</v>
      </c>
      <c r="C47" s="266" t="str">
        <f>'LA LIBERTAD (2)'!B18</f>
        <v>SAN PEDRO NONUALCO</v>
      </c>
      <c r="D47" s="299">
        <f>'LA LIBERTAD (2)'!C18</f>
        <v>51.59</v>
      </c>
      <c r="E47" s="299">
        <f>'LA LIBERTAD (2)'!D18</f>
        <v>51.12</v>
      </c>
      <c r="F47" s="299">
        <f>'LA LIBERTAD (2)'!E18</f>
        <v>52.65</v>
      </c>
      <c r="G47" s="299">
        <f>'LA LIBERTAD (2)'!F18</f>
        <v>58.55</v>
      </c>
      <c r="H47" s="299">
        <f>'LA LIBERTAD (2)'!G18</f>
        <v>57.25</v>
      </c>
      <c r="I47" s="299">
        <f>'LA LIBERTAD (2)'!H18</f>
        <v>59.85</v>
      </c>
      <c r="J47" s="299">
        <f>'LA LIBERTAD (2)'!I18</f>
        <v>58.17</v>
      </c>
      <c r="K47" s="299">
        <f>'LA LIBERTAD (2)'!J18</f>
        <v>49.86</v>
      </c>
      <c r="L47" s="299">
        <f>'LA LIBERTAD (2)'!K18</f>
        <v>49.44</v>
      </c>
      <c r="M47" s="299">
        <f>'LA LIBERTAD (2)'!L18</f>
        <v>50.7</v>
      </c>
      <c r="N47" s="299">
        <f>'LA LIBERTAD (2)'!M18</f>
        <v>45.01</v>
      </c>
      <c r="O47" s="299">
        <f>'LA LIBERTAD (2)'!N18</f>
        <v>50.19</v>
      </c>
      <c r="P47" s="297">
        <f t="shared" si="9"/>
        <v>634.38000000000011</v>
      </c>
      <c r="Q47" s="298">
        <f>'Sn Fco. Menendez'!AE39+SUM(P47/12)</f>
        <v>52.865000000000009</v>
      </c>
      <c r="R47" s="298">
        <f>'Sn Fco. Menendez'!AF39+SUM(Q47/30)</f>
        <v>1.7621666666666669</v>
      </c>
      <c r="S47" s="17"/>
    </row>
    <row r="48" spans="1:19">
      <c r="A48" s="538"/>
      <c r="B48" s="389" t="s">
        <v>64</v>
      </c>
      <c r="C48" s="266" t="str">
        <f>'LA LIBERTAD (2)'!B19</f>
        <v>SAN PEDRO MASAHUAT</v>
      </c>
      <c r="D48" s="299">
        <f>'LA LIBERTAD (2)'!C19</f>
        <v>104.16</v>
      </c>
      <c r="E48" s="299">
        <f>'LA LIBERTAD (2)'!D19</f>
        <v>87.91</v>
      </c>
      <c r="F48" s="299">
        <f>'LA LIBERTAD (2)'!E19</f>
        <v>101.17</v>
      </c>
      <c r="G48" s="299">
        <f>'LA LIBERTAD (2)'!F19</f>
        <v>122.28</v>
      </c>
      <c r="H48" s="299">
        <f>'LA LIBERTAD (2)'!G19</f>
        <v>117.76</v>
      </c>
      <c r="I48" s="299">
        <f>'LA LIBERTAD (2)'!H19</f>
        <v>112.59</v>
      </c>
      <c r="J48" s="299">
        <f>'LA LIBERTAD (2)'!I19</f>
        <v>136.79</v>
      </c>
      <c r="K48" s="299">
        <f>'LA LIBERTAD (2)'!J19</f>
        <v>126.07</v>
      </c>
      <c r="L48" s="299">
        <f>'LA LIBERTAD (2)'!K19</f>
        <v>131.05000000000001</v>
      </c>
      <c r="M48" s="299">
        <f>'LA LIBERTAD (2)'!L19</f>
        <v>128.86000000000001</v>
      </c>
      <c r="N48" s="299">
        <f>'LA LIBERTAD (2)'!M19</f>
        <v>103.42</v>
      </c>
      <c r="O48" s="299">
        <f>'LA LIBERTAD (2)'!N19</f>
        <v>112.76</v>
      </c>
      <c r="P48" s="297">
        <f t="shared" si="9"/>
        <v>1384.82</v>
      </c>
      <c r="Q48" s="298">
        <f>'Sn Fco. Menendez'!AE40+SUM(P48/12)</f>
        <v>115.40166666666666</v>
      </c>
      <c r="R48" s="298">
        <f>'Sn Fco. Menendez'!AF40+SUM(Q48/30)</f>
        <v>3.8467222222222217</v>
      </c>
      <c r="S48" s="17"/>
    </row>
    <row r="49" spans="1:19">
      <c r="A49" s="538"/>
      <c r="B49" s="389" t="s">
        <v>64</v>
      </c>
      <c r="C49" s="266" t="str">
        <f>'LA LIBERTAD (2)'!B20</f>
        <v>SAN LUIS TALPA</v>
      </c>
      <c r="D49" s="299">
        <f>'LA LIBERTAD (2)'!C20</f>
        <v>375.08</v>
      </c>
      <c r="E49" s="299">
        <f>'LA LIBERTAD (2)'!D20</f>
        <v>324.73</v>
      </c>
      <c r="F49" s="299">
        <f>'LA LIBERTAD (2)'!E20</f>
        <v>372.06</v>
      </c>
      <c r="G49" s="299">
        <f>'LA LIBERTAD (2)'!F20</f>
        <v>397.75</v>
      </c>
      <c r="H49" s="299">
        <f>'LA LIBERTAD (2)'!G20</f>
        <v>422.98</v>
      </c>
      <c r="I49" s="299">
        <f>'LA LIBERTAD (2)'!H20</f>
        <v>432.57</v>
      </c>
      <c r="J49" s="299">
        <f>'LA LIBERTAD (2)'!I20</f>
        <v>427.94</v>
      </c>
      <c r="K49" s="299">
        <f>'LA LIBERTAD (2)'!J20</f>
        <v>409.14</v>
      </c>
      <c r="L49" s="299">
        <f>'LA LIBERTAD (2)'!K20</f>
        <v>406.1</v>
      </c>
      <c r="M49" s="299">
        <f>'LA LIBERTAD (2)'!L20</f>
        <v>412.08</v>
      </c>
      <c r="N49" s="299">
        <f>'LA LIBERTAD (2)'!M20</f>
        <v>344.43</v>
      </c>
      <c r="O49" s="299">
        <f>'LA LIBERTAD (2)'!N20</f>
        <v>352.89</v>
      </c>
      <c r="P49" s="297">
        <f t="shared" si="9"/>
        <v>4677.75</v>
      </c>
      <c r="Q49" s="298">
        <f>'Sn Fco. Menendez'!AE41+SUM(P49/12)</f>
        <v>389.8125</v>
      </c>
      <c r="R49" s="298">
        <f>'Sn Fco. Menendez'!AF41+SUM(Q49/30)</f>
        <v>12.99375</v>
      </c>
      <c r="S49" s="17"/>
    </row>
    <row r="50" spans="1:19">
      <c r="A50" s="538"/>
      <c r="B50" s="389" t="s">
        <v>64</v>
      </c>
      <c r="C50" s="266" t="str">
        <f>'LA LIBERTAD (2)'!B21</f>
        <v>SAN LUIS LA HERRADURA</v>
      </c>
      <c r="D50" s="299">
        <f>'LA LIBERTAD (2)'!C21</f>
        <v>183.85</v>
      </c>
      <c r="E50" s="299">
        <f>'LA LIBERTAD (2)'!D21</f>
        <v>152.96</v>
      </c>
      <c r="F50" s="299">
        <f>'LA LIBERTAD (2)'!E21</f>
        <v>194.66</v>
      </c>
      <c r="G50" s="299">
        <f>'LA LIBERTAD (2)'!F21</f>
        <v>270.77999999999997</v>
      </c>
      <c r="H50" s="299">
        <f>'LA LIBERTAD (2)'!G21</f>
        <v>216.36</v>
      </c>
      <c r="I50" s="299">
        <f>'LA LIBERTAD (2)'!H21</f>
        <v>206.47</v>
      </c>
      <c r="J50" s="299">
        <f>'LA LIBERTAD (2)'!I21</f>
        <v>214.66</v>
      </c>
      <c r="K50" s="299">
        <f>'LA LIBERTAD (2)'!J21</f>
        <v>230.29</v>
      </c>
      <c r="L50" s="299">
        <f>'LA LIBERTAD (2)'!K21</f>
        <v>224.45</v>
      </c>
      <c r="M50" s="299">
        <f>'LA LIBERTAD (2)'!L21</f>
        <v>208.24</v>
      </c>
      <c r="N50" s="299">
        <f>'LA LIBERTAD (2)'!M21</f>
        <v>164.65</v>
      </c>
      <c r="O50" s="299">
        <f>'LA LIBERTAD (2)'!N21</f>
        <v>176.87</v>
      </c>
      <c r="P50" s="297">
        <f t="shared" si="9"/>
        <v>2444.2400000000002</v>
      </c>
      <c r="Q50" s="298">
        <f>'Sn Fco. Menendez'!AE42+SUM(P50/12)</f>
        <v>203.6866666666667</v>
      </c>
      <c r="R50" s="298">
        <f>'Sn Fco. Menendez'!AF42+SUM(Q50/30)</f>
        <v>6.7895555555555562</v>
      </c>
      <c r="S50" s="17"/>
    </row>
    <row r="51" spans="1:19">
      <c r="A51" s="538"/>
      <c r="B51" s="389" t="s">
        <v>64</v>
      </c>
      <c r="C51" s="266" t="str">
        <f>'LA LIBERTAD (2)'!B22</f>
        <v>SAN JUAN TALPA</v>
      </c>
      <c r="D51" s="299">
        <f>'LA LIBERTAD (2)'!C22</f>
        <v>70.2</v>
      </c>
      <c r="E51" s="299">
        <f>'LA LIBERTAD (2)'!D22</f>
        <v>58.61</v>
      </c>
      <c r="F51" s="299">
        <f>'LA LIBERTAD (2)'!E22</f>
        <v>71.55</v>
      </c>
      <c r="G51" s="299">
        <f>'LA LIBERTAD (2)'!F22</f>
        <v>83.41</v>
      </c>
      <c r="H51" s="299">
        <f>'LA LIBERTAD (2)'!G22</f>
        <v>78.89</v>
      </c>
      <c r="I51" s="299">
        <f>'LA LIBERTAD (2)'!H22</f>
        <v>84.35</v>
      </c>
      <c r="J51" s="299">
        <f>'LA LIBERTAD (2)'!I22</f>
        <v>85.44</v>
      </c>
      <c r="K51" s="299">
        <f>'LA LIBERTAD (2)'!J22</f>
        <v>82.92</v>
      </c>
      <c r="L51" s="299">
        <f>'LA LIBERTAD (2)'!K22</f>
        <v>79.58</v>
      </c>
      <c r="M51" s="299">
        <f>'LA LIBERTAD (2)'!L22</f>
        <v>82.61</v>
      </c>
      <c r="N51" s="299">
        <f>'LA LIBERTAD (2)'!M22</f>
        <v>76.05</v>
      </c>
      <c r="O51" s="299">
        <f>'LA LIBERTAD (2)'!N22</f>
        <v>80.989999999999995</v>
      </c>
      <c r="P51" s="297">
        <f t="shared" si="9"/>
        <v>934.6</v>
      </c>
      <c r="Q51" s="298">
        <f>'Sn Fco. Menendez'!AE43+SUM(P51/12)</f>
        <v>77.88333333333334</v>
      </c>
      <c r="R51" s="298">
        <f>'Sn Fco. Menendez'!AF43+SUM(Q51/30)</f>
        <v>2.5961111111111115</v>
      </c>
      <c r="S51" s="17"/>
    </row>
    <row r="52" spans="1:19">
      <c r="A52" s="538"/>
      <c r="B52" s="389" t="s">
        <v>64</v>
      </c>
      <c r="C52" s="266" t="str">
        <f>'LA LIBERTAD (2)'!B23</f>
        <v>SAN JUAN NONUALCO</v>
      </c>
      <c r="D52" s="299">
        <f>'LA LIBERTAD (2)'!C23</f>
        <v>108.62</v>
      </c>
      <c r="E52" s="299">
        <f>'LA LIBERTAD (2)'!D23</f>
        <v>92.48</v>
      </c>
      <c r="F52" s="299">
        <f>'LA LIBERTAD (2)'!E23</f>
        <v>111.94</v>
      </c>
      <c r="G52" s="299">
        <f>'LA LIBERTAD (2)'!F23</f>
        <v>132.81</v>
      </c>
      <c r="H52" s="299">
        <f>'LA LIBERTAD (2)'!G23</f>
        <v>128.88</v>
      </c>
      <c r="I52" s="299">
        <f>'LA LIBERTAD (2)'!H23</f>
        <v>120.56</v>
      </c>
      <c r="J52" s="299">
        <f>'LA LIBERTAD (2)'!I23</f>
        <v>118.78</v>
      </c>
      <c r="K52" s="299">
        <f>'LA LIBERTAD (2)'!J23</f>
        <v>112.92</v>
      </c>
      <c r="L52" s="299">
        <f>'LA LIBERTAD (2)'!K23</f>
        <v>116.02</v>
      </c>
      <c r="M52" s="299">
        <f>'LA LIBERTAD (2)'!L23</f>
        <v>119.03</v>
      </c>
      <c r="N52" s="299">
        <f>'LA LIBERTAD (2)'!M23</f>
        <v>103.88</v>
      </c>
      <c r="O52" s="299">
        <f>'LA LIBERTAD (2)'!N23</f>
        <v>107.91</v>
      </c>
      <c r="P52" s="297">
        <f t="shared" si="9"/>
        <v>1373.8300000000002</v>
      </c>
      <c r="Q52" s="298">
        <f>'Sn Fco. Menendez'!AE44+SUM(P52/12)</f>
        <v>114.48583333333335</v>
      </c>
      <c r="R52" s="298">
        <f>'Sn Fco. Menendez'!AF44+SUM(Q52/30)</f>
        <v>3.8161944444444447</v>
      </c>
      <c r="S52" s="17"/>
    </row>
    <row r="53" spans="1:19">
      <c r="A53" s="538"/>
      <c r="B53" s="389" t="s">
        <v>64</v>
      </c>
      <c r="C53" s="266" t="str">
        <f>'LA LIBERTAD (2)'!B24</f>
        <v>SAN ANTONIO MASAHUAT</v>
      </c>
      <c r="D53" s="299">
        <f>'LA LIBERTAD (2)'!C24</f>
        <v>29.97</v>
      </c>
      <c r="E53" s="299">
        <f>'LA LIBERTAD (2)'!D24</f>
        <v>23.83</v>
      </c>
      <c r="F53" s="299">
        <f>'LA LIBERTAD (2)'!E24</f>
        <v>29.17</v>
      </c>
      <c r="G53" s="299">
        <f>'LA LIBERTAD (2)'!F24</f>
        <v>41.32</v>
      </c>
      <c r="H53" s="299">
        <f>'LA LIBERTAD (2)'!G24</f>
        <v>32.86</v>
      </c>
      <c r="I53" s="299">
        <f>'LA LIBERTAD (2)'!H24</f>
        <v>35.11</v>
      </c>
      <c r="J53" s="299">
        <f>'LA LIBERTAD (2)'!I24</f>
        <v>31.51</v>
      </c>
      <c r="K53" s="299">
        <f>'LA LIBERTAD (2)'!J24</f>
        <v>33.54</v>
      </c>
      <c r="L53" s="299">
        <f>'LA LIBERTAD (2)'!K24</f>
        <v>30.92</v>
      </c>
      <c r="M53" s="299">
        <f>'LA LIBERTAD (2)'!L24</f>
        <v>36.93</v>
      </c>
      <c r="N53" s="299">
        <f>'LA LIBERTAD (2)'!M24</f>
        <v>30.89</v>
      </c>
      <c r="O53" s="299">
        <f>'LA LIBERTAD (2)'!N24</f>
        <v>32.11</v>
      </c>
      <c r="P53" s="297">
        <f t="shared" si="9"/>
        <v>388.16</v>
      </c>
      <c r="Q53" s="298">
        <f>'Sn Fco. Menendez'!AE45+SUM(P53/12)</f>
        <v>32.346666666666671</v>
      </c>
      <c r="R53" s="298">
        <f>'Sn Fco. Menendez'!AF45+SUM(Q53/30)</f>
        <v>1.0782222222222224</v>
      </c>
      <c r="S53" s="17"/>
    </row>
    <row r="54" spans="1:19">
      <c r="A54" s="538"/>
      <c r="B54" s="389" t="s">
        <v>19</v>
      </c>
      <c r="C54" s="266" t="str">
        <f>'LA LIBERTAD (2)'!B25</f>
        <v>SAN JOSÉ VILLANUEVA</v>
      </c>
      <c r="D54" s="299">
        <f>'LA LIBERTAD (2)'!C25</f>
        <v>64.92</v>
      </c>
      <c r="E54" s="299">
        <f>'LA LIBERTAD (2)'!D25</f>
        <v>57.61</v>
      </c>
      <c r="F54" s="299">
        <f>'LA LIBERTAD (2)'!E25</f>
        <v>69.08</v>
      </c>
      <c r="G54" s="299">
        <f>'LA LIBERTAD (2)'!F25</f>
        <v>78.760000000000005</v>
      </c>
      <c r="H54" s="299">
        <f>'LA LIBERTAD (2)'!G25</f>
        <v>83.31</v>
      </c>
      <c r="I54" s="299">
        <f>'LA LIBERTAD (2)'!H25</f>
        <v>81.83</v>
      </c>
      <c r="J54" s="299">
        <f>'LA LIBERTAD (2)'!I25</f>
        <v>91.17</v>
      </c>
      <c r="K54" s="299">
        <f>'LA LIBERTAD (2)'!J25</f>
        <v>86.43</v>
      </c>
      <c r="L54" s="299">
        <f>'LA LIBERTAD (2)'!K25</f>
        <v>85.4</v>
      </c>
      <c r="M54" s="299">
        <f>'LA LIBERTAD (2)'!L25</f>
        <v>86.92</v>
      </c>
      <c r="N54" s="299">
        <f>'LA LIBERTAD (2)'!M25</f>
        <v>75.22</v>
      </c>
      <c r="O54" s="299">
        <f>'LA LIBERTAD (2)'!N25</f>
        <v>75.48</v>
      </c>
      <c r="P54" s="297">
        <f t="shared" si="9"/>
        <v>936.12999999999988</v>
      </c>
      <c r="Q54" s="298">
        <f>'Sn Fco. Menendez'!AE46+SUM(P54/12)</f>
        <v>78.010833333333323</v>
      </c>
      <c r="R54" s="298">
        <f>'Sn Fco. Menendez'!AF46+SUM(Q54/30)</f>
        <v>2.6003611111111109</v>
      </c>
      <c r="S54" s="17"/>
    </row>
    <row r="55" spans="1:19">
      <c r="A55" s="538"/>
      <c r="B55" s="389" t="s">
        <v>64</v>
      </c>
      <c r="C55" s="266" t="str">
        <f>'LA LIBERTAD (2)'!B26</f>
        <v>ROSARIO LA PAZ</v>
      </c>
      <c r="D55" s="299">
        <f>'LA LIBERTAD (2)'!C26</f>
        <v>135.38</v>
      </c>
      <c r="E55" s="299">
        <f>'LA LIBERTAD (2)'!D26</f>
        <v>117.02</v>
      </c>
      <c r="F55" s="299">
        <f>'LA LIBERTAD (2)'!E26</f>
        <v>135.93</v>
      </c>
      <c r="G55" s="299">
        <f>'LA LIBERTAD (2)'!F26</f>
        <v>141.81</v>
      </c>
      <c r="H55" s="299">
        <f>'LA LIBERTAD (2)'!G26</f>
        <v>148.84</v>
      </c>
      <c r="I55" s="299">
        <f>'LA LIBERTAD (2)'!H26</f>
        <v>147.78</v>
      </c>
      <c r="J55" s="299">
        <f>'LA LIBERTAD (2)'!I26</f>
        <v>152.07</v>
      </c>
      <c r="K55" s="299">
        <f>'LA LIBERTAD (2)'!J26</f>
        <v>141.97999999999999</v>
      </c>
      <c r="L55" s="299">
        <f>'LA LIBERTAD (2)'!K26</f>
        <v>156.9</v>
      </c>
      <c r="M55" s="299">
        <f>'LA LIBERTAD (2)'!L26</f>
        <v>169.52</v>
      </c>
      <c r="N55" s="299">
        <f>'LA LIBERTAD (2)'!M26</f>
        <v>128.47</v>
      </c>
      <c r="O55" s="299">
        <f>'LA LIBERTAD (2)'!N26</f>
        <v>140.9</v>
      </c>
      <c r="P55" s="297">
        <f t="shared" si="9"/>
        <v>1716.6000000000001</v>
      </c>
      <c r="Q55" s="298">
        <f>'Sn Fco. Menendez'!AE47+SUM(P55/12)</f>
        <v>143.05000000000001</v>
      </c>
      <c r="R55" s="298">
        <f>'Sn Fco. Menendez'!AF47+SUM(Q55/30)</f>
        <v>4.7683333333333335</v>
      </c>
      <c r="S55" s="17"/>
    </row>
    <row r="56" spans="1:19">
      <c r="A56" s="538"/>
      <c r="B56" s="390" t="s">
        <v>66</v>
      </c>
      <c r="C56" s="266" t="str">
        <f>'LA LIBERTAD (2)'!B27</f>
        <v>ROSARIO DE MORA</v>
      </c>
      <c r="D56" s="299">
        <f>'LA LIBERTAD (2)'!C27</f>
        <v>46.86</v>
      </c>
      <c r="E56" s="299">
        <f>'LA LIBERTAD (2)'!D27</f>
        <v>40.56</v>
      </c>
      <c r="F56" s="299">
        <f>'LA LIBERTAD (2)'!E27</f>
        <v>49.3</v>
      </c>
      <c r="G56" s="299">
        <f>'LA LIBERTAD (2)'!F27</f>
        <v>54.66</v>
      </c>
      <c r="H56" s="299">
        <f>'LA LIBERTAD (2)'!G27</f>
        <v>53</v>
      </c>
      <c r="I56" s="299">
        <f>'LA LIBERTAD (2)'!H27</f>
        <v>55.17</v>
      </c>
      <c r="J56" s="299">
        <f>'LA LIBERTAD (2)'!I27</f>
        <v>55.32</v>
      </c>
      <c r="K56" s="299">
        <f>'LA LIBERTAD (2)'!J27</f>
        <v>58.02</v>
      </c>
      <c r="L56" s="299">
        <f>'LA LIBERTAD (2)'!K27</f>
        <v>56.41</v>
      </c>
      <c r="M56" s="299">
        <f>'LA LIBERTAD (2)'!L27</f>
        <v>62.83</v>
      </c>
      <c r="N56" s="299">
        <f>'LA LIBERTAD (2)'!M27</f>
        <v>47.36</v>
      </c>
      <c r="O56" s="299">
        <f>'LA LIBERTAD (2)'!N27</f>
        <v>49.46</v>
      </c>
      <c r="P56" s="297">
        <f t="shared" si="9"/>
        <v>628.95000000000005</v>
      </c>
      <c r="Q56" s="298">
        <f>'Sn Fco. Menendez'!AE48+SUM(P56/12)</f>
        <v>52.412500000000001</v>
      </c>
      <c r="R56" s="298">
        <f>'Sn Fco. Menendez'!AF48+SUM(Q56/30)</f>
        <v>1.7470833333333333</v>
      </c>
      <c r="S56" s="17"/>
    </row>
    <row r="57" spans="1:19">
      <c r="A57" s="538"/>
      <c r="B57" s="389" t="s">
        <v>19</v>
      </c>
      <c r="C57" s="266" t="str">
        <f>'LA LIBERTAD (2)'!B28</f>
        <v>PUERTO LA LIBERTAD</v>
      </c>
      <c r="D57" s="299">
        <f>'LA LIBERTAD (2)'!C28</f>
        <v>751.75</v>
      </c>
      <c r="E57" s="299">
        <f>'LA LIBERTAD (2)'!D28</f>
        <v>627.54999999999995</v>
      </c>
      <c r="F57" s="299">
        <f>'LA LIBERTAD (2)'!E28</f>
        <v>766.76</v>
      </c>
      <c r="G57" s="299">
        <f>'LA LIBERTAD (2)'!F28</f>
        <v>954.66</v>
      </c>
      <c r="H57" s="299">
        <f>'LA LIBERTAD (2)'!G28</f>
        <v>877.85</v>
      </c>
      <c r="I57" s="299">
        <f>'LA LIBERTAD (2)'!H28</f>
        <v>850.46</v>
      </c>
      <c r="J57" s="299">
        <f>'LA LIBERTAD (2)'!I28</f>
        <v>825.74</v>
      </c>
      <c r="K57" s="299">
        <f>'LA LIBERTAD (2)'!J28</f>
        <v>887.17</v>
      </c>
      <c r="L57" s="299">
        <f>'LA LIBERTAD (2)'!K28</f>
        <v>746.12</v>
      </c>
      <c r="M57" s="299">
        <f>'LA LIBERTAD (2)'!L28</f>
        <v>764.97</v>
      </c>
      <c r="N57" s="299">
        <f>'LA LIBERTAD (2)'!M28</f>
        <v>690.26</v>
      </c>
      <c r="O57" s="299">
        <f>'LA LIBERTAD (2)'!N28</f>
        <v>740.03</v>
      </c>
      <c r="P57" s="297">
        <f t="shared" si="9"/>
        <v>9483.32</v>
      </c>
      <c r="Q57" s="298">
        <f>'Sn Fco. Menendez'!AE49+SUM(P57/12)</f>
        <v>790.27666666666664</v>
      </c>
      <c r="R57" s="298">
        <f>'Sn Fco. Menendez'!AF49+SUM(Q57/30)</f>
        <v>26.342555555555556</v>
      </c>
      <c r="S57" s="17"/>
    </row>
    <row r="58" spans="1:19">
      <c r="A58" s="538"/>
      <c r="B58" s="389" t="s">
        <v>66</v>
      </c>
      <c r="C58" s="266" t="str">
        <f>'LA LIBERTAD (2)'!B29</f>
        <v>PANCHIMALCO</v>
      </c>
      <c r="D58" s="299">
        <f>'LA LIBERTAD (2)'!C29</f>
        <v>280.54000000000002</v>
      </c>
      <c r="E58" s="299">
        <f>'LA LIBERTAD (2)'!D29</f>
        <v>238.23</v>
      </c>
      <c r="F58" s="299">
        <f>'LA LIBERTAD (2)'!E29</f>
        <v>284.93</v>
      </c>
      <c r="G58" s="299">
        <f>'LA LIBERTAD (2)'!F29</f>
        <v>321.45999999999998</v>
      </c>
      <c r="H58" s="299">
        <f>'LA LIBERTAD (2)'!G29</f>
        <v>319.39999999999998</v>
      </c>
      <c r="I58" s="299">
        <f>'LA LIBERTAD (2)'!H29</f>
        <v>324.11</v>
      </c>
      <c r="J58" s="299">
        <f>'LA LIBERTAD (2)'!I29</f>
        <v>327.25</v>
      </c>
      <c r="K58" s="299">
        <f>'LA LIBERTAD (2)'!J29</f>
        <v>305.17</v>
      </c>
      <c r="L58" s="299">
        <f>'LA LIBERTAD (2)'!K29</f>
        <v>322.64999999999998</v>
      </c>
      <c r="M58" s="299">
        <f>'LA LIBERTAD (2)'!L29</f>
        <v>309.10000000000002</v>
      </c>
      <c r="N58" s="299">
        <f>'LA LIBERTAD (2)'!M29</f>
        <v>288.26</v>
      </c>
      <c r="O58" s="299">
        <f>'LA LIBERTAD (2)'!N29</f>
        <v>301.56</v>
      </c>
      <c r="P58" s="297">
        <f t="shared" si="9"/>
        <v>3622.6600000000003</v>
      </c>
      <c r="Q58" s="298">
        <f>'Sn Fco. Menendez'!AE50+SUM(P58/12)</f>
        <v>301.88833333333338</v>
      </c>
      <c r="R58" s="298">
        <f>'Sn Fco. Menendez'!AF50+SUM(Q58/30)</f>
        <v>10.062944444444446</v>
      </c>
      <c r="S58" s="17"/>
    </row>
    <row r="59" spans="1:19">
      <c r="A59" s="538"/>
      <c r="B59" s="389" t="s">
        <v>64</v>
      </c>
      <c r="C59" s="266" t="str">
        <f>'LA LIBERTAD (2)'!B30</f>
        <v>OLOCUILTA</v>
      </c>
      <c r="D59" s="299">
        <f>'LA LIBERTAD (2)'!C30</f>
        <v>205.32</v>
      </c>
      <c r="E59" s="299">
        <f>'LA LIBERTAD (2)'!D30</f>
        <v>188.2</v>
      </c>
      <c r="F59" s="299">
        <f>'LA LIBERTAD (2)'!E30</f>
        <v>196.05</v>
      </c>
      <c r="G59" s="299">
        <f>'LA LIBERTAD (2)'!F30</f>
        <v>233.98</v>
      </c>
      <c r="H59" s="299">
        <f>'LA LIBERTAD (2)'!G30</f>
        <v>226.44</v>
      </c>
      <c r="I59" s="299">
        <f>'LA LIBERTAD (2)'!H30</f>
        <v>210.11</v>
      </c>
      <c r="J59" s="299">
        <f>'LA LIBERTAD (2)'!I30</f>
        <v>228.15</v>
      </c>
      <c r="K59" s="299">
        <f>'LA LIBERTAD (2)'!J30</f>
        <v>224.68</v>
      </c>
      <c r="L59" s="299">
        <f>'LA LIBERTAD (2)'!K30</f>
        <v>218.59</v>
      </c>
      <c r="M59" s="299">
        <f>'LA LIBERTAD (2)'!L30</f>
        <v>216.11</v>
      </c>
      <c r="N59" s="299">
        <f>'LA LIBERTAD (2)'!M30</f>
        <v>204.61</v>
      </c>
      <c r="O59" s="299">
        <f>'LA LIBERTAD (2)'!N30</f>
        <v>227.96</v>
      </c>
      <c r="P59" s="297">
        <f t="shared" si="9"/>
        <v>2580.2000000000003</v>
      </c>
      <c r="Q59" s="298">
        <f>'Sn Fco. Menendez'!AE51+SUM(P59/12)</f>
        <v>215.01666666666668</v>
      </c>
      <c r="R59" s="298">
        <f>'Sn Fco. Menendez'!AF51+SUM(Q59/30)</f>
        <v>7.1672222222222226</v>
      </c>
      <c r="S59" s="17"/>
    </row>
    <row r="60" spans="1:19">
      <c r="A60" s="538"/>
      <c r="B60" s="389" t="s">
        <v>19</v>
      </c>
      <c r="C60" s="266" t="str">
        <f>'LA LIBERTAD (2)'!B31</f>
        <v>NUEVO CUSCATLAN</v>
      </c>
      <c r="D60" s="299">
        <f>'LA LIBERTAD (2)'!C31</f>
        <v>201.71</v>
      </c>
      <c r="E60" s="299">
        <f>'LA LIBERTAD (2)'!D31</f>
        <v>170.99</v>
      </c>
      <c r="F60" s="299">
        <f>'LA LIBERTAD (2)'!E31</f>
        <v>195.2</v>
      </c>
      <c r="G60" s="299">
        <f>'LA LIBERTAD (2)'!F31</f>
        <v>210.68</v>
      </c>
      <c r="H60" s="299">
        <f>'LA LIBERTAD (2)'!G31</f>
        <v>225.57</v>
      </c>
      <c r="I60" s="299">
        <f>'LA LIBERTAD (2)'!H31</f>
        <v>238.56</v>
      </c>
      <c r="J60" s="299">
        <f>'LA LIBERTAD (2)'!I31</f>
        <v>235.34</v>
      </c>
      <c r="K60" s="299">
        <f>'LA LIBERTAD (2)'!J31</f>
        <v>226.58</v>
      </c>
      <c r="L60" s="299">
        <f>'LA LIBERTAD (2)'!K31</f>
        <v>215.38</v>
      </c>
      <c r="M60" s="299">
        <f>'LA LIBERTAD (2)'!L31</f>
        <v>221.3</v>
      </c>
      <c r="N60" s="299">
        <f>'LA LIBERTAD (2)'!M31</f>
        <v>199.08</v>
      </c>
      <c r="O60" s="299">
        <f>'LA LIBERTAD (2)'!N31</f>
        <v>224.31</v>
      </c>
      <c r="P60" s="297">
        <f t="shared" si="9"/>
        <v>2564.6999999999998</v>
      </c>
      <c r="Q60" s="298">
        <f>'Sn Fco. Menendez'!AE52+SUM(P60/12)</f>
        <v>213.72499999999999</v>
      </c>
      <c r="R60" s="298">
        <f>'Sn Fco. Menendez'!AF52+SUM(Q60/30)</f>
        <v>7.1241666666666665</v>
      </c>
      <c r="S60" s="17"/>
    </row>
    <row r="61" spans="1:19">
      <c r="A61" s="538"/>
      <c r="B61" s="390" t="s">
        <v>19</v>
      </c>
      <c r="C61" s="266" t="str">
        <f>'LA LIBERTAD (2)'!B32</f>
        <v>JICALAPA</v>
      </c>
      <c r="D61" s="299">
        <f>'LA LIBERTAD (2)'!C32</f>
        <v>29.22</v>
      </c>
      <c r="E61" s="299">
        <f>'LA LIBERTAD (2)'!D32</f>
        <v>25.62</v>
      </c>
      <c r="F61" s="299">
        <f>'LA LIBERTAD (2)'!E32</f>
        <v>25.64</v>
      </c>
      <c r="G61" s="299">
        <f>'LA LIBERTAD (2)'!F32</f>
        <v>36.799999999999997</v>
      </c>
      <c r="H61" s="299">
        <f>'LA LIBERTAD (2)'!G32</f>
        <v>32.78</v>
      </c>
      <c r="I61" s="299">
        <f>'LA LIBERTAD (2)'!H32</f>
        <v>32.74</v>
      </c>
      <c r="J61" s="299">
        <f>'LA LIBERTAD (2)'!I32</f>
        <v>37.53</v>
      </c>
      <c r="K61" s="299">
        <f>'LA LIBERTAD (2)'!J32</f>
        <v>43.96</v>
      </c>
      <c r="L61" s="299">
        <f>'LA LIBERTAD (2)'!K32</f>
        <v>38.130000000000003</v>
      </c>
      <c r="M61" s="299">
        <f>'LA LIBERTAD (2)'!L32</f>
        <v>38.46</v>
      </c>
      <c r="N61" s="299">
        <f>'LA LIBERTAD (2)'!M32</f>
        <v>30.17</v>
      </c>
      <c r="O61" s="299">
        <f>'LA LIBERTAD (2)'!N32</f>
        <v>31.06</v>
      </c>
      <c r="P61" s="297">
        <f t="shared" si="9"/>
        <v>402.11</v>
      </c>
      <c r="Q61" s="298">
        <f>'Sn Fco. Menendez'!AE53+SUM(P61/12)</f>
        <v>33.509166666666665</v>
      </c>
      <c r="R61" s="298">
        <f>'Sn Fco. Menendez'!AF53+SUM(Q61/30)</f>
        <v>1.1169722222222223</v>
      </c>
      <c r="S61" s="17"/>
    </row>
    <row r="62" spans="1:19">
      <c r="A62" s="538"/>
      <c r="B62" s="390" t="s">
        <v>64</v>
      </c>
      <c r="C62" s="266" t="str">
        <f>'LA LIBERTAD (2)'!B33</f>
        <v>CUYULTITAN</v>
      </c>
      <c r="D62" s="299">
        <f>'LA LIBERTAD (2)'!C33</f>
        <v>50.55</v>
      </c>
      <c r="E62" s="299">
        <f>'LA LIBERTAD (2)'!D33</f>
        <v>41</v>
      </c>
      <c r="F62" s="299">
        <f>'LA LIBERTAD (2)'!E33</f>
        <v>44.77</v>
      </c>
      <c r="G62" s="299">
        <f>'LA LIBERTAD (2)'!F33</f>
        <v>61.13</v>
      </c>
      <c r="H62" s="299">
        <f>'LA LIBERTAD (2)'!G33</f>
        <v>55.88</v>
      </c>
      <c r="I62" s="299">
        <f>'LA LIBERTAD (2)'!H33</f>
        <v>58.08</v>
      </c>
      <c r="J62" s="299">
        <f>'LA LIBERTAD (2)'!I33</f>
        <v>61.07</v>
      </c>
      <c r="K62" s="299">
        <f>'LA LIBERTAD (2)'!J33</f>
        <v>60.29</v>
      </c>
      <c r="L62" s="299">
        <f>'LA LIBERTAD (2)'!K33</f>
        <v>66</v>
      </c>
      <c r="M62" s="299">
        <f>'LA LIBERTAD (2)'!L33</f>
        <v>60.4</v>
      </c>
      <c r="N62" s="299">
        <f>'LA LIBERTAD (2)'!M33</f>
        <v>49.1</v>
      </c>
      <c r="O62" s="299">
        <f>'LA LIBERTAD (2)'!N33</f>
        <v>56.35</v>
      </c>
      <c r="P62" s="297">
        <f t="shared" si="9"/>
        <v>664.62</v>
      </c>
      <c r="Q62" s="298">
        <f>'Sn Fco. Menendez'!AE54+SUM(P62/12)</f>
        <v>55.384999999999998</v>
      </c>
      <c r="R62" s="298">
        <f>'Sn Fco. Menendez'!AF54+SUM(Q62/30)</f>
        <v>1.8461666666666665</v>
      </c>
      <c r="S62" s="17"/>
    </row>
    <row r="63" spans="1:19">
      <c r="A63" s="538"/>
      <c r="B63" s="389" t="s">
        <v>19</v>
      </c>
      <c r="C63" s="266" t="str">
        <f>'LA LIBERTAD (2)'!B34</f>
        <v>COMASAGUA</v>
      </c>
      <c r="D63" s="299">
        <f>'LA LIBERTAD (2)'!C34</f>
        <v>47.55</v>
      </c>
      <c r="E63" s="299">
        <f>'LA LIBERTAD (2)'!D34</f>
        <v>47.73</v>
      </c>
      <c r="F63" s="299">
        <f>'LA LIBERTAD (2)'!E34</f>
        <v>52.79</v>
      </c>
      <c r="G63" s="299">
        <f>'LA LIBERTAD (2)'!F34</f>
        <v>57.95</v>
      </c>
      <c r="H63" s="299">
        <f>'LA LIBERTAD (2)'!G34</f>
        <v>65.510000000000005</v>
      </c>
      <c r="I63" s="299">
        <f>'LA LIBERTAD (2)'!H34</f>
        <v>60.02</v>
      </c>
      <c r="J63" s="299">
        <f>'LA LIBERTAD (2)'!I34</f>
        <v>69.56</v>
      </c>
      <c r="K63" s="299">
        <f>'LA LIBERTAD (2)'!J34</f>
        <v>73.510000000000005</v>
      </c>
      <c r="L63" s="299">
        <f>'LA LIBERTAD (2)'!K34</f>
        <v>70.349999999999994</v>
      </c>
      <c r="M63" s="299">
        <f>'LA LIBERTAD (2)'!L34</f>
        <v>65.64</v>
      </c>
      <c r="N63" s="299">
        <f>'LA LIBERTAD (2)'!M34</f>
        <v>48.12</v>
      </c>
      <c r="O63" s="299">
        <f>'LA LIBERTAD (2)'!N34</f>
        <v>49.26</v>
      </c>
      <c r="P63" s="297">
        <f t="shared" si="9"/>
        <v>707.9899999999999</v>
      </c>
      <c r="Q63" s="298">
        <f>'Sn Fco. Menendez'!AE55+SUM(P63/12)</f>
        <v>58.99916666666666</v>
      </c>
      <c r="R63" s="298">
        <f>'Sn Fco. Menendez'!AF55+SUM(Q63/30)</f>
        <v>1.9666388888888886</v>
      </c>
      <c r="S63" s="17"/>
    </row>
    <row r="64" spans="1:19">
      <c r="A64" s="538"/>
      <c r="B64" s="389" t="s">
        <v>592</v>
      </c>
      <c r="C64" s="266" t="str">
        <f>'LA LIBERTAD (2)'!B35</f>
        <v>EL PEDREGAL</v>
      </c>
      <c r="D64" s="299">
        <f>'LA LIBERTAD (2)'!C35</f>
        <v>111.55</v>
      </c>
      <c r="E64" s="299">
        <f>'LA LIBERTAD (2)'!D35</f>
        <v>105.25</v>
      </c>
      <c r="F64" s="299">
        <f>'LA LIBERTAD (2)'!E35</f>
        <v>112.08</v>
      </c>
      <c r="G64" s="299">
        <f>'LA LIBERTAD (2)'!F35</f>
        <v>114.88</v>
      </c>
      <c r="H64" s="299">
        <f>'LA LIBERTAD (2)'!G35</f>
        <v>111.33</v>
      </c>
      <c r="I64" s="299">
        <f>'LA LIBERTAD (2)'!H35</f>
        <v>105.68</v>
      </c>
      <c r="J64" s="299">
        <f>'LA LIBERTAD (2)'!I35</f>
        <v>120.07</v>
      </c>
      <c r="K64" s="299">
        <f>'LA LIBERTAD (2)'!J35</f>
        <v>93.07</v>
      </c>
      <c r="L64" s="299">
        <f>'LA LIBERTAD (2)'!K35</f>
        <v>110.38</v>
      </c>
      <c r="M64" s="299">
        <f>'LA LIBERTAD (2)'!L35</f>
        <v>124.04</v>
      </c>
      <c r="N64" s="299">
        <f>'LA LIBERTAD (2)'!M35</f>
        <v>131.12</v>
      </c>
      <c r="O64" s="299">
        <f>'LA LIBERTAD (2)'!N35</f>
        <v>104.93</v>
      </c>
      <c r="P64" s="297">
        <f t="shared" si="9"/>
        <v>1344.3799999999999</v>
      </c>
      <c r="Q64" s="298">
        <f>'Sn Fco. Menendez'!AE56+SUM(P64/12)</f>
        <v>112.03166666666665</v>
      </c>
      <c r="R64" s="298">
        <f>'Sn Fco. Menendez'!AF56+SUM(Q64/30)</f>
        <v>3.7343888888888883</v>
      </c>
      <c r="S64" s="17"/>
    </row>
    <row r="65" spans="1:19">
      <c r="A65" s="538"/>
      <c r="B65" s="389" t="s">
        <v>592</v>
      </c>
      <c r="C65" s="266" t="str">
        <f>'LA LIBERTAD (2)'!B36</f>
        <v>MARCO ANTONIO AGUIRRE</v>
      </c>
      <c r="D65" s="299">
        <f>'LA LIBERTAD (2)'!C36</f>
        <v>33.56</v>
      </c>
      <c r="E65" s="299">
        <f>'LA LIBERTAD (2)'!D36</f>
        <v>0</v>
      </c>
      <c r="F65" s="299">
        <f>'LA LIBERTAD (2)'!E36</f>
        <v>0</v>
      </c>
      <c r="G65" s="299">
        <f>'LA LIBERTAD (2)'!F36</f>
        <v>12.38</v>
      </c>
      <c r="H65" s="299">
        <f>'LA LIBERTAD (2)'!G36</f>
        <v>0</v>
      </c>
      <c r="I65" s="299">
        <f>'LA LIBERTAD (2)'!H36</f>
        <v>0</v>
      </c>
      <c r="J65" s="299">
        <f>'LA LIBERTAD (2)'!I36</f>
        <v>0</v>
      </c>
      <c r="K65" s="299">
        <f>'LA LIBERTAD (2)'!J36</f>
        <v>0</v>
      </c>
      <c r="L65" s="299">
        <f>'LA LIBERTAD (2)'!K36</f>
        <v>62.62</v>
      </c>
      <c r="M65" s="299">
        <f>'LA LIBERTAD (2)'!L36</f>
        <v>97.68</v>
      </c>
      <c r="N65" s="299">
        <f>'LA LIBERTAD (2)'!M36</f>
        <v>169.71</v>
      </c>
      <c r="O65" s="299">
        <f>'LA LIBERTAD (2)'!N36</f>
        <v>81.09</v>
      </c>
      <c r="P65" s="297">
        <f t="shared" si="9"/>
        <v>457.04000000000008</v>
      </c>
      <c r="Q65" s="298">
        <f>'Sn Fco. Menendez'!AE57+SUM(P65/12)</f>
        <v>38.086666666666673</v>
      </c>
      <c r="R65" s="298">
        <f>'Sn Fco. Menendez'!AF57+SUM(Q65/30)</f>
        <v>1.2695555555555558</v>
      </c>
      <c r="S65" s="17"/>
    </row>
    <row r="66" spans="1:19">
      <c r="A66" s="538"/>
      <c r="B66" s="389" t="s">
        <v>592</v>
      </c>
      <c r="C66" s="266" t="str">
        <f>'LA LIBERTAD (2)'!B37</f>
        <v>TRANSPORTE JOFER</v>
      </c>
      <c r="D66" s="299">
        <f>'LA LIBERTAD (2)'!C37</f>
        <v>4.47</v>
      </c>
      <c r="E66" s="299">
        <f>'LA LIBERTAD (2)'!D37</f>
        <v>0</v>
      </c>
      <c r="F66" s="299">
        <f>'LA LIBERTAD (2)'!E37</f>
        <v>0</v>
      </c>
      <c r="G66" s="299">
        <f>'LA LIBERTAD (2)'!F37</f>
        <v>0</v>
      </c>
      <c r="H66" s="299">
        <f>'LA LIBERTAD (2)'!G37</f>
        <v>0</v>
      </c>
      <c r="I66" s="299">
        <f>'LA LIBERTAD (2)'!H37</f>
        <v>0</v>
      </c>
      <c r="J66" s="299">
        <f>'LA LIBERTAD (2)'!I37</f>
        <v>2.36</v>
      </c>
      <c r="K66" s="299">
        <f>'LA LIBERTAD (2)'!J37</f>
        <v>0</v>
      </c>
      <c r="L66" s="299">
        <f>'LA LIBERTAD (2)'!K37</f>
        <v>3.44</v>
      </c>
      <c r="M66" s="299">
        <f>'LA LIBERTAD (2)'!L37</f>
        <v>0</v>
      </c>
      <c r="N66" s="299">
        <f>'LA LIBERTAD (2)'!M37</f>
        <v>0</v>
      </c>
      <c r="O66" s="299">
        <f>'LA LIBERTAD (2)'!N37</f>
        <v>0</v>
      </c>
      <c r="P66" s="297">
        <f t="shared" si="9"/>
        <v>10.27</v>
      </c>
      <c r="Q66" s="298">
        <f>'Sn Fco. Menendez'!AE58+SUM(P66/12)</f>
        <v>0.85583333333333333</v>
      </c>
      <c r="R66" s="298">
        <f>'Sn Fco. Menendez'!AF58+SUM(Q66/30)</f>
        <v>2.8527777777777777E-2</v>
      </c>
      <c r="S66" s="17"/>
    </row>
    <row r="67" spans="1:19">
      <c r="A67" s="538"/>
      <c r="B67" s="389" t="s">
        <v>592</v>
      </c>
      <c r="C67" s="266" t="str">
        <f>'LA LIBERTAD (2)'!B38</f>
        <v xml:space="preserve">CONTECH </v>
      </c>
      <c r="D67" s="299">
        <f>'LA LIBERTAD (2)'!C38</f>
        <v>0</v>
      </c>
      <c r="E67" s="299">
        <f>'LA LIBERTAD (2)'!D38</f>
        <v>0</v>
      </c>
      <c r="F67" s="299">
        <f>'LA LIBERTAD (2)'!E38</f>
        <v>2.02</v>
      </c>
      <c r="G67" s="299">
        <f>'LA LIBERTAD (2)'!F38</f>
        <v>1.07</v>
      </c>
      <c r="H67" s="299">
        <f>'LA LIBERTAD (2)'!G38</f>
        <v>0.76</v>
      </c>
      <c r="I67" s="299">
        <f>'LA LIBERTAD (2)'!H38</f>
        <v>0.75</v>
      </c>
      <c r="J67" s="299">
        <f>'LA LIBERTAD (2)'!I38</f>
        <v>1.68</v>
      </c>
      <c r="K67" s="299">
        <f>'LA LIBERTAD (2)'!J38</f>
        <v>1.57</v>
      </c>
      <c r="L67" s="299">
        <f>'LA LIBERTAD (2)'!K38</f>
        <v>0</v>
      </c>
      <c r="M67" s="299">
        <f>'LA LIBERTAD (2)'!L38</f>
        <v>0.3</v>
      </c>
      <c r="N67" s="299">
        <f>'LA LIBERTAD (2)'!M38</f>
        <v>0.28999999999999998</v>
      </c>
      <c r="O67" s="299">
        <f>'LA LIBERTAD (2)'!N38</f>
        <v>1.0900000000000001</v>
      </c>
      <c r="P67" s="297">
        <f t="shared" si="9"/>
        <v>9.5299999999999994</v>
      </c>
      <c r="Q67" s="298">
        <f>'Sn Fco. Menendez'!AE59+SUM(P67/12)</f>
        <v>0.79416666666666658</v>
      </c>
      <c r="R67" s="298">
        <f>'Sn Fco. Menendez'!AF59+SUM(Q67/30)</f>
        <v>2.647222222222222E-2</v>
      </c>
      <c r="S67" s="34"/>
    </row>
    <row r="68" spans="1:19">
      <c r="A68" s="538"/>
      <c r="B68" s="389" t="s">
        <v>592</v>
      </c>
      <c r="C68" s="266" t="str">
        <f>'LA LIBERTAD (2)'!B39</f>
        <v>TECANA</v>
      </c>
      <c r="D68" s="299">
        <f>'LA LIBERTAD (2)'!C39</f>
        <v>0</v>
      </c>
      <c r="E68" s="299">
        <f>'LA LIBERTAD (2)'!D39</f>
        <v>6.34</v>
      </c>
      <c r="F68" s="299">
        <f>'LA LIBERTAD (2)'!E39</f>
        <v>0</v>
      </c>
      <c r="G68" s="299">
        <f>'LA LIBERTAD (2)'!F39</f>
        <v>0</v>
      </c>
      <c r="H68" s="299">
        <f>'LA LIBERTAD (2)'!G39</f>
        <v>0</v>
      </c>
      <c r="I68" s="299">
        <f>'LA LIBERTAD (2)'!H39</f>
        <v>0</v>
      </c>
      <c r="J68" s="299">
        <f>'LA LIBERTAD (2)'!I39</f>
        <v>0</v>
      </c>
      <c r="K68" s="299">
        <f>'LA LIBERTAD (2)'!J39</f>
        <v>0</v>
      </c>
      <c r="L68" s="299">
        <f>'LA LIBERTAD (2)'!K39</f>
        <v>0</v>
      </c>
      <c r="M68" s="299">
        <f>'LA LIBERTAD (2)'!L39</f>
        <v>0</v>
      </c>
      <c r="N68" s="299">
        <f>'LA LIBERTAD (2)'!M39</f>
        <v>0</v>
      </c>
      <c r="O68" s="299">
        <f>'LA LIBERTAD (2)'!N39</f>
        <v>0</v>
      </c>
      <c r="P68" s="297">
        <f t="shared" si="9"/>
        <v>6.34</v>
      </c>
      <c r="Q68" s="298">
        <f>'Sn Fco. Menendez'!AE60+SUM(P68/12)</f>
        <v>0.52833333333333332</v>
      </c>
      <c r="R68" s="298">
        <f>'Sn Fco. Menendez'!AF60+SUM(Q68/30)</f>
        <v>1.7611111111111112E-2</v>
      </c>
      <c r="S68" s="95"/>
    </row>
    <row r="69" spans="1:19">
      <c r="A69" s="538"/>
      <c r="B69" s="389" t="s">
        <v>592</v>
      </c>
      <c r="C69" s="267" t="str">
        <f>'LA LIBERTAD (2)'!B40</f>
        <v>COMERSAL</v>
      </c>
      <c r="D69" s="301">
        <f>'LA LIBERTAD (2)'!C40</f>
        <v>0</v>
      </c>
      <c r="E69" s="301">
        <f>'LA LIBERTAD (2)'!D40</f>
        <v>0</v>
      </c>
      <c r="F69" s="301">
        <f>'LA LIBERTAD (2)'!E40</f>
        <v>0</v>
      </c>
      <c r="G69" s="301">
        <f>'LA LIBERTAD (2)'!F40</f>
        <v>2.13</v>
      </c>
      <c r="H69" s="301">
        <f>'LA LIBERTAD (2)'!G40</f>
        <v>16.25</v>
      </c>
      <c r="I69" s="301">
        <f>'LA LIBERTAD (2)'!H40</f>
        <v>7.6</v>
      </c>
      <c r="J69" s="301">
        <f>'LA LIBERTAD (2)'!I40</f>
        <v>19.809999999999999</v>
      </c>
      <c r="K69" s="301">
        <f>'LA LIBERTAD (2)'!J40</f>
        <v>24.07</v>
      </c>
      <c r="L69" s="301">
        <f>'LA LIBERTAD (2)'!K40</f>
        <v>37.04</v>
      </c>
      <c r="M69" s="301">
        <f>'LA LIBERTAD (2)'!L40</f>
        <v>16.02</v>
      </c>
      <c r="N69" s="301">
        <f>'LA LIBERTAD (2)'!M40</f>
        <v>14.25</v>
      </c>
      <c r="O69" s="301">
        <f>'LA LIBERTAD (2)'!N40</f>
        <v>8.2899999999999991</v>
      </c>
      <c r="P69" s="297">
        <f t="shared" si="9"/>
        <v>145.45999999999995</v>
      </c>
      <c r="Q69" s="298">
        <f>'Sn Fco. Menendez'!AE61+SUM(P69/12)</f>
        <v>12.121666666666663</v>
      </c>
      <c r="R69" s="298">
        <f>'Sn Fco. Menendez'!AF61+SUM(Q69/30)</f>
        <v>0.40405555555555545</v>
      </c>
      <c r="S69" s="95"/>
    </row>
    <row r="70" spans="1:19">
      <c r="A70" s="538"/>
      <c r="B70" s="389" t="s">
        <v>592</v>
      </c>
      <c r="C70" s="267" t="str">
        <f>'LA LIBERTAD (2)'!B41</f>
        <v>INVERSIONES LUZ DE MARIA</v>
      </c>
      <c r="D70" s="301">
        <f>'LA LIBERTAD (2)'!C41</f>
        <v>0</v>
      </c>
      <c r="E70" s="301">
        <f>'LA LIBERTAD (2)'!D41</f>
        <v>0</v>
      </c>
      <c r="F70" s="301">
        <f>'LA LIBERTAD (2)'!E41</f>
        <v>0</v>
      </c>
      <c r="G70" s="301">
        <f>'LA LIBERTAD (2)'!F41</f>
        <v>0</v>
      </c>
      <c r="H70" s="301">
        <f>'LA LIBERTAD (2)'!G41</f>
        <v>4.43</v>
      </c>
      <c r="I70" s="301">
        <f>'LA LIBERTAD (2)'!H41</f>
        <v>0</v>
      </c>
      <c r="J70" s="301">
        <f>'LA LIBERTAD (2)'!I41</f>
        <v>0</v>
      </c>
      <c r="K70" s="301">
        <f>'LA LIBERTAD (2)'!J41</f>
        <v>0</v>
      </c>
      <c r="L70" s="301">
        <f>'LA LIBERTAD (2)'!K41</f>
        <v>0</v>
      </c>
      <c r="M70" s="301">
        <f>'LA LIBERTAD (2)'!L41</f>
        <v>0</v>
      </c>
      <c r="N70" s="301">
        <f>'LA LIBERTAD (2)'!M41</f>
        <v>0</v>
      </c>
      <c r="O70" s="301">
        <f>'LA LIBERTAD (2)'!N41</f>
        <v>0</v>
      </c>
      <c r="P70" s="297">
        <f t="shared" si="9"/>
        <v>4.43</v>
      </c>
      <c r="Q70" s="298">
        <f>'Sn Fco. Menendez'!AE62+SUM(P70/12)</f>
        <v>0.36916666666666664</v>
      </c>
      <c r="R70" s="298">
        <f>'Sn Fco. Menendez'!AF62+SUM(Q70/30)</f>
        <v>1.2305555555555554E-2</v>
      </c>
      <c r="S70" s="95"/>
    </row>
    <row r="71" spans="1:19">
      <c r="A71" s="538"/>
      <c r="B71" s="389" t="s">
        <v>592</v>
      </c>
      <c r="C71" s="267" t="str">
        <f>'LA LIBERTAD (2)'!B42</f>
        <v>NAYIB BUKELE</v>
      </c>
      <c r="D71" s="301">
        <f>'LA LIBERTAD (2)'!C42</f>
        <v>0</v>
      </c>
      <c r="E71" s="301">
        <f>'LA LIBERTAD (2)'!D42</f>
        <v>0</v>
      </c>
      <c r="F71" s="301">
        <f>'LA LIBERTAD (2)'!E42</f>
        <v>0</v>
      </c>
      <c r="G71" s="301">
        <f>'LA LIBERTAD (2)'!F42</f>
        <v>0</v>
      </c>
      <c r="H71" s="301">
        <f>'LA LIBERTAD (2)'!G42</f>
        <v>0</v>
      </c>
      <c r="I71" s="301">
        <f>'LA LIBERTAD (2)'!H42</f>
        <v>0</v>
      </c>
      <c r="J71" s="301">
        <f>'LA LIBERTAD (2)'!I42</f>
        <v>65.760000000000005</v>
      </c>
      <c r="K71" s="301">
        <f>'LA LIBERTAD (2)'!J42</f>
        <v>0</v>
      </c>
      <c r="L71" s="301">
        <f>'LA LIBERTAD (2)'!K42</f>
        <v>0</v>
      </c>
      <c r="M71" s="301">
        <f>'LA LIBERTAD (2)'!L42</f>
        <v>0</v>
      </c>
      <c r="N71" s="301">
        <f>'LA LIBERTAD (2)'!M42</f>
        <v>0</v>
      </c>
      <c r="O71" s="301">
        <f>'LA LIBERTAD (2)'!N42</f>
        <v>0</v>
      </c>
      <c r="P71" s="297">
        <f t="shared" si="9"/>
        <v>65.760000000000005</v>
      </c>
      <c r="Q71" s="298">
        <f>'Sn Fco. Menendez'!AE63+SUM(P71/12)</f>
        <v>5.48</v>
      </c>
      <c r="R71" s="298">
        <f>'Sn Fco. Menendez'!AF63+SUM(Q71/30)</f>
        <v>0.18266666666666667</v>
      </c>
      <c r="S71" s="95"/>
    </row>
    <row r="72" spans="1:19">
      <c r="A72" s="538"/>
      <c r="B72" s="389" t="s">
        <v>592</v>
      </c>
      <c r="C72" s="267" t="str">
        <f>'LA LIBERTAD (2)'!B43</f>
        <v>HOTEL BAHIA DEL SOL</v>
      </c>
      <c r="D72" s="301">
        <f>'LA LIBERTAD (2)'!C43</f>
        <v>0</v>
      </c>
      <c r="E72" s="301">
        <f>'LA LIBERTAD (2)'!D43</f>
        <v>0</v>
      </c>
      <c r="F72" s="301">
        <f>'LA LIBERTAD (2)'!E43</f>
        <v>0</v>
      </c>
      <c r="G72" s="301">
        <f>'LA LIBERTAD (2)'!F43</f>
        <v>0</v>
      </c>
      <c r="H72" s="301">
        <f>'LA LIBERTAD (2)'!G43</f>
        <v>0</v>
      </c>
      <c r="I72" s="301">
        <f>'LA LIBERTAD (2)'!H43</f>
        <v>0</v>
      </c>
      <c r="J72" s="301">
        <f>'LA LIBERTAD (2)'!I43</f>
        <v>2.5299999999999998</v>
      </c>
      <c r="K72" s="301">
        <f>'LA LIBERTAD (2)'!J43</f>
        <v>10.210000000000001</v>
      </c>
      <c r="L72" s="301">
        <f>'LA LIBERTAD (2)'!K43</f>
        <v>5.36</v>
      </c>
      <c r="M72" s="301">
        <f>'LA LIBERTAD (2)'!L43</f>
        <v>8.0500000000000007</v>
      </c>
      <c r="N72" s="301">
        <f>'LA LIBERTAD (2)'!M43</f>
        <v>8.51</v>
      </c>
      <c r="O72" s="301">
        <f>'LA LIBERTAD (2)'!N43</f>
        <v>10.8</v>
      </c>
      <c r="P72" s="297">
        <f t="shared" si="9"/>
        <v>45.460000000000008</v>
      </c>
      <c r="Q72" s="298">
        <f>'Sn Fco. Menendez'!AE64+SUM(P72/12)</f>
        <v>3.788333333333334</v>
      </c>
      <c r="R72" s="298">
        <f>'Sn Fco. Menendez'!AF64+SUM(Q72/30)</f>
        <v>0.12627777777777779</v>
      </c>
      <c r="S72" s="34"/>
    </row>
    <row r="73" spans="1:19">
      <c r="A73" s="538"/>
      <c r="B73" s="389" t="s">
        <v>592</v>
      </c>
      <c r="C73" s="267" t="str">
        <f>'LA LIBERTAD (2)'!B44</f>
        <v>TRANSAE</v>
      </c>
      <c r="D73" s="301">
        <f>'LA LIBERTAD (2)'!C44</f>
        <v>0</v>
      </c>
      <c r="E73" s="301">
        <f>'LA LIBERTAD (2)'!D44</f>
        <v>0</v>
      </c>
      <c r="F73" s="301">
        <f>'LA LIBERTAD (2)'!E44</f>
        <v>0</v>
      </c>
      <c r="G73" s="301">
        <f>'LA LIBERTAD (2)'!F44</f>
        <v>0</v>
      </c>
      <c r="H73" s="301">
        <f>'LA LIBERTAD (2)'!G44</f>
        <v>0</v>
      </c>
      <c r="I73" s="301">
        <f>'LA LIBERTAD (2)'!H44</f>
        <v>0</v>
      </c>
      <c r="J73" s="301">
        <f>'LA LIBERTAD (2)'!I44</f>
        <v>1.8</v>
      </c>
      <c r="K73" s="301">
        <f>'LA LIBERTAD (2)'!J44</f>
        <v>0</v>
      </c>
      <c r="L73" s="301">
        <f>'LA LIBERTAD (2)'!K44</f>
        <v>0</v>
      </c>
      <c r="M73" s="301">
        <f>'LA LIBERTAD (2)'!L44</f>
        <v>0</v>
      </c>
      <c r="N73" s="301">
        <f>'LA LIBERTAD (2)'!M44</f>
        <v>0</v>
      </c>
      <c r="O73" s="301">
        <f>'LA LIBERTAD (2)'!N44</f>
        <v>0</v>
      </c>
      <c r="P73" s="297">
        <f t="shared" si="9"/>
        <v>1.8</v>
      </c>
      <c r="Q73" s="298">
        <f>'Sn Fco. Menendez'!AE65+SUM(P73/12)</f>
        <v>0.15</v>
      </c>
      <c r="R73" s="298">
        <f>'Sn Fco. Menendez'!AF65+SUM(Q73/30)</f>
        <v>5.0000000000000001E-3</v>
      </c>
      <c r="S73" s="17"/>
    </row>
    <row r="74" spans="1:19" ht="13.5" customHeight="1">
      <c r="A74" s="538"/>
      <c r="B74" s="390" t="s">
        <v>66</v>
      </c>
      <c r="C74" s="439" t="str">
        <f>'LA LIBERTAD (2)'!B45</f>
        <v>SANTO TOMAS</v>
      </c>
      <c r="D74" s="299">
        <f>'LA LIBERTAD (2)'!C45</f>
        <v>0</v>
      </c>
      <c r="E74" s="299">
        <f>'LA LIBERTAD (2)'!D45</f>
        <v>0</v>
      </c>
      <c r="F74" s="299">
        <f>'LA LIBERTAD (2)'!E45</f>
        <v>0</v>
      </c>
      <c r="G74" s="299">
        <f>'LA LIBERTAD (2)'!F45</f>
        <v>0</v>
      </c>
      <c r="H74" s="299">
        <f>'LA LIBERTAD (2)'!G45</f>
        <v>0</v>
      </c>
      <c r="I74" s="299">
        <f>'LA LIBERTAD (2)'!H45</f>
        <v>0</v>
      </c>
      <c r="J74" s="299">
        <f>'LA LIBERTAD (2)'!I45</f>
        <v>0</v>
      </c>
      <c r="K74" s="299">
        <f>'LA LIBERTAD (2)'!J45</f>
        <v>118.16</v>
      </c>
      <c r="L74" s="299">
        <f>'LA LIBERTAD (2)'!K45</f>
        <v>270.57</v>
      </c>
      <c r="M74" s="299">
        <f>'LA LIBERTAD (2)'!L45</f>
        <v>274.33999999999997</v>
      </c>
      <c r="N74" s="299">
        <f>'LA LIBERTAD (2)'!M45</f>
        <v>228.36</v>
      </c>
      <c r="O74" s="299">
        <f>'LA LIBERTAD (2)'!N45</f>
        <v>257.12</v>
      </c>
      <c r="P74" s="297">
        <f t="shared" si="9"/>
        <v>1148.55</v>
      </c>
      <c r="Q74" s="298">
        <f>'Sn Fco. Menendez'!AE66+SUM(P74/12)</f>
        <v>95.712499999999991</v>
      </c>
      <c r="R74" s="298">
        <f>'Sn Fco. Menendez'!AF66+SUM(Q74/30)</f>
        <v>3.1904166666666662</v>
      </c>
      <c r="S74" s="17"/>
    </row>
    <row r="75" spans="1:19" ht="15" customHeight="1">
      <c r="A75" s="538"/>
      <c r="B75" s="390" t="s">
        <v>19</v>
      </c>
      <c r="C75" s="439" t="str">
        <f>'LA LIBERTAD (2)'!B46</f>
        <v>CIUDAD ARCE</v>
      </c>
      <c r="D75" s="299">
        <f>'LA LIBERTAD (2)'!C46</f>
        <v>0</v>
      </c>
      <c r="E75" s="299">
        <f>'LA LIBERTAD (2)'!D46</f>
        <v>0</v>
      </c>
      <c r="F75" s="299">
        <f>'LA LIBERTAD (2)'!E46</f>
        <v>0</v>
      </c>
      <c r="G75" s="299">
        <f>'LA LIBERTAD (2)'!F46</f>
        <v>0</v>
      </c>
      <c r="H75" s="299">
        <f>'LA LIBERTAD (2)'!G46</f>
        <v>0</v>
      </c>
      <c r="I75" s="299">
        <f>'LA LIBERTAD (2)'!H46</f>
        <v>0</v>
      </c>
      <c r="J75" s="299">
        <f>'LA LIBERTAD (2)'!I46</f>
        <v>0</v>
      </c>
      <c r="K75" s="299">
        <f>'LA LIBERTAD (2)'!J46</f>
        <v>330.33</v>
      </c>
      <c r="L75" s="299">
        <f>'LA LIBERTAD (2)'!K46</f>
        <v>356.71</v>
      </c>
      <c r="M75" s="299">
        <f>'LA LIBERTAD (2)'!L46</f>
        <v>378.1</v>
      </c>
      <c r="N75" s="299">
        <f>'LA LIBERTAD (2)'!M46</f>
        <v>304.19</v>
      </c>
      <c r="O75" s="299">
        <f>'LA LIBERTAD (2)'!N46</f>
        <v>287.88</v>
      </c>
      <c r="P75" s="297">
        <f>SUM(D75:O75)</f>
        <v>1657.21</v>
      </c>
      <c r="Q75" s="298">
        <f>'Sn Fco. Menendez'!AE67+SUM(P75/12)</f>
        <v>138.10083333333333</v>
      </c>
      <c r="R75" s="298">
        <f>'Sn Fco. Menendez'!AF67+SUM(Q75/30)</f>
        <v>4.603361111111111</v>
      </c>
      <c r="S75" s="17"/>
    </row>
    <row r="76" spans="1:19">
      <c r="A76" s="538"/>
      <c r="B76" s="389" t="s">
        <v>592</v>
      </c>
      <c r="C76" s="266" t="str">
        <f>'LA LIBERTAD (2)'!B47</f>
        <v>ASA COLORS</v>
      </c>
      <c r="D76" s="299">
        <f>'LA LIBERTAD (2)'!C47</f>
        <v>0</v>
      </c>
      <c r="E76" s="299">
        <f>'LA LIBERTAD (2)'!D47</f>
        <v>0</v>
      </c>
      <c r="F76" s="299">
        <f>'LA LIBERTAD (2)'!E47</f>
        <v>0</v>
      </c>
      <c r="G76" s="299">
        <f>'LA LIBERTAD (2)'!F47</f>
        <v>0</v>
      </c>
      <c r="H76" s="299">
        <f>'LA LIBERTAD (2)'!G47</f>
        <v>0</v>
      </c>
      <c r="I76" s="299">
        <f>'LA LIBERTAD (2)'!H47</f>
        <v>0</v>
      </c>
      <c r="J76" s="299">
        <f>'LA LIBERTAD (2)'!I47</f>
        <v>0</v>
      </c>
      <c r="K76" s="299">
        <f>'LA LIBERTAD (2)'!J47</f>
        <v>2.27</v>
      </c>
      <c r="L76" s="299">
        <f>'LA LIBERTAD (2)'!K47</f>
        <v>2.59</v>
      </c>
      <c r="M76" s="299">
        <f>'LA LIBERTAD (2)'!L47</f>
        <v>2.35</v>
      </c>
      <c r="N76" s="299">
        <f>'LA LIBERTAD (2)'!M47</f>
        <v>0</v>
      </c>
      <c r="O76" s="299">
        <f>'LA LIBERTAD (2)'!N47</f>
        <v>0</v>
      </c>
      <c r="P76" s="297">
        <f t="shared" si="9"/>
        <v>7.2099999999999991</v>
      </c>
      <c r="Q76" s="298">
        <f>'Sn Fco. Menendez'!AE68+SUM(P76/12)</f>
        <v>0.60083333333333322</v>
      </c>
      <c r="R76" s="298">
        <f>'Sn Fco. Menendez'!AF68+SUM(Q76/30)</f>
        <v>2.0027777777777773E-2</v>
      </c>
      <c r="S76" s="17"/>
    </row>
    <row r="77" spans="1:19">
      <c r="A77" s="538"/>
      <c r="B77" s="389" t="s">
        <v>592</v>
      </c>
      <c r="C77" s="266" t="str">
        <f>'LA LIBERTAD (2)'!B48</f>
        <v>PRESING</v>
      </c>
      <c r="D77" s="299">
        <f>'LA LIBERTAD (2)'!C48</f>
        <v>0</v>
      </c>
      <c r="E77" s="299">
        <f>'LA LIBERTAD (2)'!D48</f>
        <v>0</v>
      </c>
      <c r="F77" s="299">
        <f>'LA LIBERTAD (2)'!E48</f>
        <v>0</v>
      </c>
      <c r="G77" s="299">
        <f>'LA LIBERTAD (2)'!F48</f>
        <v>0</v>
      </c>
      <c r="H77" s="299">
        <f>'LA LIBERTAD (2)'!G48</f>
        <v>0</v>
      </c>
      <c r="I77" s="299">
        <f>'LA LIBERTAD (2)'!H48</f>
        <v>0</v>
      </c>
      <c r="J77" s="299">
        <f>'LA LIBERTAD (2)'!I48</f>
        <v>0</v>
      </c>
      <c r="K77" s="299">
        <f>'LA LIBERTAD (2)'!J48</f>
        <v>0</v>
      </c>
      <c r="L77" s="299">
        <f>'LA LIBERTAD (2)'!K48</f>
        <v>0.2</v>
      </c>
      <c r="M77" s="299">
        <f>'LA LIBERTAD (2)'!L48</f>
        <v>0.21</v>
      </c>
      <c r="N77" s="299">
        <f>'LA LIBERTAD (2)'!M48</f>
        <v>0.17</v>
      </c>
      <c r="O77" s="299">
        <f>'LA LIBERTAD (2)'!N48</f>
        <v>0</v>
      </c>
      <c r="P77" s="297">
        <f t="shared" si="9"/>
        <v>0.58000000000000007</v>
      </c>
      <c r="Q77" s="298">
        <f>'Sn Fco. Menendez'!AE69+SUM(P77/12)</f>
        <v>4.8333333333333339E-2</v>
      </c>
      <c r="R77" s="298">
        <f>'Sn Fco. Menendez'!AF69+SUM(Q77/30)</f>
        <v>1.6111111111111113E-3</v>
      </c>
      <c r="S77" s="17"/>
    </row>
    <row r="78" spans="1:19">
      <c r="A78" s="538"/>
      <c r="B78" s="389" t="s">
        <v>592</v>
      </c>
      <c r="C78" s="266" t="str">
        <f>'LA LIBERTAD (2)'!B49</f>
        <v>INVERSIONES SUR</v>
      </c>
      <c r="D78" s="299">
        <f>'LA LIBERTAD (2)'!C49</f>
        <v>0</v>
      </c>
      <c r="E78" s="299">
        <f>'LA LIBERTAD (2)'!D49</f>
        <v>0</v>
      </c>
      <c r="F78" s="299">
        <f>'LA LIBERTAD (2)'!E49</f>
        <v>0</v>
      </c>
      <c r="G78" s="299">
        <f>'LA LIBERTAD (2)'!F49</f>
        <v>0</v>
      </c>
      <c r="H78" s="299">
        <f>'LA LIBERTAD (2)'!G49</f>
        <v>0</v>
      </c>
      <c r="I78" s="299">
        <f>'LA LIBERTAD (2)'!H49</f>
        <v>0</v>
      </c>
      <c r="J78" s="299">
        <f>'LA LIBERTAD (2)'!I49</f>
        <v>0</v>
      </c>
      <c r="K78" s="299">
        <f>'LA LIBERTAD (2)'!J49</f>
        <v>0</v>
      </c>
      <c r="L78" s="299">
        <f>'LA LIBERTAD (2)'!K49</f>
        <v>0</v>
      </c>
      <c r="M78" s="299">
        <f>'LA LIBERTAD (2)'!L49</f>
        <v>0</v>
      </c>
      <c r="N78" s="299">
        <f>'LA LIBERTAD (2)'!M49</f>
        <v>0</v>
      </c>
      <c r="O78" s="299">
        <f>'LA LIBERTAD (2)'!N49</f>
        <v>7.23</v>
      </c>
      <c r="P78" s="297">
        <f t="shared" si="9"/>
        <v>7.23</v>
      </c>
      <c r="Q78" s="298">
        <f>'Sn Fco. Menendez'!AE70+SUM(P78/12)</f>
        <v>0.60250000000000004</v>
      </c>
      <c r="R78" s="298">
        <f>'Sn Fco. Menendez'!AF70+SUM(Q78/30)</f>
        <v>2.0083333333333335E-2</v>
      </c>
      <c r="S78" s="17"/>
    </row>
    <row r="79" spans="1:19">
      <c r="A79" s="539" t="s">
        <v>579</v>
      </c>
      <c r="B79" s="376" t="s">
        <v>27</v>
      </c>
      <c r="C79" s="268" t="str">
        <f>CAPSA!B7</f>
        <v>Acajutla</v>
      </c>
      <c r="D79" s="302">
        <f>CAPSA!C7</f>
        <v>394.95</v>
      </c>
      <c r="E79" s="302">
        <f>CAPSA!D7</f>
        <v>344.46</v>
      </c>
      <c r="F79" s="302">
        <f>CAPSA!E7</f>
        <v>411.57</v>
      </c>
      <c r="G79" s="302">
        <f>CAPSA!F7</f>
        <v>531.09</v>
      </c>
      <c r="H79" s="302">
        <f>CAPSA!G7</f>
        <v>452.19</v>
      </c>
      <c r="I79" s="302">
        <f>CAPSA!H7</f>
        <v>458.61</v>
      </c>
      <c r="J79" s="302">
        <f>CAPSA!I7</f>
        <v>507.94</v>
      </c>
      <c r="K79" s="302">
        <f>CAPSA!J7</f>
        <v>481.44</v>
      </c>
      <c r="L79" s="302">
        <f>CAPSA!K7</f>
        <v>474.63</v>
      </c>
      <c r="M79" s="302">
        <f>CAPSA!L7</f>
        <v>456.28</v>
      </c>
      <c r="N79" s="302">
        <f>CAPSA!M7</f>
        <v>381.87</v>
      </c>
      <c r="O79" s="302">
        <f>CAPSA!N7</f>
        <v>411.86</v>
      </c>
      <c r="P79" s="303">
        <f t="shared" ref="P79:P91" si="10">SUM(D79:O79)</f>
        <v>5306.89</v>
      </c>
      <c r="Q79" s="304">
        <f>'Sn Fco. Menendez'!AE72+SUM(P79/12)</f>
        <v>442.24083333333334</v>
      </c>
      <c r="R79" s="304">
        <f>'Sn Fco. Menendez'!AF72+SUM(Q79/30)</f>
        <v>14.741361111111111</v>
      </c>
      <c r="S79" s="17"/>
    </row>
    <row r="80" spans="1:19">
      <c r="A80" s="539"/>
      <c r="B80" s="376" t="s">
        <v>27</v>
      </c>
      <c r="C80" s="268" t="str">
        <f>CAPSA!B8</f>
        <v>Armenia</v>
      </c>
      <c r="D80" s="302">
        <f>CAPSA!C8</f>
        <v>307.01</v>
      </c>
      <c r="E80" s="302">
        <f>CAPSA!D8</f>
        <v>274.79000000000002</v>
      </c>
      <c r="F80" s="302">
        <f>CAPSA!E8</f>
        <v>315.81</v>
      </c>
      <c r="G80" s="302">
        <f>CAPSA!F8</f>
        <v>339.11</v>
      </c>
      <c r="H80" s="302">
        <f>CAPSA!G8</f>
        <v>371.53</v>
      </c>
      <c r="I80" s="302">
        <f>CAPSA!H8</f>
        <v>358.84</v>
      </c>
      <c r="J80" s="302">
        <f>CAPSA!I8</f>
        <v>393.88</v>
      </c>
      <c r="K80" s="302">
        <f>CAPSA!J8</f>
        <v>371.52</v>
      </c>
      <c r="L80" s="302">
        <f>CAPSA!K8</f>
        <v>352.75</v>
      </c>
      <c r="M80" s="302">
        <f>CAPSA!L8</f>
        <v>374.95</v>
      </c>
      <c r="N80" s="302">
        <f>CAPSA!M8</f>
        <v>324.33</v>
      </c>
      <c r="O80" s="302">
        <f>CAPSA!N8</f>
        <v>367.55</v>
      </c>
      <c r="P80" s="303">
        <f t="shared" si="10"/>
        <v>4152.07</v>
      </c>
      <c r="Q80" s="304">
        <f>'Sn Fco. Menendez'!AE73+SUM(P80/12)</f>
        <v>346.00583333333333</v>
      </c>
      <c r="R80" s="304">
        <f>'Sn Fco. Menendez'!AF73+SUM(Q80/30)</f>
        <v>11.533527777777778</v>
      </c>
      <c r="S80" s="17"/>
    </row>
    <row r="81" spans="1:19">
      <c r="A81" s="539"/>
      <c r="B81" s="376" t="s">
        <v>27</v>
      </c>
      <c r="C81" s="268" t="str">
        <f>CAPSA!B9</f>
        <v>Caluco</v>
      </c>
      <c r="D81" s="302">
        <f>CAPSA!C9</f>
        <v>52.92</v>
      </c>
      <c r="E81" s="302">
        <f>CAPSA!D9</f>
        <v>42.84</v>
      </c>
      <c r="F81" s="302">
        <f>CAPSA!E9</f>
        <v>49.87</v>
      </c>
      <c r="G81" s="302">
        <f>CAPSA!F9</f>
        <v>68.47</v>
      </c>
      <c r="H81" s="302">
        <f>CAPSA!G9</f>
        <v>61.17</v>
      </c>
      <c r="I81" s="302">
        <f>CAPSA!H9</f>
        <v>51.85</v>
      </c>
      <c r="J81" s="302">
        <f>CAPSA!I9</f>
        <v>59.06</v>
      </c>
      <c r="K81" s="302">
        <f>CAPSA!J9</f>
        <v>61.1</v>
      </c>
      <c r="L81" s="302">
        <f>CAPSA!K9</f>
        <v>52.2</v>
      </c>
      <c r="M81" s="302">
        <f>CAPSA!L9</f>
        <v>54.03</v>
      </c>
      <c r="N81" s="302">
        <f>CAPSA!M9</f>
        <v>51.32</v>
      </c>
      <c r="O81" s="302">
        <f>CAPSA!N9</f>
        <v>54.83</v>
      </c>
      <c r="P81" s="303">
        <f t="shared" si="10"/>
        <v>659.66000000000008</v>
      </c>
      <c r="Q81" s="304">
        <f>'Sn Fco. Menendez'!AE74+SUM(P81/12)</f>
        <v>54.971666666666671</v>
      </c>
      <c r="R81" s="304">
        <f>'Sn Fco. Menendez'!AF74+SUM(Q81/30)</f>
        <v>1.8323888888888891</v>
      </c>
      <c r="S81" s="17"/>
    </row>
    <row r="82" spans="1:19">
      <c r="A82" s="539"/>
      <c r="B82" s="376" t="s">
        <v>27</v>
      </c>
      <c r="C82" s="268" t="str">
        <f>CAPSA!B10</f>
        <v>Cuisnahuat</v>
      </c>
      <c r="D82" s="302">
        <f>CAPSA!C10</f>
        <v>33.61</v>
      </c>
      <c r="E82" s="302">
        <f>CAPSA!D10</f>
        <v>27.09</v>
      </c>
      <c r="F82" s="302">
        <f>CAPSA!E10</f>
        <v>45.19</v>
      </c>
      <c r="G82" s="302">
        <f>CAPSA!F10</f>
        <v>49.41</v>
      </c>
      <c r="H82" s="302">
        <f>CAPSA!G10</f>
        <v>34.369999999999997</v>
      </c>
      <c r="I82" s="302">
        <f>CAPSA!H10</f>
        <v>37.72</v>
      </c>
      <c r="J82" s="302">
        <f>CAPSA!I10</f>
        <v>40.46</v>
      </c>
      <c r="K82" s="302">
        <f>CAPSA!J10</f>
        <v>42.35</v>
      </c>
      <c r="L82" s="302">
        <f>CAPSA!K10</f>
        <v>40.340000000000003</v>
      </c>
      <c r="M82" s="302">
        <f>CAPSA!L10</f>
        <v>43.01</v>
      </c>
      <c r="N82" s="302">
        <f>CAPSA!M10</f>
        <v>33.64</v>
      </c>
      <c r="O82" s="302">
        <f>CAPSA!N10</f>
        <v>41.12</v>
      </c>
      <c r="P82" s="303">
        <f t="shared" si="10"/>
        <v>468.31000000000006</v>
      </c>
      <c r="Q82" s="304">
        <f>'Sn Fco. Menendez'!AE75+SUM(P82/12)</f>
        <v>39.025833333333338</v>
      </c>
      <c r="R82" s="304">
        <f>'Sn Fco. Menendez'!AF75+SUM(Q82/30)</f>
        <v>1.3008611111111112</v>
      </c>
      <c r="S82" s="17"/>
    </row>
    <row r="83" spans="1:19">
      <c r="A83" s="539"/>
      <c r="B83" s="376" t="s">
        <v>27</v>
      </c>
      <c r="C83" s="268" t="str">
        <f>CAPSA!B11</f>
        <v>Izalco</v>
      </c>
      <c r="D83" s="302">
        <f>CAPSA!C11</f>
        <v>486.62</v>
      </c>
      <c r="E83" s="302">
        <f>CAPSA!D11</f>
        <v>427.01</v>
      </c>
      <c r="F83" s="302">
        <f>CAPSA!E11</f>
        <v>498.23</v>
      </c>
      <c r="G83" s="302">
        <f>CAPSA!F11</f>
        <v>582.54999999999995</v>
      </c>
      <c r="H83" s="302">
        <f>CAPSA!G11</f>
        <v>566.89</v>
      </c>
      <c r="I83" s="302">
        <f>CAPSA!H11</f>
        <v>555.65</v>
      </c>
      <c r="J83" s="302">
        <f>CAPSA!I11</f>
        <v>585.45000000000005</v>
      </c>
      <c r="K83" s="302">
        <f>CAPSA!J11</f>
        <v>560.74</v>
      </c>
      <c r="L83" s="302">
        <f>CAPSA!K11</f>
        <v>526.19000000000005</v>
      </c>
      <c r="M83" s="302">
        <f>CAPSA!L11</f>
        <v>524.16999999999996</v>
      </c>
      <c r="N83" s="302">
        <f>CAPSA!M11</f>
        <v>459.18</v>
      </c>
      <c r="O83" s="302">
        <f>CAPSA!N11</f>
        <v>518.35</v>
      </c>
      <c r="P83" s="303">
        <f t="shared" si="10"/>
        <v>6291.0300000000007</v>
      </c>
      <c r="Q83" s="304">
        <f>'Sn Fco. Menendez'!AE76+SUM(P83/12)</f>
        <v>524.25250000000005</v>
      </c>
      <c r="R83" s="304">
        <f>'Sn Fco. Menendez'!AF76+SUM(Q83/30)</f>
        <v>17.475083333333334</v>
      </c>
      <c r="S83" s="17"/>
    </row>
    <row r="84" spans="1:19">
      <c r="A84" s="539"/>
      <c r="B84" s="376" t="s">
        <v>27</v>
      </c>
      <c r="C84" s="268" t="str">
        <f>CAPSA!B12</f>
        <v>Juayua</v>
      </c>
      <c r="D84" s="268">
        <f>CAPSA!C12</f>
        <v>287.04000000000002</v>
      </c>
      <c r="E84" s="268">
        <f>CAPSA!D12</f>
        <v>242.13</v>
      </c>
      <c r="F84" s="268">
        <f>CAPSA!E12</f>
        <v>278.77</v>
      </c>
      <c r="G84" s="305">
        <f>CAPSA!F12</f>
        <v>337.55</v>
      </c>
      <c r="H84" s="305">
        <f>CAPSA!G12</f>
        <v>303.57</v>
      </c>
      <c r="I84" s="268">
        <f>CAPSA!H12</f>
        <v>306.79000000000002</v>
      </c>
      <c r="J84" s="268">
        <f>CAPSA!I12</f>
        <v>312.87</v>
      </c>
      <c r="K84" s="268">
        <f>CAPSA!J12</f>
        <v>331.7</v>
      </c>
      <c r="L84" s="268">
        <f>CAPSA!K12</f>
        <v>304.18</v>
      </c>
      <c r="M84" s="268">
        <f>CAPSA!L12</f>
        <v>296.91000000000003</v>
      </c>
      <c r="N84" s="268">
        <f>CAPSA!M12</f>
        <v>242.83</v>
      </c>
      <c r="O84" s="268">
        <f>CAPSA!N12</f>
        <v>264.88</v>
      </c>
      <c r="P84" s="303">
        <f t="shared" si="10"/>
        <v>3509.2199999999993</v>
      </c>
      <c r="Q84" s="304">
        <f>'Sn Fco. Menendez'!AE77+SUM(P84/12)</f>
        <v>292.43499999999995</v>
      </c>
      <c r="R84" s="304">
        <f>'Sn Fco. Menendez'!AF77+SUM(Q84/30)</f>
        <v>9.7478333333333307</v>
      </c>
      <c r="S84" s="17"/>
    </row>
    <row r="85" spans="1:19">
      <c r="A85" s="539"/>
      <c r="B85" s="376" t="s">
        <v>27</v>
      </c>
      <c r="C85" s="268" t="str">
        <f>CAPSA!B13</f>
        <v>Nahuizalco</v>
      </c>
      <c r="D85" s="268">
        <f>CAPSA!C13</f>
        <v>265.22000000000003</v>
      </c>
      <c r="E85" s="268">
        <f>CAPSA!D13</f>
        <v>231.53</v>
      </c>
      <c r="F85" s="268">
        <f>CAPSA!E13</f>
        <v>279.04000000000002</v>
      </c>
      <c r="G85" s="305">
        <f>CAPSA!F13</f>
        <v>299.3</v>
      </c>
      <c r="H85" s="305">
        <f>CAPSA!G13</f>
        <v>294.51</v>
      </c>
      <c r="I85" s="305">
        <f>CAPSA!H13</f>
        <v>302.14</v>
      </c>
      <c r="J85" s="268">
        <f>CAPSA!I13</f>
        <v>317.98</v>
      </c>
      <c r="K85" s="268">
        <f>CAPSA!J13</f>
        <v>303.58</v>
      </c>
      <c r="L85" s="268">
        <f>CAPSA!K13</f>
        <v>279.04000000000002</v>
      </c>
      <c r="M85" s="268">
        <f>CAPSA!L13</f>
        <v>297.76</v>
      </c>
      <c r="N85" s="268">
        <f>CAPSA!M13</f>
        <v>257.48</v>
      </c>
      <c r="O85" s="268">
        <f>CAPSA!N13</f>
        <v>271.5</v>
      </c>
      <c r="P85" s="303">
        <f t="shared" si="10"/>
        <v>3399.0799999999995</v>
      </c>
      <c r="Q85" s="304">
        <f>'Sn Fco. Menendez'!AE78+SUM(P85/12)</f>
        <v>283.2566666666666</v>
      </c>
      <c r="R85" s="304">
        <f>'Sn Fco. Menendez'!AF78+SUM(Q85/30)</f>
        <v>9.4418888888888866</v>
      </c>
      <c r="S85" s="17"/>
    </row>
    <row r="86" spans="1:19">
      <c r="A86" s="539"/>
      <c r="B86" s="376" t="s">
        <v>27</v>
      </c>
      <c r="C86" s="268" t="str">
        <f>CAPSA!B14</f>
        <v>Nahuilingo</v>
      </c>
      <c r="D86" s="268">
        <f>CAPSA!C14</f>
        <v>79.150000000000006</v>
      </c>
      <c r="E86" s="268">
        <f>CAPSA!D14</f>
        <v>70.150000000000006</v>
      </c>
      <c r="F86" s="268">
        <f>CAPSA!E14</f>
        <v>89.89</v>
      </c>
      <c r="G86" s="305">
        <f>CAPSA!F14</f>
        <v>106.61</v>
      </c>
      <c r="H86" s="305">
        <f>CAPSA!G14</f>
        <v>100.18</v>
      </c>
      <c r="I86" s="268">
        <f>CAPSA!H14</f>
        <v>100.61</v>
      </c>
      <c r="J86" s="268">
        <f>CAPSA!I14</f>
        <v>105.84</v>
      </c>
      <c r="K86" s="268">
        <f>CAPSA!J14</f>
        <v>94.97</v>
      </c>
      <c r="L86" s="268">
        <f>CAPSA!K14</f>
        <v>93.7</v>
      </c>
      <c r="M86" s="268">
        <f>CAPSA!L14</f>
        <v>96.46</v>
      </c>
      <c r="N86" s="268">
        <f>CAPSA!M14</f>
        <v>77.83</v>
      </c>
      <c r="O86" s="268">
        <f>CAPSA!N14</f>
        <v>88.46</v>
      </c>
      <c r="P86" s="303">
        <f t="shared" si="10"/>
        <v>1103.8500000000001</v>
      </c>
      <c r="Q86" s="304">
        <f>'Sn Fco. Menendez'!AE79+SUM(P86/12)</f>
        <v>91.987500000000011</v>
      </c>
      <c r="R86" s="304">
        <f>'Sn Fco. Menendez'!AF79+SUM(Q86/30)</f>
        <v>3.0662500000000006</v>
      </c>
      <c r="S86" s="34"/>
    </row>
    <row r="87" spans="1:19">
      <c r="A87" s="539"/>
      <c r="B87" s="376" t="s">
        <v>27</v>
      </c>
      <c r="C87" s="269" t="str">
        <f>CAPSA!B15</f>
        <v>Salcoatitán</v>
      </c>
      <c r="D87" s="306">
        <f>CAPSA!C15</f>
        <v>62.1</v>
      </c>
      <c r="E87" s="306">
        <f>CAPSA!D15</f>
        <v>51.95</v>
      </c>
      <c r="F87" s="306">
        <f>CAPSA!E15</f>
        <v>60.19</v>
      </c>
      <c r="G87" s="306">
        <f>CAPSA!F15</f>
        <v>67.239999999999995</v>
      </c>
      <c r="H87" s="306">
        <f>CAPSA!G15</f>
        <v>64.78</v>
      </c>
      <c r="I87" s="306">
        <f>CAPSA!H15</f>
        <v>68.63</v>
      </c>
      <c r="J87" s="306">
        <f>CAPSA!I15</f>
        <v>67.900000000000006</v>
      </c>
      <c r="K87" s="306">
        <f>CAPSA!J15</f>
        <v>80.8</v>
      </c>
      <c r="L87" s="306">
        <f>CAPSA!K15</f>
        <v>73.05</v>
      </c>
      <c r="M87" s="306">
        <f>CAPSA!L15</f>
        <v>70.739999999999995</v>
      </c>
      <c r="N87" s="306">
        <f>CAPSA!M15</f>
        <v>56.92</v>
      </c>
      <c r="O87" s="306">
        <f>CAPSA!N15</f>
        <v>65.180000000000007</v>
      </c>
      <c r="P87" s="303">
        <f t="shared" si="10"/>
        <v>789.47999999999979</v>
      </c>
      <c r="Q87" s="304">
        <f>'Sn Fco. Menendez'!AE80+SUM(P87/12)</f>
        <v>65.789999999999978</v>
      </c>
      <c r="R87" s="304">
        <f>'Sn Fco. Menendez'!AF80+SUM(Q87/30)</f>
        <v>2.1929999999999992</v>
      </c>
      <c r="S87" s="17"/>
    </row>
    <row r="88" spans="1:19">
      <c r="A88" s="539"/>
      <c r="B88" s="376" t="s">
        <v>27</v>
      </c>
      <c r="C88" s="269" t="str">
        <f>CAPSA!B16</f>
        <v>San Antonio del Monte</v>
      </c>
      <c r="D88" s="268">
        <f>CAPSA!C16</f>
        <v>256.23</v>
      </c>
      <c r="E88" s="268">
        <f>CAPSA!D16</f>
        <v>219.42</v>
      </c>
      <c r="F88" s="268">
        <f>CAPSA!E16</f>
        <v>275.67</v>
      </c>
      <c r="G88" s="305">
        <f>CAPSA!F16</f>
        <v>333.81</v>
      </c>
      <c r="H88" s="305">
        <f>CAPSA!G16</f>
        <v>302.20999999999998</v>
      </c>
      <c r="I88" s="268">
        <f>CAPSA!H16</f>
        <v>294.17</v>
      </c>
      <c r="J88" s="268">
        <f>CAPSA!I16</f>
        <v>310.02</v>
      </c>
      <c r="K88" s="268">
        <f>CAPSA!J16</f>
        <v>305.86</v>
      </c>
      <c r="L88" s="268">
        <f>CAPSA!K16</f>
        <v>281.26</v>
      </c>
      <c r="M88" s="268">
        <f>CAPSA!L16</f>
        <v>302.17</v>
      </c>
      <c r="N88" s="268">
        <f>CAPSA!M16</f>
        <v>257.43</v>
      </c>
      <c r="O88" s="268">
        <f>CAPSA!N16</f>
        <v>277.14999999999998</v>
      </c>
      <c r="P88" s="303">
        <f t="shared" si="10"/>
        <v>3415.3999999999996</v>
      </c>
      <c r="Q88" s="304">
        <f>'Sn Fco. Menendez'!AE81+SUM(P88/12)</f>
        <v>284.61666666666662</v>
      </c>
      <c r="R88" s="304">
        <f>'Sn Fco. Menendez'!AF81+SUM(Q88/30)</f>
        <v>9.4872222222222202</v>
      </c>
      <c r="S88" s="17"/>
    </row>
    <row r="89" spans="1:19">
      <c r="A89" s="539"/>
      <c r="B89" s="376" t="s">
        <v>27</v>
      </c>
      <c r="C89" s="269" t="str">
        <f>CAPSA!B17</f>
        <v>San Julián (Relleno)</v>
      </c>
      <c r="D89" s="268">
        <f>CAPSA!C17</f>
        <v>0</v>
      </c>
      <c r="E89" s="268">
        <f>CAPSA!D17</f>
        <v>0</v>
      </c>
      <c r="F89" s="268">
        <f>CAPSA!E17</f>
        <v>17</v>
      </c>
      <c r="G89" s="305">
        <f>CAPSA!F17</f>
        <v>0</v>
      </c>
      <c r="H89" s="305">
        <f>CAPSA!G17</f>
        <v>0</v>
      </c>
      <c r="I89" s="268">
        <f>CAPSA!H17</f>
        <v>0</v>
      </c>
      <c r="J89" s="268">
        <f>CAPSA!I17</f>
        <v>48.16</v>
      </c>
      <c r="K89" s="268">
        <f>CAPSA!J17</f>
        <v>148.25</v>
      </c>
      <c r="L89" s="268">
        <f>CAPSA!K17</f>
        <v>144.61000000000001</v>
      </c>
      <c r="M89" s="268">
        <f>CAPSA!L17</f>
        <v>145.84</v>
      </c>
      <c r="N89" s="268">
        <f>CAPSA!M17</f>
        <v>105.93</v>
      </c>
      <c r="O89" s="268">
        <f>CAPSA!N17</f>
        <v>117.99</v>
      </c>
      <c r="P89" s="303">
        <f t="shared" si="10"/>
        <v>727.78</v>
      </c>
      <c r="Q89" s="304">
        <f>'Sn Fco. Menendez'!AE82+SUM(P89/12)</f>
        <v>60.648333333333333</v>
      </c>
      <c r="R89" s="304">
        <f>'Sn Fco. Menendez'!AF82+SUM(Q89/30)</f>
        <v>2.021611111111111</v>
      </c>
      <c r="S89" s="34"/>
    </row>
    <row r="90" spans="1:19">
      <c r="A90" s="539"/>
      <c r="B90" s="376" t="s">
        <v>27</v>
      </c>
      <c r="C90" s="268" t="str">
        <f>CAPSA!B18</f>
        <v>San Julian Estación de transferencia</v>
      </c>
      <c r="D90" s="268">
        <f>CAPSA!C18</f>
        <v>105.6</v>
      </c>
      <c r="E90" s="268">
        <f>CAPSA!D18</f>
        <v>93.69</v>
      </c>
      <c r="F90" s="268">
        <f>CAPSA!E18</f>
        <v>82.8</v>
      </c>
      <c r="G90" s="305">
        <f>CAPSA!F18</f>
        <v>120.17</v>
      </c>
      <c r="H90" s="305">
        <f>CAPSA!G18</f>
        <v>129.31</v>
      </c>
      <c r="I90" s="268">
        <f>CAPSA!H18</f>
        <v>125.9</v>
      </c>
      <c r="J90" s="268">
        <f>CAPSA!I18</f>
        <v>100.09</v>
      </c>
      <c r="K90" s="268">
        <f>CAPSA!J18</f>
        <v>0</v>
      </c>
      <c r="L90" s="268">
        <f>CAPSA!K18</f>
        <v>0</v>
      </c>
      <c r="M90" s="268">
        <f>CAPSA!L18</f>
        <v>0</v>
      </c>
      <c r="N90" s="268">
        <f>CAPSA!M18</f>
        <v>0</v>
      </c>
      <c r="O90" s="268">
        <f>CAPSA!N18</f>
        <v>0</v>
      </c>
      <c r="P90" s="303">
        <f t="shared" si="10"/>
        <v>757.56</v>
      </c>
      <c r="Q90" s="304">
        <f>'Sn Fco. Menendez'!AE83+SUM(P90/12)</f>
        <v>63.129999999999995</v>
      </c>
      <c r="R90" s="304">
        <f>'Sn Fco. Menendez'!AF83+SUM(Q90/30)</f>
        <v>2.1043333333333334</v>
      </c>
      <c r="S90" s="17"/>
    </row>
    <row r="91" spans="1:19">
      <c r="A91" s="539"/>
      <c r="B91" s="376" t="s">
        <v>27</v>
      </c>
      <c r="C91" s="268" t="str">
        <f>CAPSA!B19</f>
        <v>Santa Catarina Masahuat</v>
      </c>
      <c r="D91" s="268">
        <f>CAPSA!C19</f>
        <v>83.25</v>
      </c>
      <c r="E91" s="268">
        <f>CAPSA!D19</f>
        <v>68.900000000000006</v>
      </c>
      <c r="F91" s="268">
        <f>CAPSA!E19</f>
        <v>85.39</v>
      </c>
      <c r="G91" s="305">
        <f>CAPSA!F19</f>
        <v>104.78</v>
      </c>
      <c r="H91" s="305">
        <f>CAPSA!G19</f>
        <v>78.260000000000005</v>
      </c>
      <c r="I91" s="268">
        <f>CAPSA!H19</f>
        <v>83.1</v>
      </c>
      <c r="J91" s="268">
        <f>CAPSA!I19</f>
        <v>91.11</v>
      </c>
      <c r="K91" s="268">
        <f>CAPSA!J19</f>
        <v>102.36</v>
      </c>
      <c r="L91" s="268">
        <f>CAPSA!K19</f>
        <v>76.09</v>
      </c>
      <c r="M91" s="268">
        <f>CAPSA!L19</f>
        <v>88.07</v>
      </c>
      <c r="N91" s="268">
        <f>CAPSA!M19</f>
        <v>79.75</v>
      </c>
      <c r="O91" s="268">
        <f>CAPSA!N19</f>
        <v>83.59</v>
      </c>
      <c r="P91" s="303">
        <f t="shared" si="10"/>
        <v>1024.6500000000001</v>
      </c>
      <c r="Q91" s="304">
        <f>'Sn Fco. Menendez'!AE84+SUM(P91/12)</f>
        <v>85.387500000000003</v>
      </c>
      <c r="R91" s="304">
        <f>'Sn Fco. Menendez'!AF84+SUM(Q91/30)</f>
        <v>2.8462499999999999</v>
      </c>
      <c r="S91" s="17"/>
    </row>
    <row r="92" spans="1:19">
      <c r="A92" s="539"/>
      <c r="B92" s="376" t="s">
        <v>27</v>
      </c>
      <c r="C92" s="268" t="str">
        <f>CAPSA!B20</f>
        <v>Sonsonate</v>
      </c>
      <c r="D92" s="307">
        <f>CAPSA!C20</f>
        <v>1521.86</v>
      </c>
      <c r="E92" s="307">
        <f>CAPSA!D20</f>
        <v>1329.76</v>
      </c>
      <c r="F92" s="307">
        <f>CAPSA!E20</f>
        <v>1538.33</v>
      </c>
      <c r="G92" s="307">
        <f>CAPSA!F20</f>
        <v>1781.79</v>
      </c>
      <c r="H92" s="307">
        <f>CAPSA!G20</f>
        <v>1762.62</v>
      </c>
      <c r="I92" s="307">
        <f>CAPSA!H20</f>
        <v>1652.27</v>
      </c>
      <c r="J92" s="307">
        <f>CAPSA!I20</f>
        <v>1712.52</v>
      </c>
      <c r="K92" s="307">
        <f>CAPSA!J20</f>
        <v>1569.51</v>
      </c>
      <c r="L92" s="307">
        <f>CAPSA!K20</f>
        <v>1629.19</v>
      </c>
      <c r="M92" s="307">
        <f>CAPSA!L20</f>
        <v>1690.2</v>
      </c>
      <c r="N92" s="307">
        <f>CAPSA!M20</f>
        <v>1458.49</v>
      </c>
      <c r="O92" s="307">
        <f>CAPSA!N20</f>
        <v>1551.95</v>
      </c>
      <c r="P92" s="303">
        <f t="shared" ref="P92:P158" si="11">SUM(D92:O92)</f>
        <v>19198.490000000002</v>
      </c>
      <c r="Q92" s="304">
        <f>'Sn Fco. Menendez'!AE85+SUM(P92/12)</f>
        <v>1599.8741666666667</v>
      </c>
      <c r="R92" s="304">
        <f>'Sn Fco. Menendez'!AF85+SUM(Q92/30)</f>
        <v>53.329138888888892</v>
      </c>
      <c r="S92" s="17"/>
    </row>
    <row r="93" spans="1:19">
      <c r="A93" s="539"/>
      <c r="B93" s="376" t="s">
        <v>27</v>
      </c>
      <c r="C93" s="268" t="str">
        <f>CAPSA!B21</f>
        <v>Sonzacate</v>
      </c>
      <c r="D93" s="308">
        <f>CAPSA!C21</f>
        <v>425.01</v>
      </c>
      <c r="E93" s="307">
        <f>CAPSA!D21</f>
        <v>362.83</v>
      </c>
      <c r="F93" s="307">
        <f>CAPSA!E21</f>
        <v>420.06</v>
      </c>
      <c r="G93" s="307">
        <f>CAPSA!F21</f>
        <v>532.54999999999995</v>
      </c>
      <c r="H93" s="307">
        <f>CAPSA!G21</f>
        <v>500.13</v>
      </c>
      <c r="I93" s="307">
        <f>CAPSA!H21</f>
        <v>482.71</v>
      </c>
      <c r="J93" s="307">
        <f>CAPSA!I21</f>
        <v>512.54999999999995</v>
      </c>
      <c r="K93" s="307">
        <f>CAPSA!J21</f>
        <v>474.8</v>
      </c>
      <c r="L93" s="307">
        <f>CAPSA!K21</f>
        <v>484.83</v>
      </c>
      <c r="M93" s="307">
        <f>CAPSA!L21</f>
        <v>478.41</v>
      </c>
      <c r="N93" s="307">
        <f>CAPSA!M21</f>
        <v>415.24</v>
      </c>
      <c r="O93" s="307">
        <f>CAPSA!N21</f>
        <v>448.16</v>
      </c>
      <c r="P93" s="303">
        <f t="shared" si="11"/>
        <v>5537.28</v>
      </c>
      <c r="Q93" s="304">
        <f>'Sn Fco. Menendez'!AE86+SUM(P93/12)</f>
        <v>461.44</v>
      </c>
      <c r="R93" s="304">
        <f>'Sn Fco. Menendez'!AF86+SUM(Q93/30)</f>
        <v>15.381333333333334</v>
      </c>
      <c r="S93" s="17"/>
    </row>
    <row r="94" spans="1:19">
      <c r="A94" s="539"/>
      <c r="B94" s="376" t="s">
        <v>27</v>
      </c>
      <c r="C94" s="270" t="str">
        <f>CAPSA!B22</f>
        <v>Santo Domingo de Guzmán</v>
      </c>
      <c r="D94" s="302">
        <f>CAPSA!C22</f>
        <v>7.73</v>
      </c>
      <c r="E94" s="302">
        <f>CAPSA!D22</f>
        <v>16.11</v>
      </c>
      <c r="F94" s="302">
        <f>CAPSA!E22</f>
        <v>16.2</v>
      </c>
      <c r="G94" s="302">
        <f>CAPSA!F22</f>
        <v>33.090000000000003</v>
      </c>
      <c r="H94" s="302">
        <f>CAPSA!G22</f>
        <v>42.56</v>
      </c>
      <c r="I94" s="302">
        <f>CAPSA!H22</f>
        <v>35.340000000000003</v>
      </c>
      <c r="J94" s="302">
        <f>CAPSA!I22</f>
        <v>25.57</v>
      </c>
      <c r="K94" s="302">
        <f>CAPSA!J22</f>
        <v>47.33</v>
      </c>
      <c r="L94" s="302">
        <f>CAPSA!K22</f>
        <v>34.99</v>
      </c>
      <c r="M94" s="302">
        <f>CAPSA!L22</f>
        <v>23.82</v>
      </c>
      <c r="N94" s="302">
        <f>CAPSA!M22</f>
        <v>29.97</v>
      </c>
      <c r="O94" s="302">
        <f>CAPSA!N22</f>
        <v>0</v>
      </c>
      <c r="P94" s="303">
        <f t="shared" si="11"/>
        <v>312.71000000000004</v>
      </c>
      <c r="Q94" s="304">
        <f>'Sn Fco. Menendez'!AE87+SUM(P94/12)</f>
        <v>26.05916666666667</v>
      </c>
      <c r="R94" s="304">
        <f>'Sn Fco. Menendez'!AF87+SUM(Q94/30)</f>
        <v>0.86863888888888896</v>
      </c>
      <c r="S94" s="17"/>
    </row>
    <row r="95" spans="1:19">
      <c r="A95" s="539"/>
      <c r="B95" s="377" t="s">
        <v>45</v>
      </c>
      <c r="C95" s="268" t="str">
        <f>CAPSA!B23</f>
        <v>Candelaria de la Frontera</v>
      </c>
      <c r="D95" s="302">
        <f>CAPSA!C23</f>
        <v>0</v>
      </c>
      <c r="E95" s="302">
        <f>CAPSA!D23</f>
        <v>0</v>
      </c>
      <c r="F95" s="302">
        <f>CAPSA!E23</f>
        <v>0</v>
      </c>
      <c r="G95" s="302">
        <f>CAPSA!F23</f>
        <v>0</v>
      </c>
      <c r="H95" s="302">
        <f>CAPSA!G23</f>
        <v>0</v>
      </c>
      <c r="I95" s="302">
        <f>CAPSA!H23</f>
        <v>0</v>
      </c>
      <c r="J95" s="302">
        <f>CAPSA!I23</f>
        <v>0</v>
      </c>
      <c r="K95" s="302">
        <f>CAPSA!J23</f>
        <v>0</v>
      </c>
      <c r="L95" s="302">
        <f>CAPSA!K23</f>
        <v>0</v>
      </c>
      <c r="M95" s="302">
        <f>CAPSA!L23</f>
        <v>0</v>
      </c>
      <c r="N95" s="302" t="str">
        <f>CAPSA!M23</f>
        <v xml:space="preserve"> </v>
      </c>
      <c r="O95" s="302">
        <f>CAPSA!N23</f>
        <v>0</v>
      </c>
      <c r="P95" s="303">
        <f t="shared" si="11"/>
        <v>0</v>
      </c>
      <c r="Q95" s="304">
        <f>'Sn Fco. Menendez'!AE88+SUM(P95/12)</f>
        <v>0</v>
      </c>
      <c r="R95" s="304">
        <f>'Sn Fco. Menendez'!AF88+SUM(Q95/30)</f>
        <v>0</v>
      </c>
      <c r="S95" s="17"/>
    </row>
    <row r="96" spans="1:19">
      <c r="A96" s="539"/>
      <c r="B96" s="377" t="s">
        <v>45</v>
      </c>
      <c r="C96" s="268" t="str">
        <f>CAPSA!B24</f>
        <v>Coatepeque</v>
      </c>
      <c r="D96" s="302">
        <f>CAPSA!C24</f>
        <v>0</v>
      </c>
      <c r="E96" s="302">
        <f>CAPSA!D24</f>
        <v>0</v>
      </c>
      <c r="F96" s="302">
        <f>CAPSA!E24</f>
        <v>0</v>
      </c>
      <c r="G96" s="302">
        <f>CAPSA!F24</f>
        <v>0</v>
      </c>
      <c r="H96" s="302">
        <f>CAPSA!G24</f>
        <v>0</v>
      </c>
      <c r="I96" s="302">
        <f>CAPSA!H24</f>
        <v>0</v>
      </c>
      <c r="J96" s="302">
        <f>CAPSA!I24</f>
        <v>0</v>
      </c>
      <c r="K96" s="302">
        <f>CAPSA!J24</f>
        <v>0</v>
      </c>
      <c r="L96" s="302">
        <f>CAPSA!K24</f>
        <v>0</v>
      </c>
      <c r="M96" s="302">
        <f>CAPSA!L24</f>
        <v>0</v>
      </c>
      <c r="N96" s="302">
        <f>CAPSA!M24</f>
        <v>0</v>
      </c>
      <c r="O96" s="302">
        <f>CAPSA!N24</f>
        <v>0</v>
      </c>
      <c r="P96" s="303">
        <f t="shared" si="11"/>
        <v>0</v>
      </c>
      <c r="Q96" s="304">
        <f>'Sn Fco. Menendez'!AE89+SUM(P96/12)</f>
        <v>0</v>
      </c>
      <c r="R96" s="304">
        <f>'Sn Fco. Menendez'!AF89+SUM(Q96/30)</f>
        <v>0</v>
      </c>
      <c r="S96" s="17"/>
    </row>
    <row r="97" spans="1:19">
      <c r="A97" s="539"/>
      <c r="B97" s="377" t="s">
        <v>45</v>
      </c>
      <c r="C97" s="268" t="str">
        <f>CAPSA!B25</f>
        <v>El porvenir</v>
      </c>
      <c r="D97" s="302">
        <f>CAPSA!C25</f>
        <v>10.47</v>
      </c>
      <c r="E97" s="302">
        <f>CAPSA!D25</f>
        <v>9.49</v>
      </c>
      <c r="F97" s="302">
        <f>CAPSA!E25</f>
        <v>11.54</v>
      </c>
      <c r="G97" s="302">
        <f>CAPSA!F25</f>
        <v>0</v>
      </c>
      <c r="H97" s="302">
        <f>CAPSA!G25</f>
        <v>0</v>
      </c>
      <c r="I97" s="302">
        <f>CAPSA!H25</f>
        <v>0</v>
      </c>
      <c r="J97" s="302">
        <f>CAPSA!I25</f>
        <v>0</v>
      </c>
      <c r="K97" s="302">
        <f>CAPSA!J25</f>
        <v>0</v>
      </c>
      <c r="L97" s="302">
        <f>CAPSA!K25</f>
        <v>0</v>
      </c>
      <c r="M97" s="302">
        <f>CAPSA!L25</f>
        <v>0</v>
      </c>
      <c r="N97" s="302">
        <f>CAPSA!M25</f>
        <v>0</v>
      </c>
      <c r="O97" s="302">
        <f>CAPSA!N25</f>
        <v>0</v>
      </c>
      <c r="P97" s="303">
        <f t="shared" si="11"/>
        <v>31.5</v>
      </c>
      <c r="Q97" s="304">
        <f>'Sn Fco. Menendez'!AE90+SUM(P97/12)</f>
        <v>2.625</v>
      </c>
      <c r="R97" s="304">
        <f>'Sn Fco. Menendez'!AF90+SUM(Q97/30)</f>
        <v>8.7499999999999994E-2</v>
      </c>
      <c r="S97" s="17"/>
    </row>
    <row r="98" spans="1:19">
      <c r="A98" s="539"/>
      <c r="B98" s="377" t="s">
        <v>45</v>
      </c>
      <c r="C98" s="272" t="str">
        <f>CAPSA!B26</f>
        <v>San Sebastián Salitrillo</v>
      </c>
      <c r="D98" s="309">
        <f>CAPSA!C26</f>
        <v>0</v>
      </c>
      <c r="E98" s="310">
        <f>CAPSA!D26</f>
        <v>0</v>
      </c>
      <c r="F98" s="310">
        <f>CAPSA!E26</f>
        <v>0</v>
      </c>
      <c r="G98" s="310">
        <f>CAPSA!F26</f>
        <v>0</v>
      </c>
      <c r="H98" s="310">
        <f>CAPSA!G26</f>
        <v>0</v>
      </c>
      <c r="I98" s="310">
        <f>CAPSA!H26</f>
        <v>0</v>
      </c>
      <c r="J98" s="310">
        <f>CAPSA!I26</f>
        <v>0</v>
      </c>
      <c r="K98" s="311">
        <f>CAPSA!J26</f>
        <v>0</v>
      </c>
      <c r="L98" s="311">
        <f>CAPSA!K26</f>
        <v>0</v>
      </c>
      <c r="M98" s="311">
        <f>CAPSA!L26</f>
        <v>0</v>
      </c>
      <c r="N98" s="311">
        <f>CAPSA!M26</f>
        <v>0</v>
      </c>
      <c r="O98" s="311">
        <f>CAPSA!N26</f>
        <v>0</v>
      </c>
      <c r="P98" s="303">
        <f t="shared" si="11"/>
        <v>0</v>
      </c>
      <c r="Q98" s="304">
        <f>'Sn Fco. Menendez'!AE91+SUM(P98/12)</f>
        <v>0</v>
      </c>
      <c r="R98" s="304">
        <f>'Sn Fco. Menendez'!AF91+SUM(Q98/30)</f>
        <v>0</v>
      </c>
      <c r="S98" s="17"/>
    </row>
    <row r="99" spans="1:19">
      <c r="A99" s="539"/>
      <c r="B99" s="271" t="s">
        <v>587</v>
      </c>
      <c r="C99" s="272" t="str">
        <f>CAPSA!B27</f>
        <v>Apaneca</v>
      </c>
      <c r="D99" s="311">
        <f>CAPSA!C27</f>
        <v>93.95</v>
      </c>
      <c r="E99" s="311">
        <f>CAPSA!D27</f>
        <v>88.64</v>
      </c>
      <c r="F99" s="311">
        <f>CAPSA!E27</f>
        <v>101.08</v>
      </c>
      <c r="G99" s="311">
        <f>CAPSA!F27</f>
        <v>115.35</v>
      </c>
      <c r="H99" s="311">
        <f>CAPSA!G27</f>
        <v>108.81</v>
      </c>
      <c r="I99" s="311">
        <f>CAPSA!H27</f>
        <v>110.84</v>
      </c>
      <c r="J99" s="311">
        <f>CAPSA!I27</f>
        <v>119.23</v>
      </c>
      <c r="K99" s="311">
        <f>CAPSA!J27</f>
        <v>128.66999999999999</v>
      </c>
      <c r="L99" s="311">
        <f>CAPSA!K27</f>
        <v>129.85</v>
      </c>
      <c r="M99" s="311">
        <f>CAPSA!L27</f>
        <v>117.32</v>
      </c>
      <c r="N99" s="311">
        <f>CAPSA!M27</f>
        <v>106.95</v>
      </c>
      <c r="O99" s="311">
        <f>CAPSA!N27</f>
        <v>109.18</v>
      </c>
      <c r="P99" s="303">
        <f t="shared" si="11"/>
        <v>1329.8700000000001</v>
      </c>
      <c r="Q99" s="304">
        <f>'Sn Fco. Menendez'!AE92+SUM(P99/12)</f>
        <v>110.82250000000001</v>
      </c>
      <c r="R99" s="304">
        <f>'Sn Fco. Menendez'!AF92+SUM(Q99/30)</f>
        <v>3.6940833333333334</v>
      </c>
      <c r="S99" s="17"/>
    </row>
    <row r="100" spans="1:19">
      <c r="A100" s="539"/>
      <c r="B100" s="271" t="s">
        <v>587</v>
      </c>
      <c r="C100" s="272" t="str">
        <f>CAPSA!B28</f>
        <v>Jujutla</v>
      </c>
      <c r="D100" s="310">
        <f>CAPSA!C28</f>
        <v>73.209999999999994</v>
      </c>
      <c r="E100" s="310">
        <f>CAPSA!D28</f>
        <v>64.540000000000006</v>
      </c>
      <c r="F100" s="310">
        <f>CAPSA!E28</f>
        <v>75.819999999999993</v>
      </c>
      <c r="G100" s="310">
        <f>CAPSA!F28</f>
        <v>96.51</v>
      </c>
      <c r="H100" s="310">
        <f>CAPSA!G28</f>
        <v>87.29</v>
      </c>
      <c r="I100" s="310">
        <f>CAPSA!H28</f>
        <v>78.510000000000005</v>
      </c>
      <c r="J100" s="310">
        <f>CAPSA!I28</f>
        <v>85.7</v>
      </c>
      <c r="K100" s="311">
        <f>CAPSA!J28</f>
        <v>89.62</v>
      </c>
      <c r="L100" s="311">
        <f>CAPSA!K28</f>
        <v>77.89</v>
      </c>
      <c r="M100" s="311">
        <f>CAPSA!L28</f>
        <v>82.11</v>
      </c>
      <c r="N100" s="311">
        <f>CAPSA!M28</f>
        <v>66.25</v>
      </c>
      <c r="O100" s="311">
        <f>CAPSA!N28</f>
        <v>65.739999999999995</v>
      </c>
      <c r="P100" s="303">
        <f t="shared" si="11"/>
        <v>943.19</v>
      </c>
      <c r="Q100" s="304">
        <f>'Sn Fco. Menendez'!AE93+SUM(P100/12)</f>
        <v>78.599166666666676</v>
      </c>
      <c r="R100" s="304">
        <f>'Sn Fco. Menendez'!AF93+SUM(Q100/30)</f>
        <v>2.6199722222222226</v>
      </c>
      <c r="S100" s="17"/>
    </row>
    <row r="101" spans="1:19">
      <c r="A101" s="539"/>
      <c r="B101" s="271" t="s">
        <v>587</v>
      </c>
      <c r="C101" s="272" t="str">
        <f>CAPSA!B29</f>
        <v>San Pedro Puxtla</v>
      </c>
      <c r="D101" s="309">
        <f>CAPSA!C29</f>
        <v>10.14</v>
      </c>
      <c r="E101" s="310">
        <f>CAPSA!D29</f>
        <v>8.17</v>
      </c>
      <c r="F101" s="310">
        <f>CAPSA!E29</f>
        <v>11.18</v>
      </c>
      <c r="G101" s="310">
        <f>CAPSA!F29</f>
        <v>6.98</v>
      </c>
      <c r="H101" s="310">
        <f>CAPSA!G29</f>
        <v>14.74</v>
      </c>
      <c r="I101" s="310">
        <f>CAPSA!H29</f>
        <v>9.8699999999999992</v>
      </c>
      <c r="J101" s="310">
        <f>CAPSA!I29</f>
        <v>15.46</v>
      </c>
      <c r="K101" s="311">
        <f>CAPSA!J29</f>
        <v>8.17</v>
      </c>
      <c r="L101" s="311">
        <f>CAPSA!K29</f>
        <v>21.06</v>
      </c>
      <c r="M101" s="311">
        <f>CAPSA!L29</f>
        <v>13.11</v>
      </c>
      <c r="N101" s="311">
        <f>CAPSA!M29</f>
        <v>8.0500000000000007</v>
      </c>
      <c r="O101" s="311">
        <f>CAPSA!N29</f>
        <v>7.48</v>
      </c>
      <c r="P101" s="312">
        <f t="shared" si="11"/>
        <v>134.41</v>
      </c>
      <c r="Q101" s="304">
        <f>'Sn Fco. Menendez'!AE94+SUM(P101/12)</f>
        <v>11.200833333333334</v>
      </c>
      <c r="R101" s="304">
        <f>'Sn Fco. Menendez'!AF94+SUM(Q101/30)</f>
        <v>0.37336111111111114</v>
      </c>
      <c r="S101" s="17"/>
    </row>
    <row r="102" spans="1:19">
      <c r="A102" s="539"/>
      <c r="B102" s="271" t="s">
        <v>587</v>
      </c>
      <c r="C102" s="272" t="str">
        <f>CAPSA!B30</f>
        <v>Tacuba</v>
      </c>
      <c r="D102" s="309">
        <f>CAPSA!C30</f>
        <v>56.64</v>
      </c>
      <c r="E102" s="310">
        <f>CAPSA!D30</f>
        <v>49.21</v>
      </c>
      <c r="F102" s="310">
        <f>CAPSA!E30</f>
        <v>55.66</v>
      </c>
      <c r="G102" s="310">
        <f>CAPSA!F30</f>
        <v>56</v>
      </c>
      <c r="H102" s="310">
        <f>CAPSA!G30</f>
        <v>62.73</v>
      </c>
      <c r="I102" s="310">
        <f>CAPSA!H30</f>
        <v>57.54</v>
      </c>
      <c r="J102" s="310">
        <f>CAPSA!I30</f>
        <v>68.09</v>
      </c>
      <c r="K102" s="311">
        <f>CAPSA!J30</f>
        <v>64.849999999999994</v>
      </c>
      <c r="L102" s="311">
        <f>CAPSA!K30</f>
        <v>54.47</v>
      </c>
      <c r="M102" s="311">
        <f>CAPSA!L30</f>
        <v>61.01</v>
      </c>
      <c r="N102" s="311">
        <f>CAPSA!M30</f>
        <v>51.3</v>
      </c>
      <c r="O102" s="311">
        <f>CAPSA!N30</f>
        <v>53.92</v>
      </c>
      <c r="P102" s="303">
        <f t="shared" si="11"/>
        <v>691.42</v>
      </c>
      <c r="Q102" s="304">
        <f>'Sn Fco. Menendez'!AE95+SUM(P102/12)</f>
        <v>57.618333333333332</v>
      </c>
      <c r="R102" s="304">
        <f>'Sn Fco. Menendez'!AF95+SUM(Q102/30)</f>
        <v>1.920611111111111</v>
      </c>
      <c r="S102" s="17"/>
    </row>
    <row r="103" spans="1:19">
      <c r="A103" s="539"/>
      <c r="B103" s="271" t="s">
        <v>587</v>
      </c>
      <c r="C103" s="272" t="str">
        <f>CAPSA!B31</f>
        <v>Guaymango</v>
      </c>
      <c r="D103" s="309">
        <f>CAPSA!C31</f>
        <v>33.630000000000003</v>
      </c>
      <c r="E103" s="310">
        <f>CAPSA!D31</f>
        <v>27.97</v>
      </c>
      <c r="F103" s="310">
        <f>CAPSA!E31</f>
        <v>31.74</v>
      </c>
      <c r="G103" s="310">
        <f>CAPSA!F31</f>
        <v>36.020000000000003</v>
      </c>
      <c r="H103" s="310">
        <f>CAPSA!G31</f>
        <v>35.6</v>
      </c>
      <c r="I103" s="310">
        <f>CAPSA!H31</f>
        <v>33.5</v>
      </c>
      <c r="J103" s="310">
        <f>CAPSA!I31</f>
        <v>40.049999999999997</v>
      </c>
      <c r="K103" s="311">
        <f>CAPSA!J31</f>
        <v>33.67</v>
      </c>
      <c r="L103" s="311">
        <f>CAPSA!K31</f>
        <v>35.340000000000003</v>
      </c>
      <c r="M103" s="311">
        <f>CAPSA!L31</f>
        <v>36.909999999999997</v>
      </c>
      <c r="N103" s="311">
        <f>CAPSA!M31</f>
        <v>31.6</v>
      </c>
      <c r="O103" s="311">
        <f>CAPSA!N31</f>
        <v>29.91</v>
      </c>
      <c r="P103" s="303">
        <f t="shared" si="11"/>
        <v>405.94</v>
      </c>
      <c r="Q103" s="304">
        <f>'Sn Fco. Menendez'!AE96+SUM(P103/12)</f>
        <v>33.828333333333333</v>
      </c>
      <c r="R103" s="304">
        <f>'Sn Fco. Menendez'!AF96+SUM(Q103/30)</f>
        <v>1.1276111111111111</v>
      </c>
      <c r="S103" s="17"/>
    </row>
    <row r="104" spans="1:19">
      <c r="A104" s="539"/>
      <c r="B104" s="271" t="s">
        <v>19</v>
      </c>
      <c r="C104" s="272" t="str">
        <f>CAPSA!B32</f>
        <v>Antiguo Cuscatlán</v>
      </c>
      <c r="D104" s="310">
        <f>CAPSA!C32</f>
        <v>1895.78</v>
      </c>
      <c r="E104" s="310">
        <f>CAPSA!D32</f>
        <v>1722.04</v>
      </c>
      <c r="F104" s="310">
        <f>CAPSA!E32</f>
        <v>1976.86</v>
      </c>
      <c r="G104" s="310">
        <f>CAPSA!F32</f>
        <v>1923.3</v>
      </c>
      <c r="H104" s="310">
        <f>CAPSA!G32</f>
        <v>2205.46</v>
      </c>
      <c r="I104" s="310">
        <f>CAPSA!H32</f>
        <v>2161.83</v>
      </c>
      <c r="J104" s="310">
        <f>CAPSA!I32</f>
        <v>2141.87</v>
      </c>
      <c r="K104" s="311">
        <f>CAPSA!J32</f>
        <v>1912.03</v>
      </c>
      <c r="L104" s="311">
        <f>CAPSA!K32</f>
        <v>2109.63</v>
      </c>
      <c r="M104" s="311">
        <f>CAPSA!L32</f>
        <v>2152.3200000000002</v>
      </c>
      <c r="N104" s="311">
        <f>CAPSA!M32</f>
        <v>1889.99</v>
      </c>
      <c r="O104" s="311">
        <f>CAPSA!N32</f>
        <v>2111.52</v>
      </c>
      <c r="P104" s="303">
        <f t="shared" si="11"/>
        <v>24202.63</v>
      </c>
      <c r="Q104" s="304">
        <f>'Sn Fco. Menendez'!AE97+SUM(P104/12)</f>
        <v>2016.8858333333335</v>
      </c>
      <c r="R104" s="304">
        <f>'Sn Fco. Menendez'!AF97+SUM(Q104/30)</f>
        <v>67.22952777777779</v>
      </c>
      <c r="S104" s="17"/>
    </row>
    <row r="105" spans="1:19">
      <c r="A105" s="539"/>
      <c r="B105" s="271" t="s">
        <v>19</v>
      </c>
      <c r="C105" s="272" t="str">
        <f>CAPSA!B33</f>
        <v>Chiltiupán</v>
      </c>
      <c r="D105" s="309">
        <f>CAPSA!C33</f>
        <v>46.56</v>
      </c>
      <c r="E105" s="310">
        <f>CAPSA!D33</f>
        <v>40.36</v>
      </c>
      <c r="F105" s="310">
        <f>CAPSA!E33</f>
        <v>47.39</v>
      </c>
      <c r="G105" s="310">
        <f>CAPSA!F33</f>
        <v>65.099999999999994</v>
      </c>
      <c r="H105" s="310">
        <f>CAPSA!G33</f>
        <v>54.18</v>
      </c>
      <c r="I105" s="310">
        <f>CAPSA!H33</f>
        <v>48.09</v>
      </c>
      <c r="J105" s="310">
        <f>CAPSA!I33</f>
        <v>51.85</v>
      </c>
      <c r="K105" s="311">
        <f>CAPSA!J33</f>
        <v>61.4</v>
      </c>
      <c r="L105" s="311">
        <f>CAPSA!K33</f>
        <v>49.29</v>
      </c>
      <c r="M105" s="311">
        <f>CAPSA!L33</f>
        <v>52.07</v>
      </c>
      <c r="N105" s="311">
        <f>CAPSA!M33</f>
        <v>43.08</v>
      </c>
      <c r="O105" s="311">
        <f>CAPSA!N33</f>
        <v>48.44</v>
      </c>
      <c r="P105" s="303">
        <f t="shared" si="11"/>
        <v>607.81000000000017</v>
      </c>
      <c r="Q105" s="304">
        <f>'Sn Fco. Menendez'!AE98+SUM(P105/12)</f>
        <v>50.650833333333345</v>
      </c>
      <c r="R105" s="304">
        <f>'Sn Fco. Menendez'!AF98+SUM(Q105/30)</f>
        <v>1.6883611111111114</v>
      </c>
      <c r="S105" s="17"/>
    </row>
    <row r="106" spans="1:19">
      <c r="A106" s="539"/>
      <c r="B106" s="271" t="s">
        <v>19</v>
      </c>
      <c r="C106" s="272" t="str">
        <f>CAPSA!B34</f>
        <v>Ciudad Arce</v>
      </c>
      <c r="D106" s="310">
        <f>CAPSA!C34</f>
        <v>349.32</v>
      </c>
      <c r="E106" s="310">
        <f>CAPSA!D34</f>
        <v>309.66000000000003</v>
      </c>
      <c r="F106" s="310">
        <f>CAPSA!E34</f>
        <v>352.45</v>
      </c>
      <c r="G106" s="310">
        <f>CAPSA!F34</f>
        <v>356.06</v>
      </c>
      <c r="H106" s="310">
        <f>CAPSA!G34</f>
        <v>432.06</v>
      </c>
      <c r="I106" s="310">
        <f>CAPSA!H34</f>
        <v>400.17</v>
      </c>
      <c r="J106" s="310">
        <f>CAPSA!I34</f>
        <v>404.83</v>
      </c>
      <c r="K106" s="311">
        <f>CAPSA!J34</f>
        <v>0</v>
      </c>
      <c r="L106" s="311">
        <f>CAPSA!K34</f>
        <v>0</v>
      </c>
      <c r="M106" s="311">
        <f>CAPSA!L34</f>
        <v>0</v>
      </c>
      <c r="N106" s="311">
        <f>CAPSA!M34</f>
        <v>0</v>
      </c>
      <c r="O106" s="311">
        <f>CAPSA!N34</f>
        <v>0</v>
      </c>
      <c r="P106" s="303">
        <f t="shared" si="11"/>
        <v>2604.5499999999997</v>
      </c>
      <c r="Q106" s="304">
        <f>'Sn Fco. Menendez'!AE99+SUM(P106/12)</f>
        <v>217.04583333333332</v>
      </c>
      <c r="R106" s="304">
        <f>'Sn Fco. Menendez'!AF99+SUM(Q106/30)</f>
        <v>7.234861111111111</v>
      </c>
      <c r="S106" s="17"/>
    </row>
    <row r="107" spans="1:19">
      <c r="A107" s="539"/>
      <c r="B107" s="271" t="s">
        <v>19</v>
      </c>
      <c r="C107" s="268" t="str">
        <f>CAPSA!B35</f>
        <v xml:space="preserve">Colon </v>
      </c>
      <c r="D107" s="313">
        <f>CAPSA!C35</f>
        <v>1777.6</v>
      </c>
      <c r="E107" s="313">
        <f>CAPSA!D35</f>
        <v>1539.43</v>
      </c>
      <c r="F107" s="313">
        <f>CAPSA!E35</f>
        <v>1704.65</v>
      </c>
      <c r="G107" s="313">
        <f>CAPSA!F35</f>
        <v>1851.38</v>
      </c>
      <c r="H107" s="313">
        <f>CAPSA!G35</f>
        <v>2193</v>
      </c>
      <c r="I107" s="313">
        <f>CAPSA!H35</f>
        <v>2205.2800000000002</v>
      </c>
      <c r="J107" s="313">
        <f>CAPSA!I35</f>
        <v>2219.39</v>
      </c>
      <c r="K107" s="313">
        <f>CAPSA!J35</f>
        <v>2025.98</v>
      </c>
      <c r="L107" s="313">
        <f>CAPSA!K35</f>
        <v>2046.82</v>
      </c>
      <c r="M107" s="313">
        <f>CAPSA!L35</f>
        <v>2026.4</v>
      </c>
      <c r="N107" s="313">
        <f>CAPSA!M35</f>
        <v>1695.25</v>
      </c>
      <c r="O107" s="313">
        <f>CAPSA!N35</f>
        <v>1880.24</v>
      </c>
      <c r="P107" s="303">
        <f t="shared" si="11"/>
        <v>23165.420000000006</v>
      </c>
      <c r="Q107" s="304">
        <f>'Sn Fco. Menendez'!AE100+SUM(P107/12)</f>
        <v>1930.4516666666671</v>
      </c>
      <c r="R107" s="304">
        <f>'Sn Fco. Menendez'!AF100+SUM(Q107/30)</f>
        <v>64.348388888888906</v>
      </c>
      <c r="S107" s="17"/>
    </row>
    <row r="108" spans="1:19">
      <c r="A108" s="539"/>
      <c r="B108" s="271" t="s">
        <v>19</v>
      </c>
      <c r="C108" s="268" t="str">
        <f>CAPSA!B36</f>
        <v>Jayaque</v>
      </c>
      <c r="D108" s="313">
        <f>CAPSA!C36</f>
        <v>92.78</v>
      </c>
      <c r="E108" s="313">
        <f>CAPSA!D36</f>
        <v>81.94</v>
      </c>
      <c r="F108" s="313">
        <f>CAPSA!E36</f>
        <v>86.75</v>
      </c>
      <c r="G108" s="313">
        <f>CAPSA!F36</f>
        <v>95.11</v>
      </c>
      <c r="H108" s="313">
        <f>CAPSA!G36</f>
        <v>110.89</v>
      </c>
      <c r="I108" s="313">
        <f>CAPSA!H36</f>
        <v>111.92</v>
      </c>
      <c r="J108" s="313">
        <f>CAPSA!I36</f>
        <v>114.61</v>
      </c>
      <c r="K108" s="313">
        <f>CAPSA!J36</f>
        <v>101.91</v>
      </c>
      <c r="L108" s="313">
        <f>CAPSA!K36</f>
        <v>94.27</v>
      </c>
      <c r="M108" s="313">
        <f>CAPSA!L36</f>
        <v>99.2</v>
      </c>
      <c r="N108" s="313">
        <f>CAPSA!M36</f>
        <v>80.239999999999995</v>
      </c>
      <c r="O108" s="313">
        <f>CAPSA!N36</f>
        <v>88.79</v>
      </c>
      <c r="P108" s="303">
        <f t="shared" si="11"/>
        <v>1158.4099999999999</v>
      </c>
      <c r="Q108" s="304">
        <f>'Sn Fco. Menendez'!AE101+SUM(P108/12)</f>
        <v>96.53416666666665</v>
      </c>
      <c r="R108" s="304">
        <f>'Sn Fco. Menendez'!AF101+SUM(Q108/30)</f>
        <v>3.2178055555555551</v>
      </c>
      <c r="S108" s="17"/>
    </row>
    <row r="109" spans="1:19">
      <c r="A109" s="539"/>
      <c r="B109" s="271" t="s">
        <v>19</v>
      </c>
      <c r="C109" s="268" t="str">
        <f>CAPSA!B37</f>
        <v>Jicalapa</v>
      </c>
      <c r="D109" s="313">
        <f>CAPSA!C37</f>
        <v>0</v>
      </c>
      <c r="E109" s="313">
        <f>CAPSA!D37</f>
        <v>0</v>
      </c>
      <c r="F109" s="313">
        <f>CAPSA!E37</f>
        <v>0</v>
      </c>
      <c r="G109" s="313">
        <f>CAPSA!F37</f>
        <v>0</v>
      </c>
      <c r="H109" s="313">
        <f>CAPSA!G37</f>
        <v>0</v>
      </c>
      <c r="I109" s="313">
        <f>CAPSA!H37</f>
        <v>0</v>
      </c>
      <c r="J109" s="313">
        <f>CAPSA!I37</f>
        <v>0</v>
      </c>
      <c r="K109" s="313">
        <f>CAPSA!J37</f>
        <v>0</v>
      </c>
      <c r="L109" s="313">
        <f>CAPSA!K37</f>
        <v>0</v>
      </c>
      <c r="M109" s="313">
        <f>CAPSA!L37</f>
        <v>0</v>
      </c>
      <c r="N109" s="313">
        <f>CAPSA!M37</f>
        <v>0</v>
      </c>
      <c r="O109" s="313">
        <f>CAPSA!N37</f>
        <v>0</v>
      </c>
      <c r="P109" s="303">
        <f t="shared" si="11"/>
        <v>0</v>
      </c>
      <c r="Q109" s="304">
        <f>'Sn Fco. Menendez'!AE102+SUM(P109/12)</f>
        <v>0</v>
      </c>
      <c r="R109" s="304">
        <f>'Sn Fco. Menendez'!AF102+SUM(Q109/30)</f>
        <v>0</v>
      </c>
      <c r="S109" s="17"/>
    </row>
    <row r="110" spans="1:19">
      <c r="A110" s="539"/>
      <c r="B110" s="271" t="s">
        <v>19</v>
      </c>
      <c r="C110" s="268" t="str">
        <f>CAPSA!B38</f>
        <v>Sacacoyo</v>
      </c>
      <c r="D110" s="313">
        <f>CAPSA!C38</f>
        <v>202.02</v>
      </c>
      <c r="E110" s="313">
        <f>CAPSA!D38</f>
        <v>183.89</v>
      </c>
      <c r="F110" s="313">
        <f>CAPSA!E38</f>
        <v>195.12</v>
      </c>
      <c r="G110" s="313">
        <f>CAPSA!F38</f>
        <v>216.31</v>
      </c>
      <c r="H110" s="313">
        <f>CAPSA!G38</f>
        <v>269.14</v>
      </c>
      <c r="I110" s="313">
        <f>CAPSA!H38</f>
        <v>256.44</v>
      </c>
      <c r="J110" s="313">
        <f>CAPSA!I38</f>
        <v>264.04000000000002</v>
      </c>
      <c r="K110" s="313">
        <f>CAPSA!J38</f>
        <v>228.36</v>
      </c>
      <c r="L110" s="313">
        <f>CAPSA!K38</f>
        <v>213.68</v>
      </c>
      <c r="M110" s="313">
        <f>CAPSA!L38</f>
        <v>224.2</v>
      </c>
      <c r="N110" s="313">
        <f>CAPSA!M38</f>
        <v>191.16</v>
      </c>
      <c r="O110" s="313">
        <f>CAPSA!N38</f>
        <v>216.83</v>
      </c>
      <c r="P110" s="303">
        <f t="shared" si="11"/>
        <v>2661.19</v>
      </c>
      <c r="Q110" s="304">
        <f>'Sn Fco. Menendez'!AE103+SUM(P110/12)</f>
        <v>221.76583333333335</v>
      </c>
      <c r="R110" s="304">
        <f>'Sn Fco. Menendez'!AF103+SUM(Q110/30)</f>
        <v>7.3921944444444447</v>
      </c>
      <c r="S110" s="17"/>
    </row>
    <row r="111" spans="1:19">
      <c r="A111" s="539"/>
      <c r="B111" s="271" t="s">
        <v>19</v>
      </c>
      <c r="C111" s="268" t="str">
        <f>CAPSA!B39</f>
        <v>San Juan Opico</v>
      </c>
      <c r="D111" s="313">
        <f>CAPSA!C39</f>
        <v>474.6</v>
      </c>
      <c r="E111" s="313">
        <f>CAPSA!D39</f>
        <v>425.76</v>
      </c>
      <c r="F111" s="313">
        <f>CAPSA!E39</f>
        <v>472.87</v>
      </c>
      <c r="G111" s="313">
        <f>CAPSA!F39</f>
        <v>511.88</v>
      </c>
      <c r="H111" s="313">
        <f>CAPSA!G39</f>
        <v>631.51</v>
      </c>
      <c r="I111" s="313">
        <f>CAPSA!H39</f>
        <v>638.65</v>
      </c>
      <c r="J111" s="313">
        <f>CAPSA!I39</f>
        <v>630.57000000000005</v>
      </c>
      <c r="K111" s="313">
        <f>CAPSA!J39</f>
        <v>571.46</v>
      </c>
      <c r="L111" s="313">
        <f>CAPSA!K39</f>
        <v>578.20000000000005</v>
      </c>
      <c r="M111" s="313">
        <f>CAPSA!L39</f>
        <v>587.70000000000005</v>
      </c>
      <c r="N111" s="313">
        <f>CAPSA!M39</f>
        <v>455.24</v>
      </c>
      <c r="O111" s="313">
        <f>CAPSA!N39</f>
        <v>488.8</v>
      </c>
      <c r="P111" s="303">
        <f t="shared" si="11"/>
        <v>6467.24</v>
      </c>
      <c r="Q111" s="304">
        <f>'Sn Fco. Menendez'!AE104+SUM(P111/12)</f>
        <v>538.93666666666661</v>
      </c>
      <c r="R111" s="304">
        <f>'Sn Fco. Menendez'!AF104+SUM(Q111/30)</f>
        <v>17.964555555555553</v>
      </c>
      <c r="S111" s="17"/>
    </row>
    <row r="112" spans="1:19">
      <c r="A112" s="539"/>
      <c r="B112" s="271" t="s">
        <v>19</v>
      </c>
      <c r="C112" s="268" t="str">
        <f>CAPSA!B40</f>
        <v>Talnique</v>
      </c>
      <c r="D112" s="313">
        <f>CAPSA!C40</f>
        <v>0</v>
      </c>
      <c r="E112" s="313">
        <f>CAPSA!D40</f>
        <v>0</v>
      </c>
      <c r="F112" s="313">
        <f>CAPSA!E40</f>
        <v>0</v>
      </c>
      <c r="G112" s="313">
        <f>CAPSA!F40</f>
        <v>0</v>
      </c>
      <c r="H112" s="313">
        <f>CAPSA!G40</f>
        <v>0</v>
      </c>
      <c r="I112" s="313">
        <f>CAPSA!H40</f>
        <v>0</v>
      </c>
      <c r="J112" s="313">
        <f>CAPSA!I40</f>
        <v>0</v>
      </c>
      <c r="K112" s="313">
        <f>CAPSA!J40</f>
        <v>0</v>
      </c>
      <c r="L112" s="313">
        <f>CAPSA!K40</f>
        <v>0</v>
      </c>
      <c r="M112" s="313">
        <f>CAPSA!L40</f>
        <v>0</v>
      </c>
      <c r="N112" s="313">
        <f>CAPSA!M40</f>
        <v>0</v>
      </c>
      <c r="O112" s="313">
        <f>CAPSA!N40</f>
        <v>111.73</v>
      </c>
      <c r="P112" s="303">
        <f t="shared" si="11"/>
        <v>111.73</v>
      </c>
      <c r="Q112" s="304">
        <f>'Sn Fco. Menendez'!AE105+SUM(P112/12)</f>
        <v>9.3108333333333331</v>
      </c>
      <c r="R112" s="304">
        <f>'Sn Fco. Menendez'!AF105+SUM(Q112/30)</f>
        <v>0.31036111111111109</v>
      </c>
      <c r="S112" s="17"/>
    </row>
    <row r="113" spans="1:19">
      <c r="A113" s="539"/>
      <c r="B113" s="271" t="s">
        <v>19</v>
      </c>
      <c r="C113" s="268" t="str">
        <f>CAPSA!B41</f>
        <v>Tepecoyo</v>
      </c>
      <c r="D113" s="313">
        <f>CAPSA!C41</f>
        <v>81.66</v>
      </c>
      <c r="E113" s="313">
        <f>CAPSA!D41</f>
        <v>71.849999999999994</v>
      </c>
      <c r="F113" s="313">
        <f>CAPSA!E41</f>
        <v>83.91</v>
      </c>
      <c r="G113" s="313">
        <f>CAPSA!F41</f>
        <v>84.59</v>
      </c>
      <c r="H113" s="313">
        <f>CAPSA!G41</f>
        <v>98.92</v>
      </c>
      <c r="I113" s="313">
        <f>CAPSA!H41</f>
        <v>106.21</v>
      </c>
      <c r="J113" s="313">
        <f>CAPSA!I41</f>
        <v>100.91</v>
      </c>
      <c r="K113" s="313">
        <f>CAPSA!J41</f>
        <v>96.63</v>
      </c>
      <c r="L113" s="313">
        <f>CAPSA!K41</f>
        <v>82.18</v>
      </c>
      <c r="M113" s="313">
        <f>CAPSA!L41</f>
        <v>90</v>
      </c>
      <c r="N113" s="313">
        <f>CAPSA!M41</f>
        <v>72.489999999999995</v>
      </c>
      <c r="O113" s="313">
        <f>CAPSA!N41</f>
        <v>86.59</v>
      </c>
      <c r="P113" s="303">
        <f t="shared" si="11"/>
        <v>1055.9399999999998</v>
      </c>
      <c r="Q113" s="304">
        <f>'Sn Fco. Menendez'!AE106+SUM(P113/12)</f>
        <v>87.99499999999999</v>
      </c>
      <c r="R113" s="304">
        <f>'Sn Fco. Menendez'!AF106+SUM(Q113/30)</f>
        <v>2.9331666666666663</v>
      </c>
      <c r="S113" s="17"/>
    </row>
    <row r="114" spans="1:19">
      <c r="A114" s="539"/>
      <c r="B114" s="271" t="s">
        <v>19</v>
      </c>
      <c r="C114" s="268" t="str">
        <f>CAPSA!B42</f>
        <v>Teotepeque</v>
      </c>
      <c r="D114" s="313">
        <f>CAPSA!C42</f>
        <v>35.36</v>
      </c>
      <c r="E114" s="313">
        <f>CAPSA!D42</f>
        <v>30.04</v>
      </c>
      <c r="F114" s="313">
        <f>CAPSA!E42</f>
        <v>36.64</v>
      </c>
      <c r="G114" s="313">
        <f>CAPSA!F42</f>
        <v>33.26</v>
      </c>
      <c r="H114" s="313">
        <f>CAPSA!G42</f>
        <v>38.36</v>
      </c>
      <c r="I114" s="313">
        <f>CAPSA!H42</f>
        <v>38.24</v>
      </c>
      <c r="J114" s="313">
        <f>CAPSA!I42</f>
        <v>42.77</v>
      </c>
      <c r="K114" s="313">
        <f>CAPSA!J42</f>
        <v>46.76</v>
      </c>
      <c r="L114" s="313">
        <f>CAPSA!K42</f>
        <v>41.21</v>
      </c>
      <c r="M114" s="313">
        <f>CAPSA!L42</f>
        <v>43.69</v>
      </c>
      <c r="N114" s="313">
        <f>CAPSA!M42</f>
        <v>37</v>
      </c>
      <c r="O114" s="313">
        <f>CAPSA!N42</f>
        <v>43</v>
      </c>
      <c r="P114" s="303">
        <f t="shared" si="11"/>
        <v>466.33000000000004</v>
      </c>
      <c r="Q114" s="304">
        <f>'Sn Fco. Menendez'!AE107+SUM(P114/12)</f>
        <v>38.860833333333339</v>
      </c>
      <c r="R114" s="304">
        <f>'Sn Fco. Menendez'!AF107+SUM(Q114/30)</f>
        <v>1.2953611111111114</v>
      </c>
      <c r="S114" s="17"/>
    </row>
    <row r="115" spans="1:19">
      <c r="A115" s="539"/>
      <c r="B115" s="271" t="s">
        <v>64</v>
      </c>
      <c r="C115" s="268" t="str">
        <f>CAPSA!B43</f>
        <v>San Pedro Masahuat</v>
      </c>
      <c r="D115" s="313">
        <f>CAPSA!C43</f>
        <v>0</v>
      </c>
      <c r="E115" s="313">
        <f>CAPSA!D43</f>
        <v>0</v>
      </c>
      <c r="F115" s="313">
        <f>CAPSA!E43</f>
        <v>0</v>
      </c>
      <c r="G115" s="313">
        <f>CAPSA!F43</f>
        <v>0</v>
      </c>
      <c r="H115" s="313">
        <f>CAPSA!G43</f>
        <v>0</v>
      </c>
      <c r="I115" s="313">
        <f>CAPSA!H43</f>
        <v>0</v>
      </c>
      <c r="J115" s="313">
        <f>CAPSA!I43</f>
        <v>0</v>
      </c>
      <c r="K115" s="313">
        <f>CAPSA!J43</f>
        <v>0</v>
      </c>
      <c r="L115" s="313">
        <f>CAPSA!K43</f>
        <v>0</v>
      </c>
      <c r="M115" s="313">
        <f>CAPSA!L43</f>
        <v>0</v>
      </c>
      <c r="N115" s="313">
        <f>CAPSA!M43</f>
        <v>0</v>
      </c>
      <c r="O115" s="313">
        <f>CAPSA!N43</f>
        <v>0</v>
      </c>
      <c r="P115" s="303">
        <f t="shared" si="11"/>
        <v>0</v>
      </c>
      <c r="Q115" s="304">
        <f>'Sn Fco. Menendez'!AE108+SUM(P115/12)</f>
        <v>0</v>
      </c>
      <c r="R115" s="304">
        <f>'Sn Fco. Menendez'!AF108+SUM(Q115/30)</f>
        <v>0</v>
      </c>
      <c r="S115" s="17"/>
    </row>
    <row r="116" spans="1:19">
      <c r="A116" s="539"/>
      <c r="B116" s="271" t="s">
        <v>66</v>
      </c>
      <c r="C116" s="268" t="str">
        <f>CAPSA!B44</f>
        <v>Santiago Texacuango</v>
      </c>
      <c r="D116" s="313">
        <f>CAPSA!C44</f>
        <v>0</v>
      </c>
      <c r="E116" s="313">
        <f>CAPSA!D44</f>
        <v>0</v>
      </c>
      <c r="F116" s="313">
        <f>CAPSA!E44</f>
        <v>0</v>
      </c>
      <c r="G116" s="313">
        <f>CAPSA!F44</f>
        <v>0</v>
      </c>
      <c r="H116" s="313">
        <f>CAPSA!G44</f>
        <v>0</v>
      </c>
      <c r="I116" s="313">
        <f>CAPSA!H44</f>
        <v>0</v>
      </c>
      <c r="J116" s="313">
        <f>CAPSA!I44</f>
        <v>0</v>
      </c>
      <c r="K116" s="313">
        <f>CAPSA!J44</f>
        <v>0</v>
      </c>
      <c r="L116" s="313">
        <f>CAPSA!K44</f>
        <v>0</v>
      </c>
      <c r="M116" s="313">
        <f>CAPSA!L44</f>
        <v>0</v>
      </c>
      <c r="N116" s="313">
        <f>CAPSA!M44</f>
        <v>0</v>
      </c>
      <c r="O116" s="313">
        <f>CAPSA!N44</f>
        <v>0</v>
      </c>
      <c r="P116" s="303">
        <f t="shared" si="11"/>
        <v>0</v>
      </c>
      <c r="Q116" s="304">
        <f>'Sn Fco. Menendez'!AE109+SUM(P116/12)</f>
        <v>0</v>
      </c>
      <c r="R116" s="304">
        <f>'Sn Fco. Menendez'!AF109+SUM(Q116/30)</f>
        <v>0</v>
      </c>
      <c r="S116" s="17"/>
    </row>
    <row r="117" spans="1:19">
      <c r="A117" s="539"/>
      <c r="B117" s="271" t="s">
        <v>66</v>
      </c>
      <c r="C117" s="268" t="str">
        <f>CAPSA!B45</f>
        <v>Santo Tomas</v>
      </c>
      <c r="D117" s="313">
        <f>CAPSA!C45</f>
        <v>248.17</v>
      </c>
      <c r="E117" s="313">
        <f>CAPSA!D45</f>
        <v>214.23</v>
      </c>
      <c r="F117" s="313">
        <f>CAPSA!E45</f>
        <v>247.51</v>
      </c>
      <c r="G117" s="313">
        <f>CAPSA!F45</f>
        <v>261.44</v>
      </c>
      <c r="H117" s="313">
        <f>CAPSA!G45</f>
        <v>302.52999999999997</v>
      </c>
      <c r="I117" s="313">
        <f>CAPSA!H45</f>
        <v>302.52</v>
      </c>
      <c r="J117" s="313">
        <f>CAPSA!I45</f>
        <v>294.95999999999998</v>
      </c>
      <c r="K117" s="313">
        <f>CAPSA!J45</f>
        <v>147.79</v>
      </c>
      <c r="L117" s="313">
        <f>CAPSA!K45</f>
        <v>0</v>
      </c>
      <c r="M117" s="313">
        <f>CAPSA!L45</f>
        <v>0</v>
      </c>
      <c r="N117" s="313">
        <f>CAPSA!M45</f>
        <v>0</v>
      </c>
      <c r="O117" s="313">
        <f>CAPSA!N45</f>
        <v>0</v>
      </c>
      <c r="P117" s="303">
        <f t="shared" si="11"/>
        <v>2019.1499999999999</v>
      </c>
      <c r="Q117" s="304">
        <f>'Sn Fco. Menendez'!AE110+SUM(P117/12)</f>
        <v>168.26249999999999</v>
      </c>
      <c r="R117" s="304">
        <f>'Sn Fco. Menendez'!AF110+SUM(Q117/30)</f>
        <v>5.6087499999999997</v>
      </c>
      <c r="S117" s="17"/>
    </row>
    <row r="118" spans="1:19" hidden="1">
      <c r="A118" s="539"/>
      <c r="B118" s="271"/>
      <c r="C118" s="268">
        <f>CAPSA!B46</f>
        <v>0</v>
      </c>
      <c r="D118" s="313">
        <f>CAPSA!C46</f>
        <v>0</v>
      </c>
      <c r="E118" s="313">
        <f>CAPSA!D46</f>
        <v>0</v>
      </c>
      <c r="F118" s="313">
        <f>CAPSA!E46</f>
        <v>0</v>
      </c>
      <c r="G118" s="313">
        <f>CAPSA!F46</f>
        <v>0</v>
      </c>
      <c r="H118" s="313">
        <f>CAPSA!G46</f>
        <v>0</v>
      </c>
      <c r="I118" s="313">
        <f>CAPSA!H46</f>
        <v>0</v>
      </c>
      <c r="J118" s="313">
        <f>CAPSA!I46</f>
        <v>0</v>
      </c>
      <c r="K118" s="313">
        <f>CAPSA!J46</f>
        <v>0</v>
      </c>
      <c r="L118" s="313">
        <f>CAPSA!K46</f>
        <v>0</v>
      </c>
      <c r="M118" s="313">
        <f>CAPSA!L46</f>
        <v>0</v>
      </c>
      <c r="N118" s="313">
        <f>CAPSA!M46</f>
        <v>0</v>
      </c>
      <c r="O118" s="313">
        <f>CAPSA!N46</f>
        <v>0</v>
      </c>
      <c r="P118" s="303">
        <f t="shared" si="11"/>
        <v>0</v>
      </c>
      <c r="Q118" s="304">
        <f>'Sn Fco. Menendez'!AE111+SUM(P118/12)</f>
        <v>0</v>
      </c>
      <c r="R118" s="304">
        <f>'Sn Fco. Menendez'!AF111+SUM(Q118/30)</f>
        <v>0</v>
      </c>
      <c r="S118" s="17"/>
    </row>
    <row r="119" spans="1:19">
      <c r="A119" s="539"/>
      <c r="B119" s="271" t="s">
        <v>588</v>
      </c>
      <c r="C119" s="268" t="str">
        <f>CAPSA!B47</f>
        <v>Aceros de Centroamerica, S.A.</v>
      </c>
      <c r="D119" s="313">
        <f>CAPSA!C47</f>
        <v>0</v>
      </c>
      <c r="E119" s="313">
        <f>CAPSA!D47</f>
        <v>0</v>
      </c>
      <c r="F119" s="313">
        <f>CAPSA!E47</f>
        <v>0</v>
      </c>
      <c r="G119" s="313">
        <f>CAPSA!F47</f>
        <v>0</v>
      </c>
      <c r="H119" s="313">
        <f>CAPSA!G47</f>
        <v>0</v>
      </c>
      <c r="I119" s="313">
        <f>CAPSA!H47</f>
        <v>0</v>
      </c>
      <c r="J119" s="313">
        <f>CAPSA!I47</f>
        <v>0</v>
      </c>
      <c r="K119" s="313">
        <f>CAPSA!J47</f>
        <v>0</v>
      </c>
      <c r="L119" s="313">
        <f>CAPSA!K47</f>
        <v>0</v>
      </c>
      <c r="M119" s="313">
        <f>CAPSA!L47</f>
        <v>0</v>
      </c>
      <c r="N119" s="313">
        <f>CAPSA!M47</f>
        <v>0</v>
      </c>
      <c r="O119" s="313">
        <f>CAPSA!N47</f>
        <v>0</v>
      </c>
      <c r="P119" s="303">
        <f t="shared" si="11"/>
        <v>0</v>
      </c>
      <c r="Q119" s="304">
        <f>'Sn Fco. Menendez'!AE112+SUM(P119/12)</f>
        <v>0</v>
      </c>
      <c r="R119" s="304">
        <f>'Sn Fco. Menendez'!AF112+SUM(Q119/30)</f>
        <v>0</v>
      </c>
      <c r="S119" s="17"/>
    </row>
    <row r="120" spans="1:19">
      <c r="A120" s="539"/>
      <c r="B120" s="271" t="s">
        <v>588</v>
      </c>
      <c r="C120" s="268" t="str">
        <f>CAPSA!B48</f>
        <v>AGROSANIA, S.A DE C.V.</v>
      </c>
      <c r="D120" s="313">
        <f>CAPSA!C48</f>
        <v>0</v>
      </c>
      <c r="E120" s="313">
        <f>CAPSA!D48</f>
        <v>0</v>
      </c>
      <c r="F120" s="313">
        <f>CAPSA!E48</f>
        <v>1</v>
      </c>
      <c r="G120" s="313">
        <f>CAPSA!F48</f>
        <v>0</v>
      </c>
      <c r="H120" s="313">
        <f>CAPSA!G48</f>
        <v>2.9</v>
      </c>
      <c r="I120" s="313">
        <f>CAPSA!H48</f>
        <v>3.77</v>
      </c>
      <c r="J120" s="313">
        <f>CAPSA!I48</f>
        <v>1.79</v>
      </c>
      <c r="K120" s="313">
        <f>CAPSA!J48</f>
        <v>0</v>
      </c>
      <c r="L120" s="313">
        <f>CAPSA!K48</f>
        <v>0</v>
      </c>
      <c r="M120" s="313">
        <f>CAPSA!L48</f>
        <v>0</v>
      </c>
      <c r="N120" s="313">
        <f>CAPSA!M48</f>
        <v>0.99</v>
      </c>
      <c r="O120" s="313">
        <f>CAPSA!N48</f>
        <v>0</v>
      </c>
      <c r="P120" s="303">
        <f t="shared" si="11"/>
        <v>10.450000000000001</v>
      </c>
      <c r="Q120" s="304">
        <f>'Sn Fco. Menendez'!AE113+SUM(P120/12)</f>
        <v>0.87083333333333346</v>
      </c>
      <c r="R120" s="304">
        <f>'Sn Fco. Menendez'!AF113+SUM(Q120/30)</f>
        <v>2.9027777777777781E-2</v>
      </c>
      <c r="S120" s="17"/>
    </row>
    <row r="121" spans="1:19">
      <c r="A121" s="539"/>
      <c r="B121" s="271" t="s">
        <v>588</v>
      </c>
      <c r="C121" s="268" t="str">
        <f>CAPSA!B49</f>
        <v>Almacenadora Centroamerica s.a de c.v</v>
      </c>
      <c r="D121" s="313">
        <f>CAPSA!C49</f>
        <v>10.36</v>
      </c>
      <c r="E121" s="313">
        <f>CAPSA!D49</f>
        <v>4.59</v>
      </c>
      <c r="F121" s="313">
        <f>CAPSA!E49</f>
        <v>9.25</v>
      </c>
      <c r="G121" s="313">
        <f>CAPSA!F49</f>
        <v>4.9800000000000004</v>
      </c>
      <c r="H121" s="313">
        <f>CAPSA!G49</f>
        <v>8.5399999999999991</v>
      </c>
      <c r="I121" s="313">
        <f>CAPSA!H49</f>
        <v>7.07</v>
      </c>
      <c r="J121" s="313">
        <f>CAPSA!I49</f>
        <v>19.07</v>
      </c>
      <c r="K121" s="313">
        <f>CAPSA!J49</f>
        <v>6.09</v>
      </c>
      <c r="L121" s="313">
        <f>CAPSA!K49</f>
        <v>7.81</v>
      </c>
      <c r="M121" s="313">
        <f>CAPSA!L49</f>
        <v>4.62</v>
      </c>
      <c r="N121" s="313">
        <f>CAPSA!M49</f>
        <v>5.98</v>
      </c>
      <c r="O121" s="313">
        <f>CAPSA!N49</f>
        <v>3.74</v>
      </c>
      <c r="P121" s="303">
        <f t="shared" si="11"/>
        <v>92.100000000000009</v>
      </c>
      <c r="Q121" s="304">
        <f>'Sn Fco. Menendez'!AE114+SUM(P121/12)</f>
        <v>7.6750000000000007</v>
      </c>
      <c r="R121" s="304">
        <f>'Sn Fco. Menendez'!AF114+SUM(Q121/30)</f>
        <v>0.25583333333333336</v>
      </c>
      <c r="S121" s="17"/>
    </row>
    <row r="122" spans="1:19">
      <c r="A122" s="539"/>
      <c r="B122" s="271" t="s">
        <v>588</v>
      </c>
      <c r="C122" s="268" t="str">
        <f>CAPSA!B50</f>
        <v>ASOCIA.DE PROPUIETARIOS DE RES.SALINITAS</v>
      </c>
      <c r="D122" s="313">
        <f>CAPSA!C50</f>
        <v>35.99</v>
      </c>
      <c r="E122" s="313">
        <f>CAPSA!D50</f>
        <v>27.69</v>
      </c>
      <c r="F122" s="313">
        <f>CAPSA!E50</f>
        <v>31.95</v>
      </c>
      <c r="G122" s="313">
        <f>CAPSA!F50</f>
        <v>47.7</v>
      </c>
      <c r="H122" s="313">
        <f>CAPSA!G50</f>
        <v>46.15</v>
      </c>
      <c r="I122" s="313">
        <f>CAPSA!H50</f>
        <v>42.34</v>
      </c>
      <c r="J122" s="313">
        <f>CAPSA!I50</f>
        <v>35.32</v>
      </c>
      <c r="K122" s="313">
        <f>CAPSA!J50</f>
        <v>51.14</v>
      </c>
      <c r="L122" s="313">
        <f>CAPSA!K50</f>
        <v>27.78</v>
      </c>
      <c r="M122" s="313">
        <f>CAPSA!L50</f>
        <v>28.22</v>
      </c>
      <c r="N122" s="313">
        <f>CAPSA!M50</f>
        <v>20.88</v>
      </c>
      <c r="O122" s="313">
        <f>CAPSA!N50</f>
        <v>21.33</v>
      </c>
      <c r="P122" s="303">
        <f t="shared" si="11"/>
        <v>416.49000000000007</v>
      </c>
      <c r="Q122" s="304">
        <f>'Sn Fco. Menendez'!AE115+SUM(P122/12)</f>
        <v>34.707500000000003</v>
      </c>
      <c r="R122" s="304">
        <f>'Sn Fco. Menendez'!AF115+SUM(Q122/30)</f>
        <v>1.1569166666666668</v>
      </c>
      <c r="S122" s="17"/>
    </row>
    <row r="123" spans="1:19">
      <c r="A123" s="539"/>
      <c r="B123" s="271" t="s">
        <v>588</v>
      </c>
      <c r="C123" s="268" t="str">
        <f>CAPSA!B51</f>
        <v>ADEXA, S.A. DE C.V.</v>
      </c>
      <c r="D123" s="313">
        <f>CAPSA!C51</f>
        <v>1.64</v>
      </c>
      <c r="E123" s="313">
        <f>CAPSA!D51</f>
        <v>3.84</v>
      </c>
      <c r="F123" s="313">
        <f>CAPSA!E51</f>
        <v>3.02</v>
      </c>
      <c r="G123" s="313">
        <f>CAPSA!F51</f>
        <v>1.57</v>
      </c>
      <c r="H123" s="313">
        <f>CAPSA!G51</f>
        <v>1.21</v>
      </c>
      <c r="I123" s="313">
        <f>CAPSA!H51</f>
        <v>1.9</v>
      </c>
      <c r="J123" s="313">
        <f>CAPSA!I51</f>
        <v>2.46</v>
      </c>
      <c r="K123" s="313">
        <f>CAPSA!J51</f>
        <v>2.2599999999999998</v>
      </c>
      <c r="L123" s="313">
        <f>CAPSA!K51</f>
        <v>2.82</v>
      </c>
      <c r="M123" s="313">
        <f>CAPSA!L51</f>
        <v>0</v>
      </c>
      <c r="N123" s="313">
        <f>CAPSA!M51</f>
        <v>3.19</v>
      </c>
      <c r="O123" s="313">
        <f>CAPSA!N51</f>
        <v>2.13</v>
      </c>
      <c r="P123" s="303">
        <f t="shared" si="11"/>
        <v>26.04</v>
      </c>
      <c r="Q123" s="304">
        <f>'Sn Fco. Menendez'!AE116+SUM(P123/12)</f>
        <v>2.17</v>
      </c>
      <c r="R123" s="304">
        <f>'Sn Fco. Menendez'!AF116+SUM(Q123/30)</f>
        <v>7.2333333333333333E-2</v>
      </c>
      <c r="S123" s="17"/>
    </row>
    <row r="124" spans="1:19">
      <c r="A124" s="539"/>
      <c r="B124" s="271" t="s">
        <v>588</v>
      </c>
      <c r="C124" s="268" t="str">
        <f>CAPSA!B52</f>
        <v>Agroquímica Internacional, S.A.</v>
      </c>
      <c r="D124" s="313">
        <f>CAPSA!C52</f>
        <v>0.79</v>
      </c>
      <c r="E124" s="313">
        <f>CAPSA!D52</f>
        <v>0.78</v>
      </c>
      <c r="F124" s="313">
        <f>CAPSA!E52</f>
        <v>0.84</v>
      </c>
      <c r="G124" s="313">
        <f>CAPSA!F52</f>
        <v>0.68</v>
      </c>
      <c r="H124" s="313">
        <f>CAPSA!G52</f>
        <v>1.49</v>
      </c>
      <c r="I124" s="313">
        <f>CAPSA!H52</f>
        <v>0.84</v>
      </c>
      <c r="J124" s="313">
        <f>CAPSA!I52</f>
        <v>1.25</v>
      </c>
      <c r="K124" s="313">
        <f>CAPSA!J52</f>
        <v>1.17</v>
      </c>
      <c r="L124" s="313">
        <f>CAPSA!K52</f>
        <v>1.76</v>
      </c>
      <c r="M124" s="313">
        <f>CAPSA!L52</f>
        <v>0</v>
      </c>
      <c r="N124" s="313">
        <f>CAPSA!M52</f>
        <v>1.1599999999999999</v>
      </c>
      <c r="O124" s="313">
        <f>CAPSA!N52</f>
        <v>0.74</v>
      </c>
      <c r="P124" s="303">
        <f t="shared" si="11"/>
        <v>11.5</v>
      </c>
      <c r="Q124" s="304">
        <f>'Sn Fco. Menendez'!AE117+SUM(P124/12)</f>
        <v>0.95833333333333337</v>
      </c>
      <c r="R124" s="304">
        <f>'Sn Fco. Menendez'!AF117+SUM(Q124/30)</f>
        <v>3.1944444444444449E-2</v>
      </c>
      <c r="S124" s="17"/>
    </row>
    <row r="125" spans="1:19">
      <c r="A125" s="539"/>
      <c r="B125" s="271" t="s">
        <v>588</v>
      </c>
      <c r="C125" s="268" t="str">
        <f>CAPSA!B53</f>
        <v>ALISAL, S.A DE C.V.</v>
      </c>
      <c r="D125" s="313">
        <f>CAPSA!C53</f>
        <v>0</v>
      </c>
      <c r="E125" s="313">
        <f>CAPSA!D53</f>
        <v>0</v>
      </c>
      <c r="F125" s="313">
        <f>CAPSA!E53</f>
        <v>0</v>
      </c>
      <c r="G125" s="313">
        <f>CAPSA!F53</f>
        <v>0</v>
      </c>
      <c r="H125" s="313">
        <f>CAPSA!G53</f>
        <v>0</v>
      </c>
      <c r="I125" s="313">
        <f>CAPSA!H53</f>
        <v>0</v>
      </c>
      <c r="J125" s="313">
        <f>CAPSA!I53</f>
        <v>0</v>
      </c>
      <c r="K125" s="313">
        <f>CAPSA!J53</f>
        <v>0</v>
      </c>
      <c r="L125" s="313">
        <f>CAPSA!K53</f>
        <v>2.5499999999999998</v>
      </c>
      <c r="M125" s="313">
        <f>CAPSA!L53</f>
        <v>18.59</v>
      </c>
      <c r="N125" s="313">
        <f>CAPSA!M53</f>
        <v>21.69</v>
      </c>
      <c r="O125" s="313">
        <f>CAPSA!N53</f>
        <v>12.21</v>
      </c>
      <c r="P125" s="303">
        <f t="shared" si="11"/>
        <v>55.04</v>
      </c>
      <c r="Q125" s="304">
        <f>'Sn Fco. Menendez'!AE118+SUM(P125/12)</f>
        <v>4.5866666666666669</v>
      </c>
      <c r="R125" s="304">
        <f>'Sn Fco. Menendez'!AF118+SUM(Q125/30)</f>
        <v>0.15288888888888891</v>
      </c>
      <c r="S125" s="17"/>
    </row>
    <row r="126" spans="1:19">
      <c r="A126" s="539"/>
      <c r="B126" s="271" t="s">
        <v>588</v>
      </c>
      <c r="C126" s="268" t="str">
        <f>CAPSA!B54</f>
        <v>Almacenadora del Pacífico (ALMAPAC)</v>
      </c>
      <c r="D126" s="313">
        <f>CAPSA!C54</f>
        <v>14.09</v>
      </c>
      <c r="E126" s="313">
        <f>CAPSA!D54</f>
        <v>10.41</v>
      </c>
      <c r="F126" s="313">
        <f>CAPSA!E54</f>
        <v>6.81</v>
      </c>
      <c r="G126" s="313">
        <f>CAPSA!F54</f>
        <v>13.26</v>
      </c>
      <c r="H126" s="313">
        <f>CAPSA!G54</f>
        <v>12.33</v>
      </c>
      <c r="I126" s="313">
        <f>CAPSA!H54</f>
        <v>8.48</v>
      </c>
      <c r="J126" s="313">
        <f>CAPSA!I54</f>
        <v>14.15</v>
      </c>
      <c r="K126" s="313">
        <f>CAPSA!J54</f>
        <v>13.61</v>
      </c>
      <c r="L126" s="313">
        <f>CAPSA!K54</f>
        <v>14.73</v>
      </c>
      <c r="M126" s="313">
        <f>CAPSA!L54</f>
        <v>11.15</v>
      </c>
      <c r="N126" s="313">
        <f>CAPSA!M54</f>
        <v>28.95</v>
      </c>
      <c r="O126" s="313">
        <f>CAPSA!N54</f>
        <v>11.02</v>
      </c>
      <c r="P126" s="303">
        <f t="shared" si="11"/>
        <v>158.99</v>
      </c>
      <c r="Q126" s="304">
        <f>'Sn Fco. Menendez'!AE119+SUM(P126/12)</f>
        <v>13.249166666666667</v>
      </c>
      <c r="R126" s="304">
        <f>'Sn Fco. Menendez'!AF119+SUM(Q126/30)</f>
        <v>0.44163888888888891</v>
      </c>
      <c r="S126" s="17"/>
    </row>
    <row r="127" spans="1:19">
      <c r="A127" s="539"/>
      <c r="B127" s="271" t="s">
        <v>588</v>
      </c>
      <c r="C127" s="268" t="str">
        <f>CAPSA!B55</f>
        <v>ASFALCA, S.A.</v>
      </c>
      <c r="D127" s="313">
        <f>CAPSA!C55</f>
        <v>1.26</v>
      </c>
      <c r="E127" s="313">
        <f>CAPSA!D55</f>
        <v>0.94</v>
      </c>
      <c r="F127" s="313">
        <f>CAPSA!E55</f>
        <v>1.61</v>
      </c>
      <c r="G127" s="313">
        <f>CAPSA!F55</f>
        <v>1.2</v>
      </c>
      <c r="H127" s="313">
        <f>CAPSA!G55</f>
        <v>0.97</v>
      </c>
      <c r="I127" s="313">
        <f>CAPSA!H55</f>
        <v>0.95</v>
      </c>
      <c r="J127" s="313">
        <f>CAPSA!I55</f>
        <v>1.85</v>
      </c>
      <c r="K127" s="313">
        <f>CAPSA!J55</f>
        <v>0.74</v>
      </c>
      <c r="L127" s="313">
        <f>CAPSA!K55</f>
        <v>0.78</v>
      </c>
      <c r="M127" s="313">
        <f>CAPSA!L55</f>
        <v>1.57</v>
      </c>
      <c r="N127" s="313">
        <f>CAPSA!M55</f>
        <v>0.65</v>
      </c>
      <c r="O127" s="313">
        <f>CAPSA!N55</f>
        <v>0.62</v>
      </c>
      <c r="P127" s="303">
        <f t="shared" si="11"/>
        <v>13.14</v>
      </c>
      <c r="Q127" s="304">
        <f>'Sn Fco. Menendez'!AE120+SUM(P127/12)</f>
        <v>1.095</v>
      </c>
      <c r="R127" s="304">
        <f>'Sn Fco. Menendez'!AF120+SUM(Q127/30)</f>
        <v>3.6499999999999998E-2</v>
      </c>
      <c r="S127" s="17"/>
    </row>
    <row r="128" spans="1:19">
      <c r="A128" s="539"/>
      <c r="B128" s="271" t="s">
        <v>588</v>
      </c>
      <c r="C128" s="268" t="str">
        <f>CAPSA!B56</f>
        <v>ASOCIACIÓN DE PORVEEDORES AGRICOLAS</v>
      </c>
      <c r="D128" s="313">
        <f>CAPSA!C56</f>
        <v>0</v>
      </c>
      <c r="E128" s="313">
        <f>CAPSA!D56</f>
        <v>0</v>
      </c>
      <c r="F128" s="313">
        <f>CAPSA!E56</f>
        <v>0</v>
      </c>
      <c r="G128" s="313">
        <f>CAPSA!F56</f>
        <v>0</v>
      </c>
      <c r="H128" s="313">
        <f>CAPSA!G56</f>
        <v>0</v>
      </c>
      <c r="I128" s="313">
        <f>CAPSA!H56</f>
        <v>0</v>
      </c>
      <c r="J128" s="313">
        <f>CAPSA!I56</f>
        <v>0</v>
      </c>
      <c r="K128" s="313">
        <f>CAPSA!J56</f>
        <v>0</v>
      </c>
      <c r="L128" s="313">
        <f>CAPSA!K56</f>
        <v>0</v>
      </c>
      <c r="M128" s="313">
        <f>CAPSA!L56</f>
        <v>0</v>
      </c>
      <c r="N128" s="313">
        <f>CAPSA!M56</f>
        <v>4.6900000000000004</v>
      </c>
      <c r="O128" s="313">
        <f>CAPSA!N56</f>
        <v>1.01</v>
      </c>
      <c r="P128" s="303">
        <f t="shared" si="11"/>
        <v>5.7</v>
      </c>
      <c r="Q128" s="304">
        <f>'Sn Fco. Menendez'!AE121+SUM(P128/12)</f>
        <v>0.47500000000000003</v>
      </c>
      <c r="R128" s="304">
        <f>'Sn Fco. Menendez'!AF121+SUM(Q128/30)</f>
        <v>1.5833333333333335E-2</v>
      </c>
      <c r="S128" s="17"/>
    </row>
    <row r="129" spans="1:19">
      <c r="A129" s="539"/>
      <c r="B129" s="271" t="s">
        <v>588</v>
      </c>
      <c r="C129" s="268" t="str">
        <f>CAPSA!B57</f>
        <v>Asociación residencial Las Piletas III</v>
      </c>
      <c r="D129" s="313">
        <f>CAPSA!C57</f>
        <v>9.36</v>
      </c>
      <c r="E129" s="313">
        <f>CAPSA!D57</f>
        <v>10.4</v>
      </c>
      <c r="F129" s="313">
        <f>CAPSA!E57</f>
        <v>9.39</v>
      </c>
      <c r="G129" s="313">
        <f>CAPSA!F57</f>
        <v>6.9</v>
      </c>
      <c r="H129" s="313">
        <f>CAPSA!G57</f>
        <v>10.99</v>
      </c>
      <c r="I129" s="313">
        <f>CAPSA!H57</f>
        <v>8.4499999999999993</v>
      </c>
      <c r="J129" s="313">
        <f>CAPSA!I57</f>
        <v>12.75</v>
      </c>
      <c r="K129" s="313">
        <f>CAPSA!J57</f>
        <v>9.8699999999999992</v>
      </c>
      <c r="L129" s="313">
        <f>CAPSA!K57</f>
        <v>11.5</v>
      </c>
      <c r="M129" s="313">
        <f>CAPSA!L57</f>
        <v>10.15</v>
      </c>
      <c r="N129" s="313">
        <f>CAPSA!M57</f>
        <v>9.1999999999999993</v>
      </c>
      <c r="O129" s="313">
        <f>CAPSA!N57</f>
        <v>11.98</v>
      </c>
      <c r="P129" s="303">
        <f t="shared" si="11"/>
        <v>120.94000000000001</v>
      </c>
      <c r="Q129" s="304">
        <f>'Sn Fco. Menendez'!AE122+SUM(P129/12)</f>
        <v>10.078333333333335</v>
      </c>
      <c r="R129" s="304">
        <f>'Sn Fco. Menendez'!AF122+SUM(Q129/30)</f>
        <v>0.33594444444444449</v>
      </c>
      <c r="S129" s="17"/>
    </row>
    <row r="130" spans="1:19">
      <c r="A130" s="539"/>
      <c r="B130" s="271" t="s">
        <v>588</v>
      </c>
      <c r="C130" s="268" t="str">
        <f>CAPSA!B58</f>
        <v>BESSY NINETH TOBAR REYES</v>
      </c>
      <c r="D130" s="313">
        <f>CAPSA!C58</f>
        <v>0</v>
      </c>
      <c r="E130" s="313">
        <f>CAPSA!D58</f>
        <v>0</v>
      </c>
      <c r="F130" s="313">
        <f>CAPSA!E58</f>
        <v>0</v>
      </c>
      <c r="G130" s="313">
        <f>CAPSA!F58</f>
        <v>0</v>
      </c>
      <c r="H130" s="313">
        <f>CAPSA!G58</f>
        <v>0</v>
      </c>
      <c r="I130" s="313">
        <f>CAPSA!H58</f>
        <v>0</v>
      </c>
      <c r="J130" s="313">
        <f>CAPSA!I58</f>
        <v>0</v>
      </c>
      <c r="K130" s="313">
        <f>CAPSA!J58</f>
        <v>0</v>
      </c>
      <c r="L130" s="313">
        <f>CAPSA!K58</f>
        <v>0</v>
      </c>
      <c r="M130" s="313">
        <f>CAPSA!L58</f>
        <v>1.1399999999999999</v>
      </c>
      <c r="N130" s="313">
        <f>CAPSA!M58</f>
        <v>0</v>
      </c>
      <c r="O130" s="313">
        <f>CAPSA!N58</f>
        <v>0</v>
      </c>
      <c r="P130" s="303">
        <f t="shared" si="11"/>
        <v>1.1399999999999999</v>
      </c>
      <c r="Q130" s="304">
        <f>'Sn Fco. Menendez'!AE123+SUM(P130/12)</f>
        <v>9.4999999999999987E-2</v>
      </c>
      <c r="R130" s="304">
        <f>'Sn Fco. Menendez'!AF123+SUM(Q130/30)</f>
        <v>3.1666666666666662E-3</v>
      </c>
      <c r="S130" s="17"/>
    </row>
    <row r="131" spans="1:19">
      <c r="A131" s="539"/>
      <c r="B131" s="271" t="s">
        <v>588</v>
      </c>
      <c r="C131" s="268" t="str">
        <f>CAPSA!B59</f>
        <v>CAJAMARCA INVERSIONES, S.A DE C.V.</v>
      </c>
      <c r="D131" s="313">
        <f>CAPSA!C59</f>
        <v>1.62</v>
      </c>
      <c r="E131" s="313">
        <f>CAPSA!D59</f>
        <v>1.49</v>
      </c>
      <c r="F131" s="313">
        <f>CAPSA!E59</f>
        <v>1.44</v>
      </c>
      <c r="G131" s="313">
        <f>CAPSA!F59</f>
        <v>3.21</v>
      </c>
      <c r="H131" s="313">
        <f>CAPSA!G59</f>
        <v>2.81</v>
      </c>
      <c r="I131" s="313">
        <f>CAPSA!H59</f>
        <v>1.7</v>
      </c>
      <c r="J131" s="313">
        <f>CAPSA!I59</f>
        <v>2.23</v>
      </c>
      <c r="K131" s="313">
        <f>CAPSA!J59</f>
        <v>0.43</v>
      </c>
      <c r="L131" s="313">
        <f>CAPSA!K59</f>
        <v>0</v>
      </c>
      <c r="M131" s="313">
        <f>CAPSA!L59</f>
        <v>0</v>
      </c>
      <c r="N131" s="313">
        <f>CAPSA!M59</f>
        <v>0</v>
      </c>
      <c r="O131" s="313">
        <f>CAPSA!N59</f>
        <v>0</v>
      </c>
      <c r="P131" s="303">
        <f t="shared" si="11"/>
        <v>14.93</v>
      </c>
      <c r="Q131" s="304">
        <f>'Sn Fco. Menendez'!AE124+SUM(P131/12)</f>
        <v>1.2441666666666666</v>
      </c>
      <c r="R131" s="304">
        <f>'Sn Fco. Menendez'!AF124+SUM(Q131/30)</f>
        <v>4.1472222222222223E-2</v>
      </c>
      <c r="S131" s="17"/>
    </row>
    <row r="132" spans="1:19">
      <c r="A132" s="539"/>
      <c r="B132" s="271" t="s">
        <v>588</v>
      </c>
      <c r="C132" s="268" t="str">
        <f>CAPSA!B60</f>
        <v>Club de Playa Salinitas - DECAMERON</v>
      </c>
      <c r="D132" s="313">
        <f>CAPSA!C60</f>
        <v>180.24</v>
      </c>
      <c r="E132" s="313">
        <f>CAPSA!D60</f>
        <v>154.76</v>
      </c>
      <c r="F132" s="313">
        <f>CAPSA!E60</f>
        <v>166.12</v>
      </c>
      <c r="G132" s="313">
        <f>CAPSA!F60</f>
        <v>160.11000000000001</v>
      </c>
      <c r="H132" s="313">
        <f>CAPSA!G60</f>
        <v>165.23</v>
      </c>
      <c r="I132" s="313">
        <f>CAPSA!H60</f>
        <v>164.54</v>
      </c>
      <c r="J132" s="313">
        <f>CAPSA!I60</f>
        <v>195.32</v>
      </c>
      <c r="K132" s="313">
        <f>CAPSA!J60</f>
        <v>181.62</v>
      </c>
      <c r="L132" s="313">
        <f>CAPSA!K60</f>
        <v>145.91</v>
      </c>
      <c r="M132" s="313">
        <f>CAPSA!L60</f>
        <v>167.16</v>
      </c>
      <c r="N132" s="313">
        <f>CAPSA!M60</f>
        <v>154.33000000000001</v>
      </c>
      <c r="O132" s="313">
        <f>CAPSA!N60</f>
        <v>204.29</v>
      </c>
      <c r="P132" s="303">
        <f t="shared" si="11"/>
        <v>2039.63</v>
      </c>
      <c r="Q132" s="304">
        <f>'Sn Fco. Menendez'!AE125+SUM(P132/12)</f>
        <v>169.96916666666667</v>
      </c>
      <c r="R132" s="304">
        <f>'Sn Fco. Menendez'!AF125+SUM(Q132/30)</f>
        <v>5.6656388888888891</v>
      </c>
      <c r="S132" s="17"/>
    </row>
    <row r="133" spans="1:19">
      <c r="A133" s="539"/>
      <c r="B133" s="271" t="s">
        <v>588</v>
      </c>
      <c r="C133" s="268" t="str">
        <f>CAPSA!B61</f>
        <v>CONSTRUCCIONES Y PORYECTOS JC, SA DE C.V.</v>
      </c>
      <c r="D133" s="313">
        <f>CAPSA!C61</f>
        <v>0</v>
      </c>
      <c r="E133" s="313">
        <f>CAPSA!D61</f>
        <v>0</v>
      </c>
      <c r="F133" s="313">
        <f>CAPSA!E61</f>
        <v>0</v>
      </c>
      <c r="G133" s="313">
        <f>CAPSA!F61</f>
        <v>0</v>
      </c>
      <c r="H133" s="313">
        <f>CAPSA!G61</f>
        <v>0</v>
      </c>
      <c r="I133" s="313">
        <f>CAPSA!H61</f>
        <v>0</v>
      </c>
      <c r="J133" s="313">
        <f>CAPSA!I61</f>
        <v>0</v>
      </c>
      <c r="K133" s="313">
        <f>CAPSA!J61</f>
        <v>2.99</v>
      </c>
      <c r="L133" s="313">
        <f>CAPSA!K61</f>
        <v>0</v>
      </c>
      <c r="M133" s="313">
        <f>CAPSA!L61</f>
        <v>0</v>
      </c>
      <c r="N133" s="313">
        <f>CAPSA!M61</f>
        <v>0</v>
      </c>
      <c r="O133" s="313">
        <f>CAPSA!N61</f>
        <v>0</v>
      </c>
      <c r="P133" s="303">
        <f t="shared" si="11"/>
        <v>2.99</v>
      </c>
      <c r="Q133" s="304">
        <f>'Sn Fco. Menendez'!AE126+SUM(P133/12)</f>
        <v>0.24916666666666668</v>
      </c>
      <c r="R133" s="304">
        <f>'Sn Fco. Menendez'!AF126+SUM(Q133/30)</f>
        <v>8.3055555555555556E-3</v>
      </c>
      <c r="S133" s="17"/>
    </row>
    <row r="134" spans="1:19">
      <c r="A134" s="539"/>
      <c r="B134" s="271" t="s">
        <v>588</v>
      </c>
      <c r="C134" s="268" t="str">
        <f>CAPSA!B62</f>
        <v>CORPORIN, S.A.</v>
      </c>
      <c r="D134" s="313">
        <f>CAPSA!C62</f>
        <v>1.71</v>
      </c>
      <c r="E134" s="313">
        <f>CAPSA!D62</f>
        <v>0.81</v>
      </c>
      <c r="F134" s="313">
        <f>CAPSA!E62</f>
        <v>0</v>
      </c>
      <c r="G134" s="313">
        <f>CAPSA!F62</f>
        <v>0.81</v>
      </c>
      <c r="H134" s="313">
        <f>CAPSA!G62</f>
        <v>0.91</v>
      </c>
      <c r="I134" s="313">
        <f>CAPSA!H62</f>
        <v>1.27</v>
      </c>
      <c r="J134" s="313">
        <f>CAPSA!I62</f>
        <v>1.23</v>
      </c>
      <c r="K134" s="313">
        <f>CAPSA!J62</f>
        <v>1.81</v>
      </c>
      <c r="L134" s="313">
        <f>CAPSA!K62</f>
        <v>0</v>
      </c>
      <c r="M134" s="313">
        <f>CAPSA!L62</f>
        <v>1.54</v>
      </c>
      <c r="N134" s="313">
        <f>CAPSA!M62</f>
        <v>0</v>
      </c>
      <c r="O134" s="313">
        <f>CAPSA!N62</f>
        <v>1.1599999999999999</v>
      </c>
      <c r="P134" s="303">
        <f t="shared" si="11"/>
        <v>11.25</v>
      </c>
      <c r="Q134" s="304">
        <f>'Sn Fco. Menendez'!AE127+SUM(P134/12)</f>
        <v>0.9375</v>
      </c>
      <c r="R134" s="304">
        <f>'Sn Fco. Menendez'!AF127+SUM(Q134/30)</f>
        <v>3.125E-2</v>
      </c>
      <c r="S134" s="17"/>
    </row>
    <row r="135" spans="1:19">
      <c r="A135" s="539"/>
      <c r="B135" s="271" t="s">
        <v>588</v>
      </c>
      <c r="C135" s="268" t="str">
        <f>CAPSA!B63</f>
        <v>CS CENTRAL AMERICA</v>
      </c>
      <c r="D135" s="313">
        <f>CAPSA!C63</f>
        <v>3.84</v>
      </c>
      <c r="E135" s="313">
        <f>CAPSA!D63</f>
        <v>4.22</v>
      </c>
      <c r="F135" s="313">
        <f>CAPSA!E63</f>
        <v>4.1399999999999997</v>
      </c>
      <c r="G135" s="313">
        <f>CAPSA!F63</f>
        <v>3.13</v>
      </c>
      <c r="H135" s="313">
        <f>CAPSA!G63</f>
        <v>8.67</v>
      </c>
      <c r="I135" s="313">
        <f>CAPSA!H63</f>
        <v>6.6</v>
      </c>
      <c r="J135" s="313">
        <f>CAPSA!I63</f>
        <v>4.49</v>
      </c>
      <c r="K135" s="313">
        <f>CAPSA!J63</f>
        <v>6.56</v>
      </c>
      <c r="L135" s="313">
        <f>CAPSA!K63</f>
        <v>6.9</v>
      </c>
      <c r="M135" s="313">
        <f>CAPSA!L63</f>
        <v>6.39</v>
      </c>
      <c r="N135" s="313">
        <f>CAPSA!M63</f>
        <v>7.36</v>
      </c>
      <c r="O135" s="313">
        <f>CAPSA!N63</f>
        <v>5.8</v>
      </c>
      <c r="P135" s="303">
        <f t="shared" si="11"/>
        <v>68.100000000000009</v>
      </c>
      <c r="Q135" s="304">
        <f>'Sn Fco. Menendez'!AE128+SUM(P135/12)</f>
        <v>5.6750000000000007</v>
      </c>
      <c r="R135" s="304">
        <f>'Sn Fco. Menendez'!AF128+SUM(Q135/30)</f>
        <v>0.18916666666666668</v>
      </c>
      <c r="S135" s="17"/>
    </row>
    <row r="136" spans="1:19">
      <c r="A136" s="539"/>
      <c r="B136" s="271" t="s">
        <v>588</v>
      </c>
      <c r="C136" s="268" t="str">
        <f>CAPSA!B64</f>
        <v>CARLOS EDURADO MARTELL</v>
      </c>
      <c r="D136" s="313">
        <f>CAPSA!C64</f>
        <v>0</v>
      </c>
      <c r="E136" s="313">
        <f>CAPSA!D64</f>
        <v>0</v>
      </c>
      <c r="F136" s="313">
        <f>CAPSA!E64</f>
        <v>0</v>
      </c>
      <c r="G136" s="313">
        <f>CAPSA!F64</f>
        <v>4.04</v>
      </c>
      <c r="H136" s="313">
        <f>CAPSA!G64</f>
        <v>3.63</v>
      </c>
      <c r="I136" s="313">
        <f>CAPSA!H64</f>
        <v>5.21</v>
      </c>
      <c r="J136" s="313">
        <f>CAPSA!I64</f>
        <v>6.47</v>
      </c>
      <c r="K136" s="313">
        <f>CAPSA!J64</f>
        <v>6.29</v>
      </c>
      <c r="L136" s="313">
        <f>CAPSA!K64</f>
        <v>4.4000000000000004</v>
      </c>
      <c r="M136" s="313">
        <f>CAPSA!L64</f>
        <v>4.4400000000000004</v>
      </c>
      <c r="N136" s="313">
        <f>CAPSA!M64</f>
        <v>3.99</v>
      </c>
      <c r="O136" s="313">
        <f>CAPSA!N64</f>
        <v>3.96</v>
      </c>
      <c r="P136" s="303">
        <f t="shared" si="11"/>
        <v>42.43</v>
      </c>
      <c r="Q136" s="304">
        <f>'Sn Fco. Menendez'!AE129+SUM(P136/12)</f>
        <v>3.5358333333333332</v>
      </c>
      <c r="R136" s="304">
        <f>'Sn Fco. Menendez'!AF129+SUM(Q136/30)</f>
        <v>0.11786111111111111</v>
      </c>
      <c r="S136" s="17"/>
    </row>
    <row r="137" spans="1:19">
      <c r="A137" s="539"/>
      <c r="B137" s="271" t="s">
        <v>588</v>
      </c>
      <c r="C137" s="268" t="str">
        <f>CAPSA!B65</f>
        <v>DAN SAN, S.A. de C.V.</v>
      </c>
      <c r="D137" s="313">
        <f>CAPSA!C65</f>
        <v>13.35</v>
      </c>
      <c r="E137" s="313">
        <f>CAPSA!D65</f>
        <v>9.77</v>
      </c>
      <c r="F137" s="313">
        <f>CAPSA!E65</f>
        <v>8.69</v>
      </c>
      <c r="G137" s="313">
        <f>CAPSA!F65</f>
        <v>4.8499999999999996</v>
      </c>
      <c r="H137" s="313">
        <f>CAPSA!G65</f>
        <v>8.15</v>
      </c>
      <c r="I137" s="313">
        <f>CAPSA!H65</f>
        <v>9.3800000000000008</v>
      </c>
      <c r="J137" s="313">
        <f>CAPSA!I65</f>
        <v>14.41</v>
      </c>
      <c r="K137" s="313">
        <f>CAPSA!J65</f>
        <v>10.94</v>
      </c>
      <c r="L137" s="313">
        <f>CAPSA!K65</f>
        <v>12.69</v>
      </c>
      <c r="M137" s="313">
        <f>CAPSA!L65</f>
        <v>12.12</v>
      </c>
      <c r="N137" s="313">
        <f>CAPSA!M65</f>
        <v>8.49</v>
      </c>
      <c r="O137" s="313">
        <f>CAPSA!N65</f>
        <v>5.86</v>
      </c>
      <c r="P137" s="303">
        <f t="shared" si="11"/>
        <v>118.69999999999999</v>
      </c>
      <c r="Q137" s="304">
        <f>'Sn Fco. Menendez'!AE130+SUM(P137/12)</f>
        <v>9.8916666666666657</v>
      </c>
      <c r="R137" s="304">
        <f>'Sn Fco. Menendez'!AF130+SUM(Q137/30)</f>
        <v>0.32972222222222219</v>
      </c>
      <c r="S137" s="17"/>
    </row>
    <row r="138" spans="1:19">
      <c r="A138" s="539"/>
      <c r="B138" s="271" t="s">
        <v>588</v>
      </c>
      <c r="C138" s="268" t="str">
        <f>CAPSA!B66</f>
        <v xml:space="preserve">DAN SAN, S.A. de C.V. (Desecho especial) </v>
      </c>
      <c r="D138" s="313">
        <f>CAPSA!C66</f>
        <v>0</v>
      </c>
      <c r="E138" s="313">
        <f>CAPSA!D66</f>
        <v>0</v>
      </c>
      <c r="F138" s="313">
        <f>CAPSA!E66</f>
        <v>0</v>
      </c>
      <c r="G138" s="313">
        <f>CAPSA!F66</f>
        <v>0</v>
      </c>
      <c r="H138" s="313">
        <f>CAPSA!G66</f>
        <v>0</v>
      </c>
      <c r="I138" s="313">
        <f>CAPSA!H66</f>
        <v>0</v>
      </c>
      <c r="J138" s="313">
        <f>CAPSA!I66</f>
        <v>1.33</v>
      </c>
      <c r="K138" s="313">
        <f>CAPSA!J66</f>
        <v>1.99</v>
      </c>
      <c r="L138" s="313">
        <f>CAPSA!K66</f>
        <v>1.8</v>
      </c>
      <c r="M138" s="313">
        <f>CAPSA!L66</f>
        <v>2.72</v>
      </c>
      <c r="N138" s="313">
        <f>CAPSA!M66</f>
        <v>2.335</v>
      </c>
      <c r="O138" s="313">
        <f>CAPSA!N66</f>
        <v>4.84</v>
      </c>
      <c r="P138" s="303">
        <f t="shared" si="11"/>
        <v>15.015000000000001</v>
      </c>
      <c r="Q138" s="304">
        <f>'Sn Fco. Menendez'!AE131+SUM(P138/12)</f>
        <v>1.25125</v>
      </c>
      <c r="R138" s="304">
        <f>'Sn Fco. Menendez'!AF131+SUM(Q138/30)</f>
        <v>4.1708333333333333E-2</v>
      </c>
      <c r="S138" s="17"/>
    </row>
    <row r="139" spans="1:19">
      <c r="A139" s="539"/>
      <c r="B139" s="271" t="s">
        <v>588</v>
      </c>
      <c r="C139" s="268" t="str">
        <f>CAPSA!B67</f>
        <v>Daniel Vladimir Bonilla Figueroa</v>
      </c>
      <c r="D139" s="313">
        <f>CAPSA!C67</f>
        <v>1.95</v>
      </c>
      <c r="E139" s="313">
        <f>CAPSA!D67</f>
        <v>1</v>
      </c>
      <c r="F139" s="313">
        <f>CAPSA!E67</f>
        <v>0.93</v>
      </c>
      <c r="G139" s="313">
        <f>CAPSA!F67</f>
        <v>1.58</v>
      </c>
      <c r="H139" s="313">
        <f>CAPSA!G67</f>
        <v>1.2</v>
      </c>
      <c r="I139" s="313">
        <f>CAPSA!H67</f>
        <v>1.38</v>
      </c>
      <c r="J139" s="313">
        <f>CAPSA!I67</f>
        <v>1.33</v>
      </c>
      <c r="K139" s="313">
        <f>CAPSA!J67</f>
        <v>1.89</v>
      </c>
      <c r="L139" s="313">
        <f>CAPSA!K67</f>
        <v>0.92</v>
      </c>
      <c r="M139" s="313">
        <f>CAPSA!L67</f>
        <v>1.08</v>
      </c>
      <c r="N139" s="313">
        <f>CAPSA!M67</f>
        <v>0.96</v>
      </c>
      <c r="O139" s="313">
        <f>CAPSA!N67</f>
        <v>0.99</v>
      </c>
      <c r="P139" s="303">
        <f t="shared" si="11"/>
        <v>15.210000000000003</v>
      </c>
      <c r="Q139" s="304">
        <f>'Sn Fco. Menendez'!AE132+SUM(P139/12)</f>
        <v>1.2675000000000003</v>
      </c>
      <c r="R139" s="304">
        <f>'Sn Fco. Menendez'!AF132+SUM(Q139/30)</f>
        <v>4.225000000000001E-2</v>
      </c>
      <c r="S139" s="17"/>
    </row>
    <row r="140" spans="1:19">
      <c r="A140" s="539"/>
      <c r="B140" s="271" t="s">
        <v>588</v>
      </c>
      <c r="C140" s="268" t="str">
        <f>CAPSA!B68</f>
        <v>Duke Energy</v>
      </c>
      <c r="D140" s="313">
        <f>CAPSA!C68</f>
        <v>8.76</v>
      </c>
      <c r="E140" s="313">
        <f>CAPSA!D68</f>
        <v>7.98</v>
      </c>
      <c r="F140" s="313">
        <f>CAPSA!E68</f>
        <v>10.95</v>
      </c>
      <c r="G140" s="313">
        <f>CAPSA!F68</f>
        <v>4.1399999999999997</v>
      </c>
      <c r="H140" s="313">
        <f>CAPSA!G68</f>
        <v>10.39</v>
      </c>
      <c r="I140" s="313">
        <f>CAPSA!H68</f>
        <v>7.57</v>
      </c>
      <c r="J140" s="313">
        <f>CAPSA!I68</f>
        <v>5.51</v>
      </c>
      <c r="K140" s="313">
        <f>CAPSA!J68</f>
        <v>14</v>
      </c>
      <c r="L140" s="313">
        <f>CAPSA!K68</f>
        <v>13.53</v>
      </c>
      <c r="M140" s="313">
        <f>CAPSA!L68</f>
        <v>12.76</v>
      </c>
      <c r="N140" s="313">
        <f>CAPSA!M68</f>
        <v>18.739999999999998</v>
      </c>
      <c r="O140" s="313">
        <f>CAPSA!N68</f>
        <v>15.71</v>
      </c>
      <c r="P140" s="303">
        <f t="shared" si="11"/>
        <v>130.04</v>
      </c>
      <c r="Q140" s="304">
        <f>'Sn Fco. Menendez'!AE133+SUM(P140/12)</f>
        <v>10.836666666666666</v>
      </c>
      <c r="R140" s="304">
        <f>'Sn Fco. Menendez'!AF133+SUM(Q140/30)</f>
        <v>0.36122222222222222</v>
      </c>
      <c r="S140" s="17"/>
    </row>
    <row r="141" spans="1:19">
      <c r="A141" s="539"/>
      <c r="B141" s="271" t="s">
        <v>588</v>
      </c>
      <c r="C141" s="268" t="str">
        <f>CAPSA!B69</f>
        <v>DURALITA de C.A., S.A. de C.V.</v>
      </c>
      <c r="D141" s="313">
        <f>CAPSA!C69</f>
        <v>0</v>
      </c>
      <c r="E141" s="313">
        <f>CAPSA!D69</f>
        <v>1620.91</v>
      </c>
      <c r="F141" s="313">
        <f>CAPSA!E69</f>
        <v>0.48</v>
      </c>
      <c r="G141" s="313">
        <f>CAPSA!F69</f>
        <v>0.26</v>
      </c>
      <c r="H141" s="313">
        <f>CAPSA!G69</f>
        <v>1.1299999999999999</v>
      </c>
      <c r="I141" s="313">
        <f>CAPSA!H69</f>
        <v>0.83</v>
      </c>
      <c r="J141" s="313">
        <f>CAPSA!I69</f>
        <v>0.72</v>
      </c>
      <c r="K141" s="313">
        <f>CAPSA!J69</f>
        <v>0.88</v>
      </c>
      <c r="L141" s="313">
        <f>CAPSA!K69</f>
        <v>0.94</v>
      </c>
      <c r="M141" s="313">
        <f>CAPSA!L69</f>
        <v>0</v>
      </c>
      <c r="N141" s="313">
        <f>CAPSA!M69</f>
        <v>0.49</v>
      </c>
      <c r="O141" s="313">
        <f>CAPSA!N69</f>
        <v>0.74</v>
      </c>
      <c r="P141" s="303">
        <f t="shared" si="11"/>
        <v>1627.3800000000003</v>
      </c>
      <c r="Q141" s="304">
        <f>'Sn Fco. Menendez'!AE134+SUM(P141/12)</f>
        <v>135.61500000000004</v>
      </c>
      <c r="R141" s="304">
        <f>'Sn Fco. Menendez'!AF134+SUM(Q141/30)</f>
        <v>4.5205000000000011</v>
      </c>
      <c r="S141" s="17"/>
    </row>
    <row r="142" spans="1:19">
      <c r="A142" s="539"/>
      <c r="B142" s="271" t="s">
        <v>588</v>
      </c>
      <c r="C142" s="268" t="str">
        <f>CAPSA!B70</f>
        <v>Empresas ADOC S.A. de C.V.</v>
      </c>
      <c r="D142" s="313">
        <f>CAPSA!C70</f>
        <v>4.03</v>
      </c>
      <c r="E142" s="313">
        <f>CAPSA!D70</f>
        <v>3.13</v>
      </c>
      <c r="F142" s="313">
        <f>CAPSA!E70</f>
        <v>1.35</v>
      </c>
      <c r="G142" s="313">
        <f>CAPSA!F70</f>
        <v>3.51</v>
      </c>
      <c r="H142" s="313">
        <f>CAPSA!G70</f>
        <v>6.13</v>
      </c>
      <c r="I142" s="313">
        <f>CAPSA!H70</f>
        <v>2.78</v>
      </c>
      <c r="J142" s="313">
        <f>CAPSA!I70</f>
        <v>5.26</v>
      </c>
      <c r="K142" s="313">
        <f>CAPSA!J70</f>
        <v>2.89</v>
      </c>
      <c r="L142" s="313">
        <f>CAPSA!K70</f>
        <v>9.0299999999999994</v>
      </c>
      <c r="M142" s="313">
        <f>CAPSA!L70</f>
        <v>12.31</v>
      </c>
      <c r="N142" s="313">
        <f>CAPSA!M70</f>
        <v>7.94</v>
      </c>
      <c r="O142" s="313">
        <f>CAPSA!N70</f>
        <v>7.87</v>
      </c>
      <c r="P142" s="303">
        <f t="shared" si="11"/>
        <v>66.23</v>
      </c>
      <c r="Q142" s="304">
        <f>'Sn Fco. Menendez'!AE135+SUM(P142/12)</f>
        <v>5.519166666666667</v>
      </c>
      <c r="R142" s="304">
        <f>'Sn Fco. Menendez'!AF135+SUM(Q142/30)</f>
        <v>0.18397222222222223</v>
      </c>
      <c r="S142" s="17"/>
    </row>
    <row r="143" spans="1:19">
      <c r="A143" s="539"/>
      <c r="B143" s="271" t="s">
        <v>588</v>
      </c>
      <c r="C143" s="268" t="str">
        <f>CAPSA!B71</f>
        <v>EXPORT SALVA FREE ZONE S.A. DE C.V. COMUN</v>
      </c>
      <c r="D143" s="313">
        <f>CAPSA!C71</f>
        <v>116.45</v>
      </c>
      <c r="E143" s="313">
        <f>CAPSA!D71</f>
        <v>113.58</v>
      </c>
      <c r="F143" s="313">
        <f>CAPSA!E71</f>
        <v>98.84</v>
      </c>
      <c r="G143" s="313">
        <f>CAPSA!F71</f>
        <v>82.55</v>
      </c>
      <c r="H143" s="313">
        <f>CAPSA!G71</f>
        <v>107.02</v>
      </c>
      <c r="I143" s="313">
        <f>CAPSA!H71</f>
        <v>121.4</v>
      </c>
      <c r="J143" s="313">
        <f>CAPSA!I71</f>
        <v>137.37</v>
      </c>
      <c r="K143" s="313">
        <f>CAPSA!J71</f>
        <v>108.55</v>
      </c>
      <c r="L143" s="313">
        <f>CAPSA!K71</f>
        <v>135.46</v>
      </c>
      <c r="M143" s="313">
        <f>CAPSA!L71</f>
        <v>136.55000000000001</v>
      </c>
      <c r="N143" s="313">
        <f>CAPSA!M71</f>
        <v>128.06</v>
      </c>
      <c r="O143" s="313">
        <f>CAPSA!N71</f>
        <v>114.03</v>
      </c>
      <c r="P143" s="303">
        <f t="shared" si="11"/>
        <v>1399.86</v>
      </c>
      <c r="Q143" s="304">
        <f>'Sn Fco. Menendez'!AE136+SUM(P143/12)</f>
        <v>116.65499999999999</v>
      </c>
      <c r="R143" s="304">
        <f>'Sn Fco. Menendez'!AF136+SUM(Q143/30)</f>
        <v>3.8884999999999996</v>
      </c>
      <c r="S143" s="17"/>
    </row>
    <row r="144" spans="1:19">
      <c r="A144" s="539"/>
      <c r="B144" s="271" t="s">
        <v>588</v>
      </c>
      <c r="C144" s="270" t="str">
        <f>CAPSA!B72</f>
        <v>Fabrica de Listones Fantasía</v>
      </c>
      <c r="D144" s="313">
        <f>CAPSA!C72</f>
        <v>8.42</v>
      </c>
      <c r="E144" s="313">
        <f>CAPSA!D72</f>
        <v>9.0500000000000007</v>
      </c>
      <c r="F144" s="313">
        <f>CAPSA!E72</f>
        <v>8.94</v>
      </c>
      <c r="G144" s="313">
        <f>CAPSA!F72</f>
        <v>3.03</v>
      </c>
      <c r="H144" s="313">
        <f>CAPSA!G72</f>
        <v>12.15</v>
      </c>
      <c r="I144" s="313">
        <f>CAPSA!H72</f>
        <v>9.0500000000000007</v>
      </c>
      <c r="J144" s="313">
        <f>CAPSA!I72</f>
        <v>8.74</v>
      </c>
      <c r="K144" s="313">
        <f>CAPSA!J72</f>
        <v>11.54</v>
      </c>
      <c r="L144" s="313">
        <f>CAPSA!K72</f>
        <v>12.61</v>
      </c>
      <c r="M144" s="313">
        <f>CAPSA!L72</f>
        <v>14.82</v>
      </c>
      <c r="N144" s="313">
        <f>CAPSA!M72</f>
        <v>8.86</v>
      </c>
      <c r="O144" s="313">
        <f>CAPSA!N72</f>
        <v>6.1</v>
      </c>
      <c r="P144" s="303">
        <f t="shared" si="11"/>
        <v>113.30999999999999</v>
      </c>
      <c r="Q144" s="304">
        <f>'Sn Fco. Menendez'!AE137+SUM(P144/12)</f>
        <v>9.442499999999999</v>
      </c>
      <c r="R144" s="304">
        <f>'Sn Fco. Menendez'!AF137+SUM(Q144/30)</f>
        <v>0.31474999999999997</v>
      </c>
      <c r="S144" s="17"/>
    </row>
    <row r="145" spans="1:19">
      <c r="A145" s="539"/>
      <c r="B145" s="271" t="s">
        <v>588</v>
      </c>
      <c r="C145" s="268" t="str">
        <f>CAPSA!B73</f>
        <v>Fertilizantes, S.A. de C.V.</v>
      </c>
      <c r="D145" s="313">
        <f>CAPSA!C73</f>
        <v>0</v>
      </c>
      <c r="E145" s="313">
        <f>CAPSA!D73</f>
        <v>0</v>
      </c>
      <c r="F145" s="313">
        <f>CAPSA!E73</f>
        <v>0</v>
      </c>
      <c r="G145" s="313">
        <f>CAPSA!F73</f>
        <v>0</v>
      </c>
      <c r="H145" s="313">
        <f>CAPSA!G73</f>
        <v>0</v>
      </c>
      <c r="I145" s="313">
        <f>CAPSA!H73</f>
        <v>0</v>
      </c>
      <c r="J145" s="313">
        <f>CAPSA!I73</f>
        <v>0</v>
      </c>
      <c r="K145" s="313">
        <f>CAPSA!J73</f>
        <v>0</v>
      </c>
      <c r="L145" s="313">
        <f>CAPSA!K73</f>
        <v>0</v>
      </c>
      <c r="M145" s="313">
        <f>CAPSA!L73</f>
        <v>0</v>
      </c>
      <c r="N145" s="313">
        <f>CAPSA!M73</f>
        <v>0</v>
      </c>
      <c r="O145" s="313">
        <f>CAPSA!N73</f>
        <v>1.87</v>
      </c>
      <c r="P145" s="303">
        <f t="shared" si="11"/>
        <v>1.87</v>
      </c>
      <c r="Q145" s="304">
        <f>'Sn Fco. Menendez'!AE138+SUM(P145/12)</f>
        <v>0.15583333333333335</v>
      </c>
      <c r="R145" s="304">
        <f>'Sn Fco. Menendez'!AF138+SUM(Q145/30)</f>
        <v>5.1944444444444451E-3</v>
      </c>
      <c r="S145" s="17"/>
    </row>
    <row r="146" spans="1:19">
      <c r="A146" s="539"/>
      <c r="B146" s="271" t="s">
        <v>588</v>
      </c>
      <c r="C146" s="268" t="str">
        <f>CAPSA!B74</f>
        <v>Galvanisa</v>
      </c>
      <c r="D146" s="313">
        <f>CAPSA!C74</f>
        <v>1.28</v>
      </c>
      <c r="E146" s="313">
        <f>CAPSA!D74</f>
        <v>2.42</v>
      </c>
      <c r="F146" s="313">
        <f>CAPSA!E74</f>
        <v>1.82</v>
      </c>
      <c r="G146" s="313">
        <f>CAPSA!F74</f>
        <v>2.15</v>
      </c>
      <c r="H146" s="313">
        <f>CAPSA!G74</f>
        <v>2.99</v>
      </c>
      <c r="I146" s="313">
        <f>CAPSA!H74</f>
        <v>2.31</v>
      </c>
      <c r="J146" s="313">
        <f>CAPSA!I74</f>
        <v>1.98</v>
      </c>
      <c r="K146" s="313">
        <f>CAPSA!J74</f>
        <v>2.68</v>
      </c>
      <c r="L146" s="313">
        <f>CAPSA!K74</f>
        <v>1.48</v>
      </c>
      <c r="M146" s="313">
        <f>CAPSA!L74</f>
        <v>2.2400000000000002</v>
      </c>
      <c r="N146" s="313">
        <f>CAPSA!M74</f>
        <v>2.75</v>
      </c>
      <c r="O146" s="313">
        <f>CAPSA!N74</f>
        <v>1.85</v>
      </c>
      <c r="P146" s="303">
        <f t="shared" si="11"/>
        <v>25.950000000000003</v>
      </c>
      <c r="Q146" s="304">
        <f>'Sn Fco. Menendez'!AE139+SUM(P146/12)</f>
        <v>2.1625000000000001</v>
      </c>
      <c r="R146" s="304">
        <f>'Sn Fco. Menendez'!AF139+SUM(Q146/30)</f>
        <v>7.2083333333333333E-2</v>
      </c>
      <c r="S146" s="17"/>
    </row>
    <row r="147" spans="1:19">
      <c r="A147" s="539"/>
      <c r="B147" s="271" t="s">
        <v>588</v>
      </c>
      <c r="C147" s="268" t="str">
        <f>CAPSA!B75</f>
        <v>GRUPO SENIOR S.A. DE C.V.</v>
      </c>
      <c r="D147" s="313">
        <f>CAPSA!C75</f>
        <v>0.25</v>
      </c>
      <c r="E147" s="313">
        <f>CAPSA!D75</f>
        <v>0</v>
      </c>
      <c r="F147" s="313">
        <f>CAPSA!E75</f>
        <v>0</v>
      </c>
      <c r="G147" s="313">
        <f>CAPSA!F75</f>
        <v>0</v>
      </c>
      <c r="H147" s="313">
        <f>CAPSA!G75</f>
        <v>0</v>
      </c>
      <c r="I147" s="313">
        <f>CAPSA!H75</f>
        <v>0</v>
      </c>
      <c r="J147" s="313">
        <f>CAPSA!I75</f>
        <v>0</v>
      </c>
      <c r="K147" s="313">
        <f>CAPSA!J75</f>
        <v>0</v>
      </c>
      <c r="L147" s="313">
        <f>CAPSA!K75</f>
        <v>0</v>
      </c>
      <c r="M147" s="313">
        <f>CAPSA!L75</f>
        <v>0</v>
      </c>
      <c r="N147" s="313">
        <f>CAPSA!M75</f>
        <v>0</v>
      </c>
      <c r="O147" s="313">
        <f>CAPSA!N75</f>
        <v>0</v>
      </c>
      <c r="P147" s="303">
        <f t="shared" si="11"/>
        <v>0.25</v>
      </c>
      <c r="Q147" s="304">
        <f>'Sn Fco. Menendez'!AE140+SUM(P147/12)</f>
        <v>2.0833333333333332E-2</v>
      </c>
      <c r="R147" s="304">
        <f>'Sn Fco. Menendez'!AF140+SUM(Q147/30)</f>
        <v>6.9444444444444436E-4</v>
      </c>
      <c r="S147" s="17"/>
    </row>
    <row r="148" spans="1:19">
      <c r="A148" s="539"/>
      <c r="B148" s="271" t="s">
        <v>588</v>
      </c>
      <c r="C148" s="268" t="str">
        <f>CAPSA!B76</f>
        <v>HANES BRANDS - DC</v>
      </c>
      <c r="D148" s="313">
        <f>CAPSA!C76</f>
        <v>127.17</v>
      </c>
      <c r="E148" s="313">
        <f>CAPSA!D76</f>
        <v>133.22999999999999</v>
      </c>
      <c r="F148" s="313">
        <f>CAPSA!E76</f>
        <v>157.76</v>
      </c>
      <c r="G148" s="313">
        <f>CAPSA!F76</f>
        <v>124.68</v>
      </c>
      <c r="H148" s="313">
        <f>CAPSA!G76</f>
        <v>153.94</v>
      </c>
      <c r="I148" s="313">
        <f>CAPSA!H76</f>
        <v>178.68</v>
      </c>
      <c r="J148" s="313">
        <f>CAPSA!I76</f>
        <v>170.03</v>
      </c>
      <c r="K148" s="313">
        <f>CAPSA!J76</f>
        <v>168.14</v>
      </c>
      <c r="L148" s="313">
        <f>CAPSA!K76</f>
        <v>137.97</v>
      </c>
      <c r="M148" s="313">
        <f>CAPSA!L76</f>
        <v>140.61000000000001</v>
      </c>
      <c r="N148" s="313">
        <f>CAPSA!M76</f>
        <v>127.88</v>
      </c>
      <c r="O148" s="313">
        <f>CAPSA!N76</f>
        <v>83.54</v>
      </c>
      <c r="P148" s="303">
        <f t="shared" si="11"/>
        <v>1703.63</v>
      </c>
      <c r="Q148" s="304">
        <f>'Sn Fco. Menendez'!AE141+SUM(P148/12)</f>
        <v>141.96916666666667</v>
      </c>
      <c r="R148" s="304">
        <f>'Sn Fco. Menendez'!AF141+SUM(Q148/30)</f>
        <v>4.7323055555555555</v>
      </c>
      <c r="S148" s="17"/>
    </row>
    <row r="149" spans="1:19">
      <c r="A149" s="539"/>
      <c r="B149" s="271" t="s">
        <v>588</v>
      </c>
      <c r="C149" s="268" t="str">
        <f>CAPSA!B77</f>
        <v>HANES BRANDS - DE</v>
      </c>
      <c r="D149" s="313">
        <f>CAPSA!C77</f>
        <v>321.89</v>
      </c>
      <c r="E149" s="313">
        <f>CAPSA!D77</f>
        <v>289.29000000000002</v>
      </c>
      <c r="F149" s="313">
        <f>CAPSA!E77</f>
        <v>362.99</v>
      </c>
      <c r="G149" s="313">
        <f>CAPSA!F77</f>
        <v>353.58</v>
      </c>
      <c r="H149" s="313">
        <f>CAPSA!G77</f>
        <v>361.33</v>
      </c>
      <c r="I149" s="313">
        <f>CAPSA!H77</f>
        <v>320.91000000000003</v>
      </c>
      <c r="J149" s="313">
        <f>CAPSA!I77</f>
        <v>331.44</v>
      </c>
      <c r="K149" s="313">
        <f>CAPSA!J77</f>
        <v>316.38</v>
      </c>
      <c r="L149" s="313">
        <f>CAPSA!K77</f>
        <v>264.83</v>
      </c>
      <c r="M149" s="313">
        <f>CAPSA!L77</f>
        <v>426.53</v>
      </c>
      <c r="N149" s="313">
        <f>CAPSA!M77</f>
        <v>421.08</v>
      </c>
      <c r="O149" s="313">
        <f>CAPSA!N77</f>
        <v>467.45</v>
      </c>
      <c r="P149" s="303">
        <f t="shared" si="11"/>
        <v>4237.7</v>
      </c>
      <c r="Q149" s="304">
        <f>'Sn Fco. Menendez'!AE142+SUM(P149/12)</f>
        <v>353.14166666666665</v>
      </c>
      <c r="R149" s="304">
        <f>'Sn Fco. Menendez'!AF142+SUM(Q149/30)</f>
        <v>11.771388888888888</v>
      </c>
      <c r="S149" s="17"/>
    </row>
    <row r="150" spans="1:19">
      <c r="A150" s="539"/>
      <c r="B150" s="271" t="s">
        <v>588</v>
      </c>
      <c r="C150" s="268" t="str">
        <f>CAPSA!B78</f>
        <v>IBERPLASTIC, S.A. DE C.V.</v>
      </c>
      <c r="D150" s="313">
        <f>CAPSA!C78</f>
        <v>48.67</v>
      </c>
      <c r="E150" s="313">
        <f>CAPSA!D78</f>
        <v>49.4</v>
      </c>
      <c r="F150" s="313">
        <f>CAPSA!E78</f>
        <v>54.91</v>
      </c>
      <c r="G150" s="313">
        <f>CAPSA!F78</f>
        <v>57.75</v>
      </c>
      <c r="H150" s="313">
        <f>CAPSA!G78</f>
        <v>44.95</v>
      </c>
      <c r="I150" s="313">
        <f>CAPSA!H78</f>
        <v>57.91</v>
      </c>
      <c r="J150" s="313">
        <f>CAPSA!I78</f>
        <v>44.01</v>
      </c>
      <c r="K150" s="313">
        <f>CAPSA!J78</f>
        <v>47.03</v>
      </c>
      <c r="L150" s="313">
        <f>CAPSA!K78</f>
        <v>42.33</v>
      </c>
      <c r="M150" s="313">
        <f>CAPSA!L78</f>
        <v>42.65</v>
      </c>
      <c r="N150" s="313">
        <f>CAPSA!M78</f>
        <v>46.7</v>
      </c>
      <c r="O150" s="313">
        <f>CAPSA!N78</f>
        <v>33.56</v>
      </c>
      <c r="P150" s="303">
        <f t="shared" si="11"/>
        <v>569.86999999999989</v>
      </c>
      <c r="Q150" s="304">
        <f>'Sn Fco. Menendez'!AE143+SUM(P150/12)</f>
        <v>47.489166666666655</v>
      </c>
      <c r="R150" s="304">
        <f>'Sn Fco. Menendez'!AF143+SUM(Q150/30)</f>
        <v>1.5829722222222218</v>
      </c>
      <c r="S150" s="17"/>
    </row>
    <row r="151" spans="1:19">
      <c r="A151" s="539"/>
      <c r="B151" s="271" t="s">
        <v>588</v>
      </c>
      <c r="C151" s="268" t="str">
        <f>CAPSA!B79</f>
        <v>INVERIOSNES MR, SA DE CV.</v>
      </c>
      <c r="D151" s="313">
        <f>CAPSA!C79</f>
        <v>0</v>
      </c>
      <c r="E151" s="313">
        <f>CAPSA!D79</f>
        <v>0</v>
      </c>
      <c r="F151" s="313">
        <f>CAPSA!E79</f>
        <v>0</v>
      </c>
      <c r="G151" s="313">
        <f>CAPSA!F79</f>
        <v>0</v>
      </c>
      <c r="H151" s="313">
        <f>CAPSA!G79</f>
        <v>0</v>
      </c>
      <c r="I151" s="313">
        <f>CAPSA!H79</f>
        <v>0</v>
      </c>
      <c r="J151" s="313">
        <f>CAPSA!I79</f>
        <v>0</v>
      </c>
      <c r="K151" s="313">
        <f>CAPSA!J79</f>
        <v>0</v>
      </c>
      <c r="L151" s="313">
        <f>CAPSA!K79</f>
        <v>0</v>
      </c>
      <c r="M151" s="313">
        <f>CAPSA!L79</f>
        <v>0</v>
      </c>
      <c r="N151" s="313">
        <f>CAPSA!M79</f>
        <v>0.24</v>
      </c>
      <c r="O151" s="313">
        <f>CAPSA!N79</f>
        <v>0</v>
      </c>
      <c r="P151" s="303">
        <f t="shared" si="11"/>
        <v>0.24</v>
      </c>
      <c r="Q151" s="304">
        <f>'Sn Fco. Menendez'!AE144+SUM(P151/12)</f>
        <v>0.02</v>
      </c>
      <c r="R151" s="304">
        <f>'Sn Fco. Menendez'!AF144+SUM(Q151/30)</f>
        <v>6.6666666666666664E-4</v>
      </c>
      <c r="S151" s="17"/>
    </row>
    <row r="152" spans="1:19">
      <c r="A152" s="539"/>
      <c r="B152" s="271" t="s">
        <v>588</v>
      </c>
      <c r="C152" s="268" t="str">
        <f>CAPSA!B80</f>
        <v>INFRA DE EL SALVADOR, S.A DE C.V.</v>
      </c>
      <c r="D152" s="313">
        <f>CAPSA!C80</f>
        <v>0</v>
      </c>
      <c r="E152" s="313">
        <f>CAPSA!D80</f>
        <v>1.01</v>
      </c>
      <c r="F152" s="313">
        <f>CAPSA!E80</f>
        <v>0</v>
      </c>
      <c r="G152" s="313">
        <f>CAPSA!F80</f>
        <v>0</v>
      </c>
      <c r="H152" s="313">
        <f>CAPSA!G80</f>
        <v>0</v>
      </c>
      <c r="I152" s="313">
        <f>CAPSA!H80</f>
        <v>0</v>
      </c>
      <c r="J152" s="313">
        <f>CAPSA!I80</f>
        <v>0</v>
      </c>
      <c r="K152" s="313">
        <f>CAPSA!J80</f>
        <v>1.45</v>
      </c>
      <c r="L152" s="313">
        <f>CAPSA!K80</f>
        <v>1.1000000000000001</v>
      </c>
      <c r="M152" s="313">
        <f>CAPSA!L80</f>
        <v>0.93</v>
      </c>
      <c r="N152" s="313">
        <f>CAPSA!M80</f>
        <v>3.37</v>
      </c>
      <c r="O152" s="313">
        <f>CAPSA!N80</f>
        <v>0</v>
      </c>
      <c r="P152" s="303">
        <f t="shared" si="11"/>
        <v>7.86</v>
      </c>
      <c r="Q152" s="304">
        <f>'Sn Fco. Menendez'!AE145+SUM(P152/12)</f>
        <v>0.65500000000000003</v>
      </c>
      <c r="R152" s="304">
        <f>'Sn Fco. Menendez'!AF145+SUM(Q152/30)</f>
        <v>2.1833333333333333E-2</v>
      </c>
      <c r="S152" s="17"/>
    </row>
    <row r="153" spans="1:19">
      <c r="A153" s="539"/>
      <c r="B153" s="271" t="s">
        <v>588</v>
      </c>
      <c r="C153" s="268" t="str">
        <f>CAPSA!B81</f>
        <v>JAUJA, S.A DE C.V.</v>
      </c>
      <c r="D153" s="313">
        <f>CAPSA!C81</f>
        <v>0</v>
      </c>
      <c r="E153" s="313">
        <f>CAPSA!D81</f>
        <v>0</v>
      </c>
      <c r="F153" s="313">
        <f>CAPSA!E81</f>
        <v>0</v>
      </c>
      <c r="G153" s="313">
        <f>CAPSA!F81</f>
        <v>5.82</v>
      </c>
      <c r="H153" s="313">
        <f>CAPSA!G81</f>
        <v>0</v>
      </c>
      <c r="I153" s="313">
        <f>CAPSA!H81</f>
        <v>0</v>
      </c>
      <c r="J153" s="313">
        <f>CAPSA!I81</f>
        <v>0</v>
      </c>
      <c r="K153" s="313">
        <f>CAPSA!J81</f>
        <v>0</v>
      </c>
      <c r="L153" s="313">
        <f>CAPSA!K81</f>
        <v>0</v>
      </c>
      <c r="M153" s="313">
        <f>CAPSA!L81</f>
        <v>0</v>
      </c>
      <c r="N153" s="313">
        <f>CAPSA!M81</f>
        <v>0</v>
      </c>
      <c r="O153" s="313">
        <f>CAPSA!N81</f>
        <v>0</v>
      </c>
      <c r="P153" s="303">
        <f t="shared" si="11"/>
        <v>5.82</v>
      </c>
      <c r="Q153" s="304">
        <f>'Sn Fco. Menendez'!AE146+SUM(P153/12)</f>
        <v>0.48500000000000004</v>
      </c>
      <c r="R153" s="304">
        <f>'Sn Fco. Menendez'!AF146+SUM(Q153/30)</f>
        <v>1.6166666666666669E-2</v>
      </c>
      <c r="S153" s="17"/>
    </row>
    <row r="154" spans="1:19">
      <c r="A154" s="539"/>
      <c r="B154" s="271" t="s">
        <v>588</v>
      </c>
      <c r="C154" s="268" t="str">
        <f>CAPSA!B82</f>
        <v>JOAQUIN EDURADO HERNANDEZ</v>
      </c>
      <c r="D154" s="313">
        <f>CAPSA!C82</f>
        <v>1.39</v>
      </c>
      <c r="E154" s="313">
        <f>CAPSA!D82</f>
        <v>1.26</v>
      </c>
      <c r="F154" s="313">
        <f>CAPSA!E82</f>
        <v>1.54</v>
      </c>
      <c r="G154" s="313">
        <f>CAPSA!F82</f>
        <v>1.42</v>
      </c>
      <c r="H154" s="313">
        <f>CAPSA!G82</f>
        <v>1.65</v>
      </c>
      <c r="I154" s="313">
        <f>CAPSA!H82</f>
        <v>0.63</v>
      </c>
      <c r="J154" s="313">
        <f>CAPSA!I82</f>
        <v>1.3</v>
      </c>
      <c r="K154" s="313">
        <f>CAPSA!J82</f>
        <v>1.44</v>
      </c>
      <c r="L154" s="313">
        <f>CAPSA!K82</f>
        <v>1.0900000000000001</v>
      </c>
      <c r="M154" s="313">
        <f>CAPSA!L82</f>
        <v>0.38</v>
      </c>
      <c r="N154" s="313">
        <f>CAPSA!M82</f>
        <v>1.19</v>
      </c>
      <c r="O154" s="313">
        <f>CAPSA!N82</f>
        <v>1.66</v>
      </c>
      <c r="P154" s="303">
        <f t="shared" si="11"/>
        <v>14.95</v>
      </c>
      <c r="Q154" s="304">
        <f>'Sn Fco. Menendez'!AE147+SUM(P154/12)</f>
        <v>1.2458333333333333</v>
      </c>
      <c r="R154" s="304">
        <f>'Sn Fco. Menendez'!AF147+SUM(Q154/30)</f>
        <v>4.1527777777777782E-2</v>
      </c>
      <c r="S154" s="17"/>
    </row>
    <row r="155" spans="1:19">
      <c r="A155" s="539"/>
      <c r="B155" s="271" t="s">
        <v>588</v>
      </c>
      <c r="C155" s="268" t="str">
        <f>CAPSA!B83</f>
        <v>JOSE ARNOLDO MENDOZA</v>
      </c>
      <c r="D155" s="313">
        <f>CAPSA!C83</f>
        <v>0</v>
      </c>
      <c r="E155" s="313">
        <f>CAPSA!D83</f>
        <v>0</v>
      </c>
      <c r="F155" s="313">
        <f>CAPSA!E83</f>
        <v>0</v>
      </c>
      <c r="G155" s="313">
        <f>CAPSA!F83</f>
        <v>0</v>
      </c>
      <c r="H155" s="313">
        <f>CAPSA!G83</f>
        <v>0</v>
      </c>
      <c r="I155" s="313">
        <f>CAPSA!H83</f>
        <v>0.82</v>
      </c>
      <c r="J155" s="313">
        <f>CAPSA!I83</f>
        <v>0</v>
      </c>
      <c r="K155" s="313">
        <f>CAPSA!J83</f>
        <v>0</v>
      </c>
      <c r="L155" s="313">
        <f>CAPSA!K83</f>
        <v>0</v>
      </c>
      <c r="M155" s="313">
        <f>CAPSA!L83</f>
        <v>0</v>
      </c>
      <c r="N155" s="313">
        <f>CAPSA!M83</f>
        <v>0</v>
      </c>
      <c r="O155" s="313">
        <f>CAPSA!N83</f>
        <v>0</v>
      </c>
      <c r="P155" s="303">
        <f t="shared" si="11"/>
        <v>0.82</v>
      </c>
      <c r="Q155" s="304">
        <f>'Sn Fco. Menendez'!AE148+SUM(P155/12)</f>
        <v>6.8333333333333329E-2</v>
      </c>
      <c r="R155" s="304">
        <f>'Sn Fco. Menendez'!AF148+SUM(Q155/30)</f>
        <v>2.2777777777777774E-3</v>
      </c>
      <c r="S155" s="17"/>
    </row>
    <row r="156" spans="1:19">
      <c r="A156" s="539"/>
      <c r="B156" s="271" t="s">
        <v>588</v>
      </c>
      <c r="C156" s="268" t="str">
        <f>CAPSA!B84</f>
        <v>KIMBERLY CLARK -DC</v>
      </c>
      <c r="D156" s="313">
        <f>CAPSA!C84</f>
        <v>0</v>
      </c>
      <c r="E156" s="313">
        <f>CAPSA!D84</f>
        <v>0</v>
      </c>
      <c r="F156" s="313">
        <f>CAPSA!E84</f>
        <v>0</v>
      </c>
      <c r="G156" s="313">
        <f>CAPSA!F84</f>
        <v>0</v>
      </c>
      <c r="H156" s="313">
        <f>CAPSA!G84</f>
        <v>0</v>
      </c>
      <c r="I156" s="313">
        <f>CAPSA!H84</f>
        <v>0</v>
      </c>
      <c r="J156" s="313">
        <f>CAPSA!I84</f>
        <v>0</v>
      </c>
      <c r="K156" s="313">
        <f>CAPSA!J84</f>
        <v>0</v>
      </c>
      <c r="L156" s="313">
        <f>CAPSA!K84</f>
        <v>16.079999999999998</v>
      </c>
      <c r="M156" s="313">
        <f>CAPSA!L84</f>
        <v>10.63</v>
      </c>
      <c r="N156" s="313">
        <f>CAPSA!M84</f>
        <v>8.07</v>
      </c>
      <c r="O156" s="313">
        <f>CAPSA!N84</f>
        <v>6.73</v>
      </c>
      <c r="P156" s="303">
        <f t="shared" si="11"/>
        <v>41.510000000000005</v>
      </c>
      <c r="Q156" s="304">
        <f>'Sn Fco. Menendez'!AE149+SUM(P156/12)</f>
        <v>3.4591666666666669</v>
      </c>
      <c r="R156" s="304">
        <f>'Sn Fco. Menendez'!AF149+SUM(Q156/30)</f>
        <v>0.11530555555555556</v>
      </c>
      <c r="S156" s="17"/>
    </row>
    <row r="157" spans="1:19">
      <c r="A157" s="539"/>
      <c r="B157" s="271" t="s">
        <v>588</v>
      </c>
      <c r="C157" s="268" t="str">
        <f>CAPSA!B85</f>
        <v>KIMBERLY CLARK -DE (lodo)</v>
      </c>
      <c r="D157" s="313">
        <f>CAPSA!C85</f>
        <v>0</v>
      </c>
      <c r="E157" s="313">
        <f>CAPSA!D85</f>
        <v>0</v>
      </c>
      <c r="F157" s="313">
        <f>CAPSA!E85</f>
        <v>0</v>
      </c>
      <c r="G157" s="313">
        <f>CAPSA!F85</f>
        <v>0</v>
      </c>
      <c r="H157" s="313">
        <f>CAPSA!G85</f>
        <v>0</v>
      </c>
      <c r="I157" s="313">
        <f>CAPSA!H85</f>
        <v>0</v>
      </c>
      <c r="J157" s="313">
        <f>CAPSA!I85</f>
        <v>0</v>
      </c>
      <c r="K157" s="313">
        <f>CAPSA!J85</f>
        <v>0</v>
      </c>
      <c r="L157" s="313">
        <f>CAPSA!K85</f>
        <v>1573.36</v>
      </c>
      <c r="M157" s="313">
        <f>CAPSA!L85</f>
        <v>3044.69</v>
      </c>
      <c r="N157" s="313">
        <f>CAPSA!M85</f>
        <v>2251</v>
      </c>
      <c r="O157" s="313">
        <f>CAPSA!N85</f>
        <v>1176.45</v>
      </c>
      <c r="P157" s="303">
        <f t="shared" si="11"/>
        <v>8045.5</v>
      </c>
      <c r="Q157" s="304">
        <f>'Sn Fco. Menendez'!AE150+SUM(P157/12)</f>
        <v>670.45833333333337</v>
      </c>
      <c r="R157" s="304">
        <f>'Sn Fco. Menendez'!AF150+SUM(Q157/30)</f>
        <v>22.348611111111111</v>
      </c>
      <c r="S157" s="17"/>
    </row>
    <row r="158" spans="1:19">
      <c r="A158" s="539"/>
      <c r="B158" s="271" t="s">
        <v>588</v>
      </c>
      <c r="C158" s="268" t="str">
        <f>CAPSA!B86</f>
        <v>LEOS, S. A DE C.V.</v>
      </c>
      <c r="D158" s="313">
        <f>CAPSA!C86</f>
        <v>3.64</v>
      </c>
      <c r="E158" s="313">
        <f>CAPSA!D86</f>
        <v>0</v>
      </c>
      <c r="F158" s="313">
        <f>CAPSA!E86</f>
        <v>0</v>
      </c>
      <c r="G158" s="313">
        <f>CAPSA!F86</f>
        <v>0</v>
      </c>
      <c r="H158" s="313">
        <f>CAPSA!G86</f>
        <v>0</v>
      </c>
      <c r="I158" s="313">
        <f>CAPSA!H86</f>
        <v>0</v>
      </c>
      <c r="J158" s="313">
        <f>CAPSA!I86</f>
        <v>0</v>
      </c>
      <c r="K158" s="313">
        <f>CAPSA!J86</f>
        <v>0</v>
      </c>
      <c r="L158" s="313">
        <f>CAPSA!K86</f>
        <v>0</v>
      </c>
      <c r="M158" s="313">
        <f>CAPSA!L86</f>
        <v>0</v>
      </c>
      <c r="N158" s="313">
        <f>CAPSA!M86</f>
        <v>0</v>
      </c>
      <c r="O158" s="313">
        <f>CAPSA!N86</f>
        <v>0</v>
      </c>
      <c r="P158" s="303">
        <f t="shared" si="11"/>
        <v>3.64</v>
      </c>
      <c r="Q158" s="304">
        <f>'Sn Fco. Menendez'!AE151+SUM(P158/12)</f>
        <v>0.30333333333333334</v>
      </c>
      <c r="R158" s="304">
        <f>'Sn Fco. Menendez'!AF151+SUM(Q158/30)</f>
        <v>1.0111111111111111E-2</v>
      </c>
      <c r="S158" s="17"/>
    </row>
    <row r="159" spans="1:19">
      <c r="A159" s="539"/>
      <c r="B159" s="271" t="s">
        <v>588</v>
      </c>
      <c r="C159" s="268" t="str">
        <f>CAPSA!B87</f>
        <v>LIVSMART AMERICAS, S.A. de C.V. - DC</v>
      </c>
      <c r="D159" s="313">
        <f>CAPSA!C87</f>
        <v>3.68</v>
      </c>
      <c r="E159" s="313">
        <f>CAPSA!D87</f>
        <v>0</v>
      </c>
      <c r="F159" s="313">
        <f>CAPSA!E87</f>
        <v>0</v>
      </c>
      <c r="G159" s="313">
        <f>CAPSA!F87</f>
        <v>0</v>
      </c>
      <c r="H159" s="313">
        <f>CAPSA!G87</f>
        <v>0</v>
      </c>
      <c r="I159" s="313">
        <f>CAPSA!H87</f>
        <v>7.14</v>
      </c>
      <c r="J159" s="313">
        <f>CAPSA!I87</f>
        <v>0</v>
      </c>
      <c r="K159" s="313">
        <f>CAPSA!J87</f>
        <v>3.69</v>
      </c>
      <c r="L159" s="313">
        <f>CAPSA!K87</f>
        <v>3.86</v>
      </c>
      <c r="M159" s="313">
        <f>CAPSA!L87</f>
        <v>0</v>
      </c>
      <c r="N159" s="313">
        <f>CAPSA!M87</f>
        <v>0</v>
      </c>
      <c r="O159" s="313">
        <f>CAPSA!N87</f>
        <v>0</v>
      </c>
      <c r="P159" s="303">
        <f t="shared" ref="P159:P184" si="12">SUM(D159:O159)</f>
        <v>18.37</v>
      </c>
      <c r="Q159" s="304">
        <f>'Sn Fco. Menendez'!AE152+SUM(P159/12)</f>
        <v>1.5308333333333335</v>
      </c>
      <c r="R159" s="304">
        <f>'Sn Fco. Menendez'!AF152+SUM(Q159/30)</f>
        <v>5.1027777777777783E-2</v>
      </c>
      <c r="S159" s="17"/>
    </row>
    <row r="160" spans="1:19">
      <c r="A160" s="539"/>
      <c r="B160" s="271" t="s">
        <v>588</v>
      </c>
      <c r="C160" s="268" t="str">
        <f>CAPSA!B88</f>
        <v>LIVSMART AMERICAS, S.A. de C.V. - DE</v>
      </c>
      <c r="D160" s="313">
        <f>CAPSA!C88</f>
        <v>1.23</v>
      </c>
      <c r="E160" s="313">
        <f>CAPSA!D88</f>
        <v>0</v>
      </c>
      <c r="F160" s="313">
        <f>CAPSA!E88</f>
        <v>0.87</v>
      </c>
      <c r="G160" s="313">
        <f>CAPSA!F88</f>
        <v>0.85</v>
      </c>
      <c r="H160" s="313">
        <f>CAPSA!G88</f>
        <v>4.99</v>
      </c>
      <c r="I160" s="313">
        <f>CAPSA!H88</f>
        <v>1.53</v>
      </c>
      <c r="J160" s="313">
        <f>CAPSA!I88</f>
        <v>3.29</v>
      </c>
      <c r="K160" s="313">
        <f>CAPSA!J88</f>
        <v>5.36</v>
      </c>
      <c r="L160" s="313">
        <f>CAPSA!K88</f>
        <v>3.31</v>
      </c>
      <c r="M160" s="313">
        <f>CAPSA!L88</f>
        <v>1.83</v>
      </c>
      <c r="N160" s="313">
        <f>CAPSA!M88</f>
        <v>7.59</v>
      </c>
      <c r="O160" s="313">
        <f>CAPSA!N88</f>
        <v>24.24</v>
      </c>
      <c r="P160" s="303">
        <f t="shared" si="12"/>
        <v>55.089999999999996</v>
      </c>
      <c r="Q160" s="304">
        <f>'Sn Fco. Menendez'!AE153+SUM(P160/12)</f>
        <v>4.5908333333333333</v>
      </c>
      <c r="R160" s="304">
        <f>'Sn Fco. Menendez'!AF153+SUM(Q160/30)</f>
        <v>0.15302777777777779</v>
      </c>
      <c r="S160" s="17"/>
    </row>
    <row r="161" spans="1:19">
      <c r="A161" s="539"/>
      <c r="B161" s="271" t="s">
        <v>588</v>
      </c>
      <c r="C161" s="268" t="str">
        <f>CAPSA!B89</f>
        <v>Los Teques, S.A. de C.V.</v>
      </c>
      <c r="D161" s="313">
        <f>CAPSA!C89</f>
        <v>24.61</v>
      </c>
      <c r="E161" s="313">
        <f>CAPSA!D89</f>
        <v>21.84</v>
      </c>
      <c r="F161" s="313">
        <f>CAPSA!E89</f>
        <v>27.22</v>
      </c>
      <c r="G161" s="313">
        <f>CAPSA!F89</f>
        <v>22.35</v>
      </c>
      <c r="H161" s="313">
        <f>CAPSA!G89</f>
        <v>29.46</v>
      </c>
      <c r="I161" s="313">
        <f>CAPSA!H89</f>
        <v>26.15</v>
      </c>
      <c r="J161" s="313">
        <f>CAPSA!I89</f>
        <v>25.26</v>
      </c>
      <c r="K161" s="313">
        <f>CAPSA!J89</f>
        <v>19.55</v>
      </c>
      <c r="L161" s="313">
        <f>CAPSA!K89</f>
        <v>25.4</v>
      </c>
      <c r="M161" s="313">
        <f>CAPSA!L89</f>
        <v>23.76</v>
      </c>
      <c r="N161" s="313">
        <f>CAPSA!M89</f>
        <v>23.5</v>
      </c>
      <c r="O161" s="313">
        <f>CAPSA!N89</f>
        <v>17.43</v>
      </c>
      <c r="P161" s="303">
        <f t="shared" si="12"/>
        <v>286.53000000000003</v>
      </c>
      <c r="Q161" s="304">
        <f>'Sn Fco. Menendez'!AE154+SUM(P161/12)</f>
        <v>23.877500000000001</v>
      </c>
      <c r="R161" s="304">
        <f>'Sn Fco. Menendez'!AF154+SUM(Q161/30)</f>
        <v>0.79591666666666672</v>
      </c>
      <c r="S161" s="17"/>
    </row>
    <row r="162" spans="1:19">
      <c r="A162" s="539"/>
      <c r="B162" s="271" t="s">
        <v>588</v>
      </c>
      <c r="C162" s="268" t="str">
        <f>CAPSA!B90</f>
        <v>Los Teques, S.A. de C.V. (DE)</v>
      </c>
      <c r="D162" s="314">
        <f>CAPSA!C90</f>
        <v>0.15</v>
      </c>
      <c r="E162" s="314">
        <f>CAPSA!D90</f>
        <v>0.14000000000000001</v>
      </c>
      <c r="F162" s="314">
        <f>CAPSA!E90</f>
        <v>0.15</v>
      </c>
      <c r="G162" s="314">
        <f>CAPSA!F90</f>
        <v>0.14000000000000001</v>
      </c>
      <c r="H162" s="314">
        <f>CAPSA!G90</f>
        <v>0.15</v>
      </c>
      <c r="I162" s="314">
        <f>CAPSA!H90</f>
        <v>0</v>
      </c>
      <c r="J162" s="314">
        <f>CAPSA!I90</f>
        <v>0.15</v>
      </c>
      <c r="K162" s="314">
        <f>CAPSA!J90</f>
        <v>0</v>
      </c>
      <c r="L162" s="314">
        <f>CAPSA!K90</f>
        <v>0</v>
      </c>
      <c r="M162" s="314">
        <f>CAPSA!L90</f>
        <v>0</v>
      </c>
      <c r="N162" s="314">
        <f>CAPSA!M90</f>
        <v>0</v>
      </c>
      <c r="O162" s="314">
        <f>CAPSA!N90</f>
        <v>0</v>
      </c>
      <c r="P162" s="303">
        <f t="shared" si="12"/>
        <v>0.88000000000000012</v>
      </c>
      <c r="Q162" s="304">
        <f>'Sn Fco. Menendez'!AE155+SUM(P162/12)</f>
        <v>7.3333333333333348E-2</v>
      </c>
      <c r="R162" s="304">
        <f>'Sn Fco. Menendez'!AF155+SUM(Q162/30)</f>
        <v>2.4444444444444448E-3</v>
      </c>
      <c r="S162" s="17"/>
    </row>
    <row r="163" spans="1:19">
      <c r="A163" s="539"/>
      <c r="B163" s="271" t="s">
        <v>588</v>
      </c>
      <c r="C163" s="268" t="str">
        <f>CAPSA!B91</f>
        <v>MACOGA, SA DE CV.</v>
      </c>
      <c r="D163" s="313">
        <f>CAPSA!C91</f>
        <v>0</v>
      </c>
      <c r="E163" s="313">
        <f>CAPSA!D91</f>
        <v>0</v>
      </c>
      <c r="F163" s="313">
        <f>CAPSA!E91</f>
        <v>0</v>
      </c>
      <c r="G163" s="313">
        <f>CAPSA!F91</f>
        <v>0</v>
      </c>
      <c r="H163" s="313">
        <f>CAPSA!G91</f>
        <v>1.53</v>
      </c>
      <c r="I163" s="313">
        <f>CAPSA!H91</f>
        <v>0</v>
      </c>
      <c r="J163" s="313">
        <f>CAPSA!I91</f>
        <v>0</v>
      </c>
      <c r="K163" s="313">
        <f>CAPSA!J91</f>
        <v>0</v>
      </c>
      <c r="L163" s="313">
        <f>CAPSA!K91</f>
        <v>0</v>
      </c>
      <c r="M163" s="313">
        <f>CAPSA!L91</f>
        <v>0</v>
      </c>
      <c r="N163" s="313">
        <f>CAPSA!M91</f>
        <v>0</v>
      </c>
      <c r="O163" s="313">
        <f>CAPSA!N91</f>
        <v>0</v>
      </c>
      <c r="P163" s="303">
        <f t="shared" si="12"/>
        <v>1.53</v>
      </c>
      <c r="Q163" s="304">
        <f>'Sn Fco. Menendez'!AE156+SUM(P163/12)</f>
        <v>0.1275</v>
      </c>
      <c r="R163" s="304">
        <f>'Sn Fco. Menendez'!AF156+SUM(Q163/30)</f>
        <v>4.2500000000000003E-3</v>
      </c>
      <c r="S163" s="17"/>
    </row>
    <row r="164" spans="1:19">
      <c r="A164" s="539"/>
      <c r="B164" s="271" t="s">
        <v>588</v>
      </c>
      <c r="C164" s="268" t="str">
        <f>CAPSA!B92</f>
        <v>MONELCA RENT, S.A.</v>
      </c>
      <c r="D164" s="313">
        <f>CAPSA!C92</f>
        <v>0</v>
      </c>
      <c r="E164" s="313">
        <f>CAPSA!D92</f>
        <v>0.54</v>
      </c>
      <c r="F164" s="313">
        <f>CAPSA!E92</f>
        <v>0</v>
      </c>
      <c r="G164" s="313">
        <f>CAPSA!F92</f>
        <v>0</v>
      </c>
      <c r="H164" s="313">
        <f>CAPSA!G92</f>
        <v>0.74</v>
      </c>
      <c r="I164" s="313">
        <f>CAPSA!H92</f>
        <v>0</v>
      </c>
      <c r="J164" s="313">
        <f>CAPSA!I92</f>
        <v>0.98</v>
      </c>
      <c r="K164" s="313">
        <f>CAPSA!J92</f>
        <v>0</v>
      </c>
      <c r="L164" s="313">
        <f>CAPSA!K92</f>
        <v>0</v>
      </c>
      <c r="M164" s="313">
        <f>CAPSA!L92</f>
        <v>1.65</v>
      </c>
      <c r="N164" s="313">
        <f>CAPSA!M92</f>
        <v>0</v>
      </c>
      <c r="O164" s="313">
        <f>CAPSA!N92</f>
        <v>0.48</v>
      </c>
      <c r="P164" s="303">
        <f t="shared" si="12"/>
        <v>4.3899999999999997</v>
      </c>
      <c r="Q164" s="304">
        <f>'Sn Fco. Menendez'!AE157+SUM(P164/12)</f>
        <v>0.36583333333333329</v>
      </c>
      <c r="R164" s="304">
        <f>'Sn Fco. Menendez'!AF157+SUM(Q164/30)</f>
        <v>1.2194444444444444E-2</v>
      </c>
      <c r="S164" s="17"/>
    </row>
    <row r="165" spans="1:19">
      <c r="A165" s="539"/>
      <c r="B165" s="271" t="s">
        <v>588</v>
      </c>
      <c r="C165" s="268" t="str">
        <f>CAPSA!B93</f>
        <v>MONELCA S.A.</v>
      </c>
      <c r="D165" s="313">
        <f>CAPSA!C93</f>
        <v>2.11</v>
      </c>
      <c r="E165" s="313">
        <f>CAPSA!D93</f>
        <v>2.7</v>
      </c>
      <c r="F165" s="313">
        <f>CAPSA!E93</f>
        <v>1.58</v>
      </c>
      <c r="G165" s="313">
        <f>CAPSA!F93</f>
        <v>3.62</v>
      </c>
      <c r="H165" s="313">
        <f>CAPSA!G93</f>
        <v>2.37</v>
      </c>
      <c r="I165" s="313">
        <f>CAPSA!H93</f>
        <v>4.33</v>
      </c>
      <c r="J165" s="313">
        <f>CAPSA!I93</f>
        <v>3.83</v>
      </c>
      <c r="K165" s="313">
        <f>CAPSA!J93</f>
        <v>4.4800000000000004</v>
      </c>
      <c r="L165" s="313">
        <f>CAPSA!K93</f>
        <v>2.44</v>
      </c>
      <c r="M165" s="313">
        <f>CAPSA!L93</f>
        <v>4.29</v>
      </c>
      <c r="N165" s="313">
        <f>CAPSA!M93</f>
        <v>5.21</v>
      </c>
      <c r="O165" s="313">
        <f>CAPSA!N93</f>
        <v>3.63</v>
      </c>
      <c r="P165" s="303">
        <f t="shared" si="12"/>
        <v>40.590000000000003</v>
      </c>
      <c r="Q165" s="304">
        <f>'Sn Fco. Menendez'!AE158+SUM(P165/12)</f>
        <v>3.3825000000000003</v>
      </c>
      <c r="R165" s="304">
        <f>'Sn Fco. Menendez'!AF158+SUM(Q165/30)</f>
        <v>0.11275</v>
      </c>
      <c r="S165" s="17"/>
    </row>
    <row r="166" spans="1:19">
      <c r="A166" s="539"/>
      <c r="B166" s="271" t="s">
        <v>588</v>
      </c>
      <c r="C166" s="268" t="str">
        <f>CAPSA!B94</f>
        <v>MONTAJES ELECTROMECANICOS DE CA</v>
      </c>
      <c r="D166" s="313">
        <f>CAPSA!C94</f>
        <v>0</v>
      </c>
      <c r="E166" s="313">
        <f>CAPSA!D94</f>
        <v>0</v>
      </c>
      <c r="F166" s="313">
        <f>CAPSA!E94</f>
        <v>0</v>
      </c>
      <c r="G166" s="313">
        <f>CAPSA!F94</f>
        <v>0</v>
      </c>
      <c r="H166" s="313">
        <f>CAPSA!G94</f>
        <v>1.22</v>
      </c>
      <c r="I166" s="313">
        <f>CAPSA!H94</f>
        <v>0</v>
      </c>
      <c r="J166" s="313">
        <f>CAPSA!I94</f>
        <v>0</v>
      </c>
      <c r="K166" s="313">
        <f>CAPSA!J94</f>
        <v>0</v>
      </c>
      <c r="L166" s="313">
        <f>CAPSA!K94</f>
        <v>0</v>
      </c>
      <c r="M166" s="313">
        <f>CAPSA!L94</f>
        <v>0</v>
      </c>
      <c r="N166" s="313">
        <f>CAPSA!M94</f>
        <v>0</v>
      </c>
      <c r="O166" s="313">
        <f>CAPSA!N94</f>
        <v>0</v>
      </c>
      <c r="P166" s="303">
        <f t="shared" si="12"/>
        <v>1.22</v>
      </c>
      <c r="Q166" s="304">
        <f>'Sn Fco. Menendez'!AE159+SUM(P166/12)</f>
        <v>0.10166666666666667</v>
      </c>
      <c r="R166" s="304">
        <f>'Sn Fco. Menendez'!AF159+SUM(Q166/30)</f>
        <v>3.3888888888888888E-3</v>
      </c>
      <c r="S166" s="17"/>
    </row>
    <row r="167" spans="1:19">
      <c r="A167" s="539"/>
      <c r="B167" s="271" t="s">
        <v>588</v>
      </c>
      <c r="C167" s="268" t="str">
        <f>CAPSA!B95</f>
        <v>NESTLE El Salvador, S.A. de C.V. - DE</v>
      </c>
      <c r="D167" s="313">
        <f>CAPSA!C95</f>
        <v>7.79</v>
      </c>
      <c r="E167" s="313">
        <f>CAPSA!D95</f>
        <v>6.92</v>
      </c>
      <c r="F167" s="313">
        <f>CAPSA!E95</f>
        <v>6.64</v>
      </c>
      <c r="G167" s="313">
        <f>CAPSA!F95</f>
        <v>5.63</v>
      </c>
      <c r="H167" s="313">
        <f>CAPSA!G95</f>
        <v>11.35</v>
      </c>
      <c r="I167" s="313">
        <f>CAPSA!H95</f>
        <v>7.63</v>
      </c>
      <c r="J167" s="313">
        <f>CAPSA!I95</f>
        <v>12.73</v>
      </c>
      <c r="K167" s="313">
        <f>CAPSA!J95</f>
        <v>17.21</v>
      </c>
      <c r="L167" s="313">
        <f>CAPSA!K95</f>
        <v>4.6100000000000003</v>
      </c>
      <c r="M167" s="313">
        <f>CAPSA!L95</f>
        <v>6.99</v>
      </c>
      <c r="N167" s="313">
        <f>CAPSA!M95</f>
        <v>5.26</v>
      </c>
      <c r="O167" s="313">
        <f>CAPSA!N95</f>
        <v>10</v>
      </c>
      <c r="P167" s="303">
        <f t="shared" si="12"/>
        <v>102.76</v>
      </c>
      <c r="Q167" s="304">
        <f>'Sn Fco. Menendez'!AE160+SUM(P167/12)</f>
        <v>8.5633333333333344</v>
      </c>
      <c r="R167" s="304">
        <f>'Sn Fco. Menendez'!AF160+SUM(Q167/30)</f>
        <v>0.2854444444444445</v>
      </c>
      <c r="S167" s="17"/>
    </row>
    <row r="168" spans="1:19">
      <c r="A168" s="539"/>
      <c r="B168" s="271" t="s">
        <v>588</v>
      </c>
      <c r="C168" s="268" t="str">
        <f>CAPSA!B96</f>
        <v>NICOLAS GUZMÁN</v>
      </c>
      <c r="D168" s="313">
        <f>CAPSA!C96</f>
        <v>0</v>
      </c>
      <c r="E168" s="313">
        <f>CAPSA!D96</f>
        <v>0</v>
      </c>
      <c r="F168" s="313">
        <f>CAPSA!E96</f>
        <v>0</v>
      </c>
      <c r="G168" s="313">
        <f>CAPSA!F96</f>
        <v>0</v>
      </c>
      <c r="H168" s="313">
        <f>CAPSA!G96</f>
        <v>16.100000000000001</v>
      </c>
      <c r="I168" s="313">
        <f>CAPSA!H96</f>
        <v>0</v>
      </c>
      <c r="J168" s="313">
        <f>CAPSA!I96</f>
        <v>0</v>
      </c>
      <c r="K168" s="313">
        <f>CAPSA!J96</f>
        <v>0</v>
      </c>
      <c r="L168" s="313">
        <f>CAPSA!K96</f>
        <v>0</v>
      </c>
      <c r="M168" s="313">
        <f>CAPSA!L96</f>
        <v>0</v>
      </c>
      <c r="N168" s="313">
        <f>CAPSA!M96</f>
        <v>0</v>
      </c>
      <c r="O168" s="313">
        <f>CAPSA!N96</f>
        <v>0</v>
      </c>
      <c r="P168" s="303">
        <f t="shared" si="12"/>
        <v>16.100000000000001</v>
      </c>
      <c r="Q168" s="304">
        <f>'Sn Fco. Menendez'!AE161+SUM(P168/12)</f>
        <v>1.3416666666666668</v>
      </c>
      <c r="R168" s="304">
        <f>'Sn Fco. Menendez'!AF161+SUM(Q168/30)</f>
        <v>4.4722222222222226E-2</v>
      </c>
      <c r="S168" s="17"/>
    </row>
    <row r="169" spans="1:19">
      <c r="A169" s="539"/>
      <c r="B169" s="271" t="s">
        <v>588</v>
      </c>
      <c r="C169" s="268" t="str">
        <f>CAPSA!B97</f>
        <v>O Y M MANTEMIENTO Y SERVICIOS</v>
      </c>
      <c r="D169" s="313">
        <f>CAPSA!C97</f>
        <v>5.32</v>
      </c>
      <c r="E169" s="313">
        <f>CAPSA!D97</f>
        <v>3.9</v>
      </c>
      <c r="F169" s="313">
        <f>CAPSA!E97</f>
        <v>4.8</v>
      </c>
      <c r="G169" s="313">
        <f>CAPSA!F97</f>
        <v>0</v>
      </c>
      <c r="H169" s="313">
        <f>CAPSA!G97</f>
        <v>0</v>
      </c>
      <c r="I169" s="313">
        <f>CAPSA!H97</f>
        <v>0</v>
      </c>
      <c r="J169" s="313">
        <f>CAPSA!I97</f>
        <v>0</v>
      </c>
      <c r="K169" s="313">
        <f>CAPSA!J97</f>
        <v>0</v>
      </c>
      <c r="L169" s="313">
        <f>CAPSA!K97</f>
        <v>0</v>
      </c>
      <c r="M169" s="313">
        <f>CAPSA!L97</f>
        <v>0</v>
      </c>
      <c r="N169" s="313">
        <f>CAPSA!M97</f>
        <v>0</v>
      </c>
      <c r="O169" s="313">
        <f>CAPSA!N97</f>
        <v>0</v>
      </c>
      <c r="P169" s="303">
        <f t="shared" si="12"/>
        <v>14.02</v>
      </c>
      <c r="Q169" s="304">
        <f>'Sn Fco. Menendez'!AE162+SUM(P169/12)</f>
        <v>1.1683333333333332</v>
      </c>
      <c r="R169" s="304">
        <f>'Sn Fco. Menendez'!AF162+SUM(Q169/30)</f>
        <v>3.8944444444444441E-2</v>
      </c>
      <c r="S169" s="17"/>
    </row>
    <row r="170" spans="1:19">
      <c r="A170" s="539"/>
      <c r="B170" s="271" t="s">
        <v>588</v>
      </c>
      <c r="C170" s="268" t="str">
        <f>CAPSA!B98</f>
        <v>O Y M MANTEMIENTO Y SERVICIOS desecho comun</v>
      </c>
      <c r="D170" s="313">
        <f>CAPSA!C98</f>
        <v>10.45</v>
      </c>
      <c r="E170" s="313">
        <f>CAPSA!D98</f>
        <v>10.32</v>
      </c>
      <c r="F170" s="313">
        <f>CAPSA!E98</f>
        <v>11.44</v>
      </c>
      <c r="G170" s="313">
        <f>CAPSA!F98</f>
        <v>8.92</v>
      </c>
      <c r="H170" s="313">
        <f>CAPSA!G98</f>
        <v>13.2</v>
      </c>
      <c r="I170" s="313">
        <f>CAPSA!H98</f>
        <v>12.07</v>
      </c>
      <c r="J170" s="313">
        <f>CAPSA!I98</f>
        <v>13.82</v>
      </c>
      <c r="K170" s="313">
        <f>CAPSA!J98</f>
        <v>10.220000000000001</v>
      </c>
      <c r="L170" s="313">
        <f>CAPSA!K98</f>
        <v>13.67</v>
      </c>
      <c r="M170" s="313">
        <f>CAPSA!L98</f>
        <v>14.77</v>
      </c>
      <c r="N170" s="313">
        <f>CAPSA!M98</f>
        <v>13.09</v>
      </c>
      <c r="O170" s="313">
        <f>CAPSA!N98</f>
        <v>11.29</v>
      </c>
      <c r="P170" s="303">
        <f t="shared" si="12"/>
        <v>143.26</v>
      </c>
      <c r="Q170" s="304">
        <f>'Sn Fco. Menendez'!AE163+SUM(P170/12)</f>
        <v>11.938333333333333</v>
      </c>
      <c r="R170" s="304">
        <f>'Sn Fco. Menendez'!AF163+SUM(Q170/30)</f>
        <v>0.39794444444444443</v>
      </c>
      <c r="S170" s="17"/>
    </row>
    <row r="171" spans="1:19">
      <c r="A171" s="539"/>
      <c r="B171" s="271" t="s">
        <v>588</v>
      </c>
      <c r="C171" s="268" t="str">
        <f>CAPSA!B99</f>
        <v>Pablo Baires</v>
      </c>
      <c r="D171" s="313">
        <f>CAPSA!C99</f>
        <v>10.06</v>
      </c>
      <c r="E171" s="313">
        <f>CAPSA!D99</f>
        <v>8.73</v>
      </c>
      <c r="F171" s="313">
        <f>CAPSA!E99</f>
        <v>9.41</v>
      </c>
      <c r="G171" s="313">
        <f>CAPSA!F99</f>
        <v>14.08</v>
      </c>
      <c r="H171" s="313">
        <f>CAPSA!G99</f>
        <v>11.3</v>
      </c>
      <c r="I171" s="313">
        <f>CAPSA!H99</f>
        <v>11.81</v>
      </c>
      <c r="J171" s="313">
        <f>CAPSA!I99</f>
        <v>14.23</v>
      </c>
      <c r="K171" s="313">
        <f>CAPSA!J99</f>
        <v>12.92</v>
      </c>
      <c r="L171" s="313">
        <f>CAPSA!K99</f>
        <v>15.58</v>
      </c>
      <c r="M171" s="313">
        <f>CAPSA!L99</f>
        <v>12.84</v>
      </c>
      <c r="N171" s="313">
        <f>CAPSA!M99</f>
        <v>11.67</v>
      </c>
      <c r="O171" s="313">
        <f>CAPSA!N99</f>
        <v>13.51</v>
      </c>
      <c r="P171" s="303">
        <f t="shared" si="12"/>
        <v>146.13999999999999</v>
      </c>
      <c r="Q171" s="304">
        <f>'Sn Fco. Menendez'!AE164+SUM(P171/12)</f>
        <v>12.178333333333333</v>
      </c>
      <c r="R171" s="304">
        <f>'Sn Fco. Menendez'!AF164+SUM(Q171/30)</f>
        <v>0.40594444444444444</v>
      </c>
      <c r="S171" s="17"/>
    </row>
    <row r="172" spans="1:19">
      <c r="A172" s="539"/>
      <c r="B172" s="271" t="s">
        <v>588</v>
      </c>
      <c r="C172" s="268" t="str">
        <f>CAPSA!B100</f>
        <v>Parque Industrial SAM-LI, S.A. de C.V.</v>
      </c>
      <c r="D172" s="313">
        <f>CAPSA!C100</f>
        <v>6.38</v>
      </c>
      <c r="E172" s="313">
        <f>CAPSA!D100</f>
        <v>17.52</v>
      </c>
      <c r="F172" s="313">
        <f>CAPSA!E100</f>
        <v>15.39</v>
      </c>
      <c r="G172" s="313">
        <f>CAPSA!F100</f>
        <v>9.75</v>
      </c>
      <c r="H172" s="313">
        <f>CAPSA!G100</f>
        <v>17.04</v>
      </c>
      <c r="I172" s="313">
        <f>CAPSA!H100</f>
        <v>12.9</v>
      </c>
      <c r="J172" s="313">
        <f>CAPSA!I100</f>
        <v>22.02</v>
      </c>
      <c r="K172" s="313">
        <f>CAPSA!J100</f>
        <v>13.9</v>
      </c>
      <c r="L172" s="313">
        <f>CAPSA!K100</f>
        <v>17.22</v>
      </c>
      <c r="M172" s="313">
        <f>CAPSA!L100</f>
        <v>17.53</v>
      </c>
      <c r="N172" s="313">
        <f>CAPSA!M100</f>
        <v>16.649999999999999</v>
      </c>
      <c r="O172" s="313">
        <f>CAPSA!N100</f>
        <v>14.65</v>
      </c>
      <c r="P172" s="303">
        <f t="shared" si="12"/>
        <v>180.95000000000002</v>
      </c>
      <c r="Q172" s="304">
        <f>'Sn Fco. Menendez'!AE165+SUM(P172/12)</f>
        <v>15.079166666666667</v>
      </c>
      <c r="R172" s="304">
        <f>'Sn Fco. Menendez'!AF165+SUM(Q172/30)</f>
        <v>0.50263888888888897</v>
      </c>
      <c r="S172" s="17"/>
    </row>
    <row r="173" spans="1:19">
      <c r="A173" s="539"/>
      <c r="B173" s="271" t="s">
        <v>588</v>
      </c>
      <c r="C173" s="268" t="str">
        <f>CAPSA!B101</f>
        <v>PICACHO, S.A. DE C.V.</v>
      </c>
      <c r="D173" s="313">
        <f>CAPSA!C101</f>
        <v>10.37</v>
      </c>
      <c r="E173" s="313">
        <f>CAPSA!D101</f>
        <v>10.44</v>
      </c>
      <c r="F173" s="313">
        <f>CAPSA!E101</f>
        <v>13.46</v>
      </c>
      <c r="G173" s="313">
        <f>CAPSA!F101</f>
        <v>10.31</v>
      </c>
      <c r="H173" s="313">
        <f>CAPSA!G101</f>
        <v>15.53</v>
      </c>
      <c r="I173" s="313">
        <f>CAPSA!H101</f>
        <v>15.99</v>
      </c>
      <c r="J173" s="313">
        <f>CAPSA!I101</f>
        <v>16.47</v>
      </c>
      <c r="K173" s="313">
        <f>CAPSA!J101</f>
        <v>16.07</v>
      </c>
      <c r="L173" s="313">
        <f>CAPSA!K101</f>
        <v>14.48</v>
      </c>
      <c r="M173" s="313">
        <f>CAPSA!L101</f>
        <v>16.399999999999999</v>
      </c>
      <c r="N173" s="313">
        <f>CAPSA!M101</f>
        <v>11.73</v>
      </c>
      <c r="O173" s="313">
        <f>CAPSA!N101</f>
        <v>10.26</v>
      </c>
      <c r="P173" s="303">
        <f t="shared" si="12"/>
        <v>161.50999999999996</v>
      </c>
      <c r="Q173" s="304">
        <f>'Sn Fco. Menendez'!AE166+SUM(P173/12)</f>
        <v>13.459166666666663</v>
      </c>
      <c r="R173" s="304">
        <f>'Sn Fco. Menendez'!AF166+SUM(Q173/30)</f>
        <v>0.44863888888888875</v>
      </c>
      <c r="S173" s="17"/>
    </row>
    <row r="174" spans="1:19">
      <c r="A174" s="539"/>
      <c r="B174" s="271" t="s">
        <v>588</v>
      </c>
      <c r="C174" s="268" t="str">
        <f>CAPSA!B102</f>
        <v>PORTICOS INGNIEROS SA DE CV.</v>
      </c>
      <c r="D174" s="313">
        <f>CAPSA!C102</f>
        <v>0</v>
      </c>
      <c r="E174" s="313">
        <f>CAPSA!D102</f>
        <v>0</v>
      </c>
      <c r="F174" s="313">
        <f>CAPSA!E102</f>
        <v>0</v>
      </c>
      <c r="G174" s="313">
        <f>CAPSA!F102</f>
        <v>0</v>
      </c>
      <c r="H174" s="313">
        <f>CAPSA!G102</f>
        <v>0</v>
      </c>
      <c r="I174" s="313">
        <f>CAPSA!H102</f>
        <v>0</v>
      </c>
      <c r="J174" s="313">
        <f>CAPSA!I102</f>
        <v>3.7</v>
      </c>
      <c r="K174" s="313">
        <f>CAPSA!J102</f>
        <v>0</v>
      </c>
      <c r="L174" s="313">
        <f>CAPSA!K102</f>
        <v>0</v>
      </c>
      <c r="M174" s="313">
        <f>CAPSA!L102</f>
        <v>0</v>
      </c>
      <c r="N174" s="313">
        <f>CAPSA!M102</f>
        <v>0</v>
      </c>
      <c r="O174" s="313">
        <f>CAPSA!N102</f>
        <v>0</v>
      </c>
      <c r="P174" s="303">
        <f t="shared" si="12"/>
        <v>3.7</v>
      </c>
      <c r="Q174" s="304">
        <f>'Sn Fco. Menendez'!AE167+SUM(P174/12)</f>
        <v>0.30833333333333335</v>
      </c>
      <c r="R174" s="304">
        <f>'Sn Fco. Menendez'!AF167+SUM(Q174/30)</f>
        <v>1.0277777777777778E-2</v>
      </c>
      <c r="S174" s="17"/>
    </row>
    <row r="175" spans="1:19">
      <c r="A175" s="539"/>
      <c r="B175" s="271" t="s">
        <v>588</v>
      </c>
      <c r="C175" s="268" t="str">
        <f>CAPSA!B103</f>
        <v>Plásticos el Panda, S.A. de C.V. - Comun</v>
      </c>
      <c r="D175" s="313">
        <f>CAPSA!C103</f>
        <v>5.31</v>
      </c>
      <c r="E175" s="313">
        <f>CAPSA!D103</f>
        <v>3.98</v>
      </c>
      <c r="F175" s="313">
        <f>CAPSA!E103</f>
        <v>6.88</v>
      </c>
      <c r="G175" s="313">
        <f>CAPSA!F103</f>
        <v>5.17</v>
      </c>
      <c r="H175" s="313">
        <f>CAPSA!G103</f>
        <v>0</v>
      </c>
      <c r="I175" s="313">
        <f>CAPSA!H103</f>
        <v>15.59</v>
      </c>
      <c r="J175" s="313">
        <f>CAPSA!I103</f>
        <v>4.8499999999999996</v>
      </c>
      <c r="K175" s="313">
        <f>CAPSA!J103</f>
        <v>5.22</v>
      </c>
      <c r="L175" s="313">
        <f>CAPSA!K103</f>
        <v>7.62</v>
      </c>
      <c r="M175" s="313">
        <f>CAPSA!L103</f>
        <v>14.32</v>
      </c>
      <c r="N175" s="313">
        <f>CAPSA!M103</f>
        <v>0</v>
      </c>
      <c r="O175" s="313">
        <f>CAPSA!N103</f>
        <v>20.16</v>
      </c>
      <c r="P175" s="303">
        <f t="shared" si="12"/>
        <v>89.1</v>
      </c>
      <c r="Q175" s="304">
        <f>'Sn Fco. Menendez'!AE168+SUM(P175/12)</f>
        <v>7.4249999999999998</v>
      </c>
      <c r="R175" s="304">
        <f>'Sn Fco. Menendez'!AF168+SUM(Q175/30)</f>
        <v>0.2475</v>
      </c>
      <c r="S175" s="17"/>
    </row>
    <row r="176" spans="1:19">
      <c r="A176" s="539"/>
      <c r="B176" s="271" t="s">
        <v>588</v>
      </c>
      <c r="C176" s="268" t="str">
        <f>CAPSA!B104</f>
        <v>Plásticos el Panda, S.A. de C.V. - Especial</v>
      </c>
      <c r="D176" s="313">
        <f>CAPSA!C104</f>
        <v>5.33</v>
      </c>
      <c r="E176" s="313">
        <f>CAPSA!D104</f>
        <v>4.08</v>
      </c>
      <c r="F176" s="313">
        <f>CAPSA!E104</f>
        <v>7.05</v>
      </c>
      <c r="G176" s="313">
        <f>CAPSA!F104</f>
        <v>5.69</v>
      </c>
      <c r="H176" s="313">
        <f>CAPSA!G104</f>
        <v>0</v>
      </c>
      <c r="I176" s="313">
        <f>CAPSA!H104</f>
        <v>16.079999999999998</v>
      </c>
      <c r="J176" s="313">
        <f>CAPSA!I104</f>
        <v>4.9800000000000004</v>
      </c>
      <c r="K176" s="313">
        <f>CAPSA!J104</f>
        <v>4.0599999999999996</v>
      </c>
      <c r="L176" s="313">
        <f>CAPSA!K104</f>
        <v>2.36</v>
      </c>
      <c r="M176" s="313">
        <f>CAPSA!L104</f>
        <v>0</v>
      </c>
      <c r="N176" s="313">
        <f>CAPSA!M104</f>
        <v>0</v>
      </c>
      <c r="O176" s="313">
        <f>CAPSA!N104</f>
        <v>5.47</v>
      </c>
      <c r="P176" s="303">
        <f t="shared" si="12"/>
        <v>55.100000000000009</v>
      </c>
      <c r="Q176" s="304">
        <f>'Sn Fco. Menendez'!AE169+SUM(P176/12)</f>
        <v>4.5916666666666677</v>
      </c>
      <c r="R176" s="304">
        <f>'Sn Fco. Menendez'!AF169+SUM(Q176/30)</f>
        <v>0.15305555555555558</v>
      </c>
      <c r="S176" s="17"/>
    </row>
    <row r="177" spans="1:19">
      <c r="A177" s="539"/>
      <c r="B177" s="271" t="s">
        <v>588</v>
      </c>
      <c r="C177" s="268" t="str">
        <f>CAPSA!B105</f>
        <v>PRODUCTOS CARNICOS, S.A. DE C.V. - DE</v>
      </c>
      <c r="D177" s="313">
        <f>CAPSA!C105</f>
        <v>40.36</v>
      </c>
      <c r="E177" s="313">
        <f>CAPSA!D105</f>
        <v>35.99</v>
      </c>
      <c r="F177" s="313">
        <f>CAPSA!E105</f>
        <v>28.22</v>
      </c>
      <c r="G177" s="313">
        <f>CAPSA!F105</f>
        <v>19.78</v>
      </c>
      <c r="H177" s="313">
        <f>CAPSA!G105</f>
        <v>22.05</v>
      </c>
      <c r="I177" s="313">
        <f>CAPSA!H105</f>
        <v>20.83</v>
      </c>
      <c r="J177" s="313">
        <f>CAPSA!I105</f>
        <v>27.96</v>
      </c>
      <c r="K177" s="313">
        <f>CAPSA!J105</f>
        <v>35.29</v>
      </c>
      <c r="L177" s="313">
        <f>CAPSA!K105</f>
        <v>25.14</v>
      </c>
      <c r="M177" s="313">
        <f>CAPSA!L105</f>
        <v>25.89</v>
      </c>
      <c r="N177" s="313">
        <f>CAPSA!M105</f>
        <v>37.979999999999997</v>
      </c>
      <c r="O177" s="313">
        <f>CAPSA!N105</f>
        <v>57.7</v>
      </c>
      <c r="P177" s="303">
        <f t="shared" si="12"/>
        <v>377.19</v>
      </c>
      <c r="Q177" s="304">
        <f>'Sn Fco. Menendez'!AE170+SUM(P177/12)</f>
        <v>31.432500000000001</v>
      </c>
      <c r="R177" s="304">
        <f>'Sn Fco. Menendez'!AF170+SUM(Q177/30)</f>
        <v>1.04775</v>
      </c>
      <c r="S177" s="17"/>
    </row>
    <row r="178" spans="1:19">
      <c r="A178" s="539"/>
      <c r="B178" s="271" t="s">
        <v>588</v>
      </c>
      <c r="C178" s="268" t="str">
        <f>CAPSA!B106</f>
        <v xml:space="preserve">PRODUCTOS CARNICOS, S.A. DE C.V. </v>
      </c>
      <c r="D178" s="313">
        <f>CAPSA!C106</f>
        <v>26.79</v>
      </c>
      <c r="E178" s="313">
        <f>CAPSA!D106</f>
        <v>19.09</v>
      </c>
      <c r="F178" s="313">
        <f>CAPSA!E106</f>
        <v>40.479999999999997</v>
      </c>
      <c r="G178" s="313">
        <f>CAPSA!F106</f>
        <v>37.9</v>
      </c>
      <c r="H178" s="313">
        <f>CAPSA!G106</f>
        <v>33.17</v>
      </c>
      <c r="I178" s="313">
        <f>CAPSA!H106</f>
        <v>23.52</v>
      </c>
      <c r="J178" s="313">
        <f>CAPSA!I106</f>
        <v>28.55</v>
      </c>
      <c r="K178" s="313">
        <f>CAPSA!J106</f>
        <v>27.84</v>
      </c>
      <c r="L178" s="313">
        <f>CAPSA!K106</f>
        <v>26.52</v>
      </c>
      <c r="M178" s="313">
        <f>CAPSA!L106</f>
        <v>7.01</v>
      </c>
      <c r="N178" s="313">
        <f>CAPSA!M106</f>
        <v>0</v>
      </c>
      <c r="O178" s="313">
        <f>CAPSA!N106</f>
        <v>0</v>
      </c>
      <c r="P178" s="303">
        <f t="shared" si="12"/>
        <v>270.87</v>
      </c>
      <c r="Q178" s="304">
        <f>'Sn Fco. Menendez'!AE171+SUM(P178/12)</f>
        <v>22.572500000000002</v>
      </c>
      <c r="R178" s="304">
        <f>'Sn Fco. Menendez'!AF171+SUM(Q178/30)</f>
        <v>0.75241666666666673</v>
      </c>
      <c r="S178" s="17"/>
    </row>
    <row r="179" spans="1:19">
      <c r="A179" s="539"/>
      <c r="B179" s="271" t="s">
        <v>588</v>
      </c>
      <c r="C179" s="268" t="str">
        <f>CAPSA!B107</f>
        <v>Productos Técnologicos, S.A. (PROTECNO)</v>
      </c>
      <c r="D179" s="313">
        <f>CAPSA!C107</f>
        <v>0.96</v>
      </c>
      <c r="E179" s="313">
        <f>CAPSA!D107</f>
        <v>0.83</v>
      </c>
      <c r="F179" s="313">
        <f>CAPSA!E107</f>
        <v>0.8</v>
      </c>
      <c r="G179" s="313">
        <f>CAPSA!F107</f>
        <v>1.01</v>
      </c>
      <c r="H179" s="313">
        <f>CAPSA!G107</f>
        <v>1.1000000000000001</v>
      </c>
      <c r="I179" s="313">
        <f>CAPSA!H107</f>
        <v>1.1000000000000001</v>
      </c>
      <c r="J179" s="313">
        <f>CAPSA!I107</f>
        <v>0.97</v>
      </c>
      <c r="K179" s="313">
        <f>CAPSA!J107</f>
        <v>0</v>
      </c>
      <c r="L179" s="313">
        <f>CAPSA!K107</f>
        <v>1.1200000000000001</v>
      </c>
      <c r="M179" s="313">
        <f>CAPSA!L107</f>
        <v>1.25</v>
      </c>
      <c r="N179" s="313">
        <f>CAPSA!M107</f>
        <v>0.92</v>
      </c>
      <c r="O179" s="313">
        <f>CAPSA!N107</f>
        <v>1.03</v>
      </c>
      <c r="P179" s="303">
        <f t="shared" si="12"/>
        <v>11.089999999999998</v>
      </c>
      <c r="Q179" s="304">
        <f>'Sn Fco. Menendez'!AE172+SUM(P179/12)</f>
        <v>0.92416666666666647</v>
      </c>
      <c r="R179" s="304">
        <f>'Sn Fco. Menendez'!AF172+SUM(Q179/30)</f>
        <v>3.0805555555555548E-2</v>
      </c>
      <c r="S179" s="17"/>
    </row>
    <row r="180" spans="1:19">
      <c r="A180" s="539"/>
      <c r="B180" s="271" t="s">
        <v>588</v>
      </c>
      <c r="C180" s="268" t="str">
        <f>CAPSA!B108</f>
        <v>PROYECTOS DE INGENIERIA ELECTROMECANICA, S.A. DE C.V.</v>
      </c>
      <c r="D180" s="313">
        <f>CAPSA!C108</f>
        <v>0</v>
      </c>
      <c r="E180" s="313">
        <f>CAPSA!D108</f>
        <v>0</v>
      </c>
      <c r="F180" s="313">
        <f>CAPSA!E108</f>
        <v>3.71</v>
      </c>
      <c r="G180" s="313">
        <f>CAPSA!F108</f>
        <v>0</v>
      </c>
      <c r="H180" s="313">
        <f>CAPSA!G108</f>
        <v>0</v>
      </c>
      <c r="I180" s="313">
        <f>CAPSA!H108</f>
        <v>0.62</v>
      </c>
      <c r="J180" s="313">
        <f>CAPSA!I108</f>
        <v>1.3</v>
      </c>
      <c r="K180" s="313">
        <f>CAPSA!J108</f>
        <v>1.88</v>
      </c>
      <c r="L180" s="313">
        <f>CAPSA!K108</f>
        <v>0</v>
      </c>
      <c r="M180" s="313">
        <f>CAPSA!L108</f>
        <v>0</v>
      </c>
      <c r="N180" s="313">
        <f>CAPSA!M108</f>
        <v>0</v>
      </c>
      <c r="O180" s="313">
        <f>CAPSA!N108</f>
        <v>0.27</v>
      </c>
      <c r="P180" s="303">
        <f t="shared" si="12"/>
        <v>7.7799999999999994</v>
      </c>
      <c r="Q180" s="304">
        <f>'Sn Fco. Menendez'!AE173+SUM(P180/12)</f>
        <v>0.64833333333333332</v>
      </c>
      <c r="R180" s="304">
        <f>'Sn Fco. Menendez'!AF173+SUM(Q180/30)</f>
        <v>2.1611111111111112E-2</v>
      </c>
      <c r="S180" s="17"/>
    </row>
    <row r="181" spans="1:19">
      <c r="A181" s="539"/>
      <c r="B181" s="271" t="s">
        <v>588</v>
      </c>
      <c r="C181" s="268" t="str">
        <f>CAPSA!B109</f>
        <v>QUICO S.A. DE C.V.</v>
      </c>
      <c r="D181" s="313">
        <f>CAPSA!C109</f>
        <v>0</v>
      </c>
      <c r="E181" s="313">
        <f>CAPSA!D109</f>
        <v>0</v>
      </c>
      <c r="F181" s="313">
        <f>CAPSA!E109</f>
        <v>0</v>
      </c>
      <c r="G181" s="313">
        <f>CAPSA!F109</f>
        <v>0</v>
      </c>
      <c r="H181" s="313">
        <f>CAPSA!G109</f>
        <v>0</v>
      </c>
      <c r="I181" s="313">
        <f>CAPSA!H109</f>
        <v>0</v>
      </c>
      <c r="J181" s="313">
        <f>CAPSA!I109</f>
        <v>0</v>
      </c>
      <c r="K181" s="313">
        <f>CAPSA!J109</f>
        <v>0.9</v>
      </c>
      <c r="L181" s="313">
        <f>CAPSA!K109</f>
        <v>0</v>
      </c>
      <c r="M181" s="313">
        <f>CAPSA!L109</f>
        <v>0</v>
      </c>
      <c r="N181" s="313">
        <f>CAPSA!M109</f>
        <v>0</v>
      </c>
      <c r="O181" s="313">
        <f>CAPSA!N109</f>
        <v>0</v>
      </c>
      <c r="P181" s="303">
        <f t="shared" si="12"/>
        <v>0.9</v>
      </c>
      <c r="Q181" s="304">
        <f>'Sn Fco. Menendez'!AE174+SUM(P181/12)</f>
        <v>7.4999999999999997E-2</v>
      </c>
      <c r="R181" s="304">
        <f>'Sn Fco. Menendez'!AF174+SUM(Q181/30)</f>
        <v>2.5000000000000001E-3</v>
      </c>
      <c r="S181" s="17"/>
    </row>
    <row r="182" spans="1:19">
      <c r="A182" s="539"/>
      <c r="B182" s="271" t="s">
        <v>588</v>
      </c>
      <c r="C182" s="268" t="str">
        <f>CAPSA!B110</f>
        <v>PUMA, S.A. DE C.V.</v>
      </c>
      <c r="D182" s="313">
        <f>CAPSA!C110</f>
        <v>0.34</v>
      </c>
      <c r="E182" s="313">
        <f>CAPSA!D110</f>
        <v>0.44</v>
      </c>
      <c r="F182" s="313">
        <f>CAPSA!E110</f>
        <v>0.36</v>
      </c>
      <c r="G182" s="313">
        <f>CAPSA!F110</f>
        <v>0</v>
      </c>
      <c r="H182" s="313">
        <f>CAPSA!G110</f>
        <v>1.1599999999999999</v>
      </c>
      <c r="I182" s="313">
        <f>CAPSA!H110</f>
        <v>0.69</v>
      </c>
      <c r="J182" s="313">
        <f>CAPSA!I110</f>
        <v>0.42</v>
      </c>
      <c r="K182" s="313">
        <f>CAPSA!J110</f>
        <v>0.55000000000000004</v>
      </c>
      <c r="L182" s="313">
        <f>CAPSA!K110</f>
        <v>0.44</v>
      </c>
      <c r="M182" s="313">
        <f>CAPSA!L110</f>
        <v>0.59</v>
      </c>
      <c r="N182" s="313">
        <f>CAPSA!M110</f>
        <v>0.25</v>
      </c>
      <c r="O182" s="313">
        <f>CAPSA!N110</f>
        <v>0.36</v>
      </c>
      <c r="P182" s="303">
        <f t="shared" si="12"/>
        <v>5.6000000000000005</v>
      </c>
      <c r="Q182" s="304">
        <f>'Sn Fco. Menendez'!AE175+SUM(P182/12)</f>
        <v>0.46666666666666673</v>
      </c>
      <c r="R182" s="304">
        <f>'Sn Fco. Menendez'!AF175+SUM(Q182/30)</f>
        <v>1.5555555555555557E-2</v>
      </c>
      <c r="S182" s="34"/>
    </row>
    <row r="183" spans="1:19">
      <c r="A183" s="539"/>
      <c r="B183" s="271" t="s">
        <v>588</v>
      </c>
      <c r="C183" s="268" t="str">
        <f>CAPSA!B111</f>
        <v>RAUL EDGARDO LOPEZ</v>
      </c>
      <c r="D183" s="313">
        <f>CAPSA!C111</f>
        <v>1.43</v>
      </c>
      <c r="E183" s="313">
        <f>CAPSA!D111</f>
        <v>0.69</v>
      </c>
      <c r="F183" s="313">
        <f>CAPSA!E111</f>
        <v>0.83</v>
      </c>
      <c r="G183" s="313">
        <f>CAPSA!F111</f>
        <v>1.07</v>
      </c>
      <c r="H183" s="313">
        <f>CAPSA!G111</f>
        <v>0.78</v>
      </c>
      <c r="I183" s="313">
        <f>CAPSA!H111</f>
        <v>0.96</v>
      </c>
      <c r="J183" s="313">
        <f>CAPSA!I111</f>
        <v>0.98</v>
      </c>
      <c r="K183" s="313">
        <f>CAPSA!J111</f>
        <v>1.22</v>
      </c>
      <c r="L183" s="313">
        <f>CAPSA!K111</f>
        <v>0.74</v>
      </c>
      <c r="M183" s="313">
        <f>CAPSA!L111</f>
        <v>0.21</v>
      </c>
      <c r="N183" s="313">
        <f>CAPSA!M111</f>
        <v>0.28000000000000003</v>
      </c>
      <c r="O183" s="313">
        <f>CAPSA!N111</f>
        <v>0.54</v>
      </c>
      <c r="P183" s="303">
        <f t="shared" si="12"/>
        <v>9.73</v>
      </c>
      <c r="Q183" s="304">
        <f>'Sn Fco. Menendez'!AE176+SUM(P183/12)</f>
        <v>0.81083333333333341</v>
      </c>
      <c r="R183" s="304">
        <f>'Sn Fco. Menendez'!AF176+SUM(Q183/30)</f>
        <v>2.7027777777777779E-2</v>
      </c>
      <c r="S183" s="17"/>
    </row>
    <row r="184" spans="1:19">
      <c r="A184" s="539"/>
      <c r="B184" s="271" t="s">
        <v>588</v>
      </c>
      <c r="C184" s="268" t="str">
        <f>CAPSA!B112</f>
        <v>REMASUR, S. A. DE C.V.</v>
      </c>
      <c r="D184" s="313">
        <f>CAPSA!C112</f>
        <v>0</v>
      </c>
      <c r="E184" s="313">
        <f>CAPSA!D112</f>
        <v>0</v>
      </c>
      <c r="F184" s="313">
        <f>CAPSA!E112</f>
        <v>0.34</v>
      </c>
      <c r="G184" s="313">
        <f>CAPSA!F112</f>
        <v>1.35</v>
      </c>
      <c r="H184" s="313">
        <f>CAPSA!G112</f>
        <v>3.17</v>
      </c>
      <c r="I184" s="313">
        <f>CAPSA!H112</f>
        <v>1.27</v>
      </c>
      <c r="J184" s="313">
        <f>CAPSA!I112</f>
        <v>2.89</v>
      </c>
      <c r="K184" s="313">
        <f>CAPSA!J112</f>
        <v>5.38</v>
      </c>
      <c r="L184" s="313">
        <f>CAPSA!K112</f>
        <v>5.67</v>
      </c>
      <c r="M184" s="313">
        <f>CAPSA!L112</f>
        <v>2.4</v>
      </c>
      <c r="N184" s="313">
        <f>CAPSA!M112</f>
        <v>2.6</v>
      </c>
      <c r="O184" s="313">
        <f>CAPSA!N112</f>
        <v>0.85</v>
      </c>
      <c r="P184" s="303">
        <f t="shared" si="12"/>
        <v>25.92</v>
      </c>
      <c r="Q184" s="304">
        <f>'Sn Fco. Menendez'!AE177+SUM(P184/12)</f>
        <v>2.16</v>
      </c>
      <c r="R184" s="304">
        <f>'Sn Fco. Menendez'!AF177+SUM(Q184/30)</f>
        <v>7.2000000000000008E-2</v>
      </c>
      <c r="S184" s="17"/>
    </row>
    <row r="185" spans="1:19">
      <c r="A185" s="539"/>
      <c r="B185" s="271" t="s">
        <v>588</v>
      </c>
      <c r="C185" s="268" t="str">
        <f>CAPSA!B113</f>
        <v>Recicladora Nacional, S.A. (RECINA)</v>
      </c>
      <c r="D185" s="268">
        <f>CAPSA!C113</f>
        <v>3.33</v>
      </c>
      <c r="E185" s="268">
        <f>CAPSA!D113</f>
        <v>0</v>
      </c>
      <c r="F185" s="268">
        <f>CAPSA!E113</f>
        <v>5</v>
      </c>
      <c r="G185" s="268">
        <f>CAPSA!F113</f>
        <v>3.18</v>
      </c>
      <c r="H185" s="268">
        <f>CAPSA!G113</f>
        <v>4.03</v>
      </c>
      <c r="I185" s="268">
        <f>CAPSA!H113</f>
        <v>4.5999999999999996</v>
      </c>
      <c r="J185" s="268">
        <f>CAPSA!I113</f>
        <v>2.11</v>
      </c>
      <c r="K185" s="268">
        <f>CAPSA!J113</f>
        <v>3.96</v>
      </c>
      <c r="L185" s="268">
        <f>CAPSA!K113</f>
        <v>0</v>
      </c>
      <c r="M185" s="268">
        <f>CAPSA!L113</f>
        <v>7.73</v>
      </c>
      <c r="N185" s="268">
        <f>CAPSA!M113</f>
        <v>8.0299999999999994</v>
      </c>
      <c r="O185" s="268">
        <f>CAPSA!N113</f>
        <v>4.4000000000000004</v>
      </c>
      <c r="P185" s="303">
        <f t="shared" ref="P185:P250" si="13">SUM(D185:O185)</f>
        <v>46.37</v>
      </c>
      <c r="Q185" s="304">
        <f>'Sn Fco. Menendez'!AE178+SUM(P185/12)</f>
        <v>3.8641666666666663</v>
      </c>
      <c r="R185" s="304">
        <f>'Sn Fco. Menendez'!AF178+SUM(Q185/30)</f>
        <v>0.12880555555555553</v>
      </c>
      <c r="S185" s="17"/>
    </row>
    <row r="186" spans="1:19">
      <c r="A186" s="539"/>
      <c r="B186" s="271" t="s">
        <v>588</v>
      </c>
      <c r="C186" s="268" t="str">
        <f>CAPSA!B114</f>
        <v>ROMA TEXTILES S.A. DE C.V.</v>
      </c>
      <c r="D186" s="268">
        <f>CAPSA!C114</f>
        <v>0</v>
      </c>
      <c r="E186" s="268">
        <f>CAPSA!D114</f>
        <v>0</v>
      </c>
      <c r="F186" s="268">
        <f>CAPSA!E114</f>
        <v>0</v>
      </c>
      <c r="G186" s="268">
        <f>CAPSA!F114</f>
        <v>0</v>
      </c>
      <c r="H186" s="268">
        <f>CAPSA!G114</f>
        <v>0</v>
      </c>
      <c r="I186" s="268">
        <f>CAPSA!H114</f>
        <v>0</v>
      </c>
      <c r="J186" s="268">
        <f>CAPSA!I114</f>
        <v>0</v>
      </c>
      <c r="K186" s="268">
        <f>CAPSA!J114</f>
        <v>0</v>
      </c>
      <c r="L186" s="268">
        <f>CAPSA!K114</f>
        <v>0</v>
      </c>
      <c r="M186" s="268">
        <f>CAPSA!L114</f>
        <v>2.25</v>
      </c>
      <c r="N186" s="268">
        <f>CAPSA!M114</f>
        <v>1.32</v>
      </c>
      <c r="O186" s="268">
        <f>CAPSA!N114</f>
        <v>2.38</v>
      </c>
      <c r="P186" s="303">
        <f t="shared" si="13"/>
        <v>5.95</v>
      </c>
      <c r="Q186" s="304">
        <f>'Sn Fco. Menendez'!AE179+SUM(P186/12)</f>
        <v>0.49583333333333335</v>
      </c>
      <c r="R186" s="304">
        <f>'Sn Fco. Menendez'!AF179+SUM(Q186/30)</f>
        <v>1.6527777777777777E-2</v>
      </c>
      <c r="S186" s="17"/>
    </row>
    <row r="187" spans="1:19">
      <c r="A187" s="539"/>
      <c r="B187" s="271" t="s">
        <v>588</v>
      </c>
      <c r="C187" s="268" t="str">
        <f>CAPSA!B115</f>
        <v>SALVADOREAN FREIGHT FORWARDERS, S.A. DE C.V.</v>
      </c>
      <c r="D187" s="268">
        <f>CAPSA!C115</f>
        <v>5.63</v>
      </c>
      <c r="E187" s="268">
        <f>CAPSA!D115</f>
        <v>0</v>
      </c>
      <c r="F187" s="268">
        <f>CAPSA!E115</f>
        <v>0</v>
      </c>
      <c r="G187" s="268">
        <f>CAPSA!F115</f>
        <v>0</v>
      </c>
      <c r="H187" s="268">
        <f>CAPSA!G115</f>
        <v>0</v>
      </c>
      <c r="I187" s="268">
        <f>CAPSA!H115</f>
        <v>0</v>
      </c>
      <c r="J187" s="268">
        <f>CAPSA!I115</f>
        <v>0</v>
      </c>
      <c r="K187" s="268">
        <f>CAPSA!J115</f>
        <v>0</v>
      </c>
      <c r="L187" s="268">
        <f>CAPSA!K115</f>
        <v>0</v>
      </c>
      <c r="M187" s="268">
        <f>CAPSA!L115</f>
        <v>0</v>
      </c>
      <c r="N187" s="268">
        <f>CAPSA!M115</f>
        <v>0</v>
      </c>
      <c r="O187" s="268">
        <f>CAPSA!N115</f>
        <v>0</v>
      </c>
      <c r="P187" s="303">
        <f t="shared" si="13"/>
        <v>5.63</v>
      </c>
      <c r="Q187" s="304">
        <f>'Sn Fco. Menendez'!AE180+SUM(P187/12)</f>
        <v>0.46916666666666668</v>
      </c>
      <c r="R187" s="304">
        <f>'Sn Fco. Menendez'!AF180+SUM(Q187/30)</f>
        <v>1.563888888888889E-2</v>
      </c>
      <c r="S187" s="17"/>
    </row>
    <row r="188" spans="1:19">
      <c r="A188" s="539"/>
      <c r="B188" s="271" t="s">
        <v>588</v>
      </c>
      <c r="C188" s="268" t="str">
        <f>CAPSA!B116</f>
        <v>SEMPROFES, S,A  DE C.V.</v>
      </c>
      <c r="D188" s="268">
        <f>CAPSA!C116</f>
        <v>27.9</v>
      </c>
      <c r="E188" s="268">
        <f>CAPSA!D116</f>
        <v>25.81</v>
      </c>
      <c r="F188" s="268">
        <f>CAPSA!E116</f>
        <v>30.44</v>
      </c>
      <c r="G188" s="268">
        <f>CAPSA!F116</f>
        <v>49.89</v>
      </c>
      <c r="H188" s="268">
        <f>CAPSA!G116</f>
        <v>36.69</v>
      </c>
      <c r="I188" s="268">
        <f>CAPSA!H116</f>
        <v>159.94999999999999</v>
      </c>
      <c r="J188" s="268">
        <f>CAPSA!I116</f>
        <v>34.049999999999997</v>
      </c>
      <c r="K188" s="268">
        <f>CAPSA!J116</f>
        <v>37.229999999999997</v>
      </c>
      <c r="L188" s="268">
        <f>CAPSA!K116</f>
        <v>35.380000000000003</v>
      </c>
      <c r="M188" s="268">
        <f>CAPSA!L116</f>
        <v>36.46</v>
      </c>
      <c r="N188" s="268">
        <f>CAPSA!M116</f>
        <v>28.4</v>
      </c>
      <c r="O188" s="268">
        <f>CAPSA!N116</f>
        <v>28.83</v>
      </c>
      <c r="P188" s="303">
        <f t="shared" si="13"/>
        <v>531.03</v>
      </c>
      <c r="Q188" s="304">
        <f>'Sn Fco. Menendez'!AE181+SUM(P188/12)</f>
        <v>44.252499999999998</v>
      </c>
      <c r="R188" s="304">
        <f>'Sn Fco. Menendez'!AF181+SUM(Q188/30)</f>
        <v>1.4750833333333333</v>
      </c>
      <c r="S188" s="17"/>
    </row>
    <row r="189" spans="1:19">
      <c r="A189" s="539"/>
      <c r="B189" s="271" t="s">
        <v>588</v>
      </c>
      <c r="C189" s="268" t="str">
        <f>CAPSA!B117</f>
        <v>Termos del Río</v>
      </c>
      <c r="D189" s="315">
        <f>CAPSA!C117</f>
        <v>10.28</v>
      </c>
      <c r="E189" s="315">
        <f>CAPSA!D117</f>
        <v>4.92</v>
      </c>
      <c r="F189" s="315">
        <f>CAPSA!E117</f>
        <v>7.48</v>
      </c>
      <c r="G189" s="315">
        <f>CAPSA!F117</f>
        <v>20.86</v>
      </c>
      <c r="H189" s="315">
        <f>CAPSA!G117</f>
        <v>10.45</v>
      </c>
      <c r="I189" s="315">
        <f>CAPSA!H117</f>
        <v>10.29</v>
      </c>
      <c r="J189" s="315">
        <f>CAPSA!I117</f>
        <v>10.119999999999999</v>
      </c>
      <c r="K189" s="315">
        <f>CAPSA!J117</f>
        <v>12.43</v>
      </c>
      <c r="L189" s="315">
        <f>CAPSA!K117</f>
        <v>8.23</v>
      </c>
      <c r="M189" s="315">
        <f>CAPSA!L117</f>
        <v>5.29</v>
      </c>
      <c r="N189" s="315">
        <f>CAPSA!M117</f>
        <v>10.08</v>
      </c>
      <c r="O189" s="315">
        <f>CAPSA!N117</f>
        <v>11.08</v>
      </c>
      <c r="P189" s="303">
        <f t="shared" si="13"/>
        <v>121.51000000000002</v>
      </c>
      <c r="Q189" s="304">
        <f>'Sn Fco. Menendez'!AE182+SUM(P189/12)</f>
        <v>10.125833333333334</v>
      </c>
      <c r="R189" s="304">
        <f>'Sn Fco. Menendez'!AF182+SUM(Q189/30)</f>
        <v>0.33752777777777782</v>
      </c>
      <c r="S189" s="17"/>
    </row>
    <row r="190" spans="1:19">
      <c r="A190" s="539"/>
      <c r="B190" s="271" t="s">
        <v>588</v>
      </c>
      <c r="C190" s="268" t="str">
        <f>CAPSA!B118</f>
        <v>TECNICA EN NUTRICION ANIMAL, S.A. DE C.V.</v>
      </c>
      <c r="D190" s="313">
        <f>CAPSA!C118</f>
        <v>0</v>
      </c>
      <c r="E190" s="313">
        <f>CAPSA!D118</f>
        <v>0</v>
      </c>
      <c r="F190" s="313">
        <f>CAPSA!E118</f>
        <v>0</v>
      </c>
      <c r="G190" s="313">
        <f>CAPSA!F118</f>
        <v>0</v>
      </c>
      <c r="H190" s="313">
        <f>CAPSA!G118</f>
        <v>0</v>
      </c>
      <c r="I190" s="313">
        <f>CAPSA!H118</f>
        <v>0</v>
      </c>
      <c r="J190" s="313">
        <f>CAPSA!I118</f>
        <v>0</v>
      </c>
      <c r="K190" s="313">
        <f>CAPSA!J118</f>
        <v>1.08</v>
      </c>
      <c r="L190" s="313">
        <f>CAPSA!K118</f>
        <v>0</v>
      </c>
      <c r="M190" s="313">
        <f>CAPSA!L118</f>
        <v>0</v>
      </c>
      <c r="N190" s="313">
        <f>CAPSA!M118</f>
        <v>0</v>
      </c>
      <c r="O190" s="313">
        <f>CAPSA!N118</f>
        <v>0</v>
      </c>
      <c r="P190" s="303">
        <f t="shared" si="13"/>
        <v>1.08</v>
      </c>
      <c r="Q190" s="304">
        <f>'Sn Fco. Menendez'!AE183+SUM(P190/12)</f>
        <v>9.0000000000000011E-2</v>
      </c>
      <c r="R190" s="304">
        <f>'Sn Fco. Menendez'!AF183+SUM(Q190/30)</f>
        <v>3.0000000000000005E-3</v>
      </c>
      <c r="S190" s="17"/>
    </row>
    <row r="191" spans="1:19">
      <c r="A191" s="539"/>
      <c r="B191" s="271" t="s">
        <v>588</v>
      </c>
      <c r="C191" s="268" t="str">
        <f>CAPSA!B119</f>
        <v>UNIFERSA DISAGRO S.A. de C.V.</v>
      </c>
      <c r="D191" s="313">
        <f>CAPSA!C119</f>
        <v>0</v>
      </c>
      <c r="E191" s="313">
        <f>CAPSA!D119</f>
        <v>0</v>
      </c>
      <c r="F191" s="313">
        <f>CAPSA!E119</f>
        <v>0</v>
      </c>
      <c r="G191" s="313">
        <f>CAPSA!F119</f>
        <v>0</v>
      </c>
      <c r="H191" s="313">
        <f>CAPSA!G119</f>
        <v>0</v>
      </c>
      <c r="I191" s="313">
        <f>CAPSA!H119</f>
        <v>0</v>
      </c>
      <c r="J191" s="313">
        <f>CAPSA!I119</f>
        <v>30.9</v>
      </c>
      <c r="K191" s="313">
        <f>CAPSA!J119</f>
        <v>0</v>
      </c>
      <c r="L191" s="313">
        <f>CAPSA!K119</f>
        <v>0</v>
      </c>
      <c r="M191" s="313">
        <f>CAPSA!L119</f>
        <v>2.76</v>
      </c>
      <c r="N191" s="313">
        <f>CAPSA!M119</f>
        <v>0</v>
      </c>
      <c r="O191" s="313">
        <f>CAPSA!N119</f>
        <v>0</v>
      </c>
      <c r="P191" s="303">
        <f t="shared" si="13"/>
        <v>33.659999999999997</v>
      </c>
      <c r="Q191" s="304">
        <f>'Sn Fco. Menendez'!AE184+SUM(P191/12)</f>
        <v>2.8049999999999997</v>
      </c>
      <c r="R191" s="304">
        <f>'Sn Fco. Menendez'!AF184+SUM(Q191/30)</f>
        <v>9.3499999999999986E-2</v>
      </c>
      <c r="S191" s="17"/>
    </row>
    <row r="192" spans="1:19">
      <c r="A192" s="540" t="s">
        <v>580</v>
      </c>
      <c r="B192" s="378" t="s">
        <v>587</v>
      </c>
      <c r="C192" s="257" t="str">
        <f>MIDES!B5</f>
        <v>Ahuachapán</v>
      </c>
      <c r="D192" s="316">
        <f>MIDES!C5</f>
        <v>185.37</v>
      </c>
      <c r="E192" s="316">
        <f>MIDES!D5</f>
        <v>148.94</v>
      </c>
      <c r="F192" s="316">
        <f>MIDES!E5</f>
        <v>137.35</v>
      </c>
      <c r="G192" s="316">
        <f>MIDES!F5</f>
        <v>120.27</v>
      </c>
      <c r="H192" s="316">
        <f>MIDES!G5</f>
        <v>181.16</v>
      </c>
      <c r="I192" s="316">
        <f>MIDES!H5</f>
        <v>196.12</v>
      </c>
      <c r="J192" s="316">
        <f>MIDES!I5</f>
        <v>187.32</v>
      </c>
      <c r="K192" s="316">
        <f>MIDES!J5</f>
        <v>166.84</v>
      </c>
      <c r="L192" s="316">
        <f>MIDES!K5</f>
        <v>216.77</v>
      </c>
      <c r="M192" s="316">
        <f>MIDES!L5</f>
        <v>232.8</v>
      </c>
      <c r="N192" s="316">
        <f>MIDES!M5</f>
        <v>200.29</v>
      </c>
      <c r="O192" s="316">
        <f>MIDES!N5</f>
        <v>158.28</v>
      </c>
      <c r="P192" s="317">
        <f t="shared" si="13"/>
        <v>2131.5099999999998</v>
      </c>
      <c r="Q192" s="318">
        <f>'Sn Fco. Menendez'!AE187+SUM(P192/12)</f>
        <v>177.6258333333333</v>
      </c>
      <c r="R192" s="318">
        <f>'Sn Fco. Menendez'!AF187+SUM(Q192/30)</f>
        <v>5.92086111111111</v>
      </c>
      <c r="S192" s="17"/>
    </row>
    <row r="193" spans="1:19">
      <c r="A193" s="540"/>
      <c r="B193" s="378" t="s">
        <v>587</v>
      </c>
      <c r="C193" s="257" t="str">
        <f>MIDES!B6</f>
        <v>Turin</v>
      </c>
      <c r="D193" s="316">
        <f>MIDES!C6</f>
        <v>40.380000000000003</v>
      </c>
      <c r="E193" s="316">
        <f>MIDES!D6</f>
        <v>37.33</v>
      </c>
      <c r="F193" s="316">
        <f>MIDES!E6</f>
        <v>44.95</v>
      </c>
      <c r="G193" s="316">
        <f>MIDES!F6</f>
        <v>54.49</v>
      </c>
      <c r="H193" s="316">
        <f>MIDES!G6</f>
        <v>61.21</v>
      </c>
      <c r="I193" s="316">
        <f>MIDES!H6</f>
        <v>55.26</v>
      </c>
      <c r="J193" s="316">
        <f>MIDES!I6</f>
        <v>60.94</v>
      </c>
      <c r="K193" s="316">
        <f>MIDES!J6</f>
        <v>55.68</v>
      </c>
      <c r="L193" s="316">
        <f>MIDES!K6</f>
        <v>55.89</v>
      </c>
      <c r="M193" s="316">
        <f>MIDES!L6</f>
        <v>54.14</v>
      </c>
      <c r="N193" s="316">
        <f>MIDES!M6</f>
        <v>42.51</v>
      </c>
      <c r="O193" s="316">
        <f>MIDES!N6</f>
        <v>48.57</v>
      </c>
      <c r="P193" s="317">
        <f t="shared" si="13"/>
        <v>611.35</v>
      </c>
      <c r="Q193" s="318">
        <f>'Sn Fco. Menendez'!AE188+SUM(P193/12)</f>
        <v>50.945833333333333</v>
      </c>
      <c r="R193" s="318">
        <f>'Sn Fco. Menendez'!AF188+SUM(Q193/30)</f>
        <v>1.6981944444444443</v>
      </c>
      <c r="S193" s="17"/>
    </row>
    <row r="194" spans="1:19">
      <c r="A194" s="540"/>
      <c r="B194" s="378" t="s">
        <v>45</v>
      </c>
      <c r="C194" s="257" t="str">
        <f>MIDES!B7</f>
        <v>El Congo</v>
      </c>
      <c r="D194" s="316">
        <f>MIDES!C7</f>
        <v>148.93</v>
      </c>
      <c r="E194" s="316">
        <f>MIDES!D7</f>
        <v>0</v>
      </c>
      <c r="F194" s="316">
        <f>MIDES!E7</f>
        <v>0</v>
      </c>
      <c r="G194" s="316">
        <f>MIDES!F7</f>
        <v>0</v>
      </c>
      <c r="H194" s="316">
        <f>MIDES!G7</f>
        <v>0</v>
      </c>
      <c r="I194" s="316">
        <f>MIDES!H7</f>
        <v>0</v>
      </c>
      <c r="J194" s="316">
        <f>MIDES!I7</f>
        <v>0</v>
      </c>
      <c r="K194" s="316">
        <f>MIDES!J7</f>
        <v>0</v>
      </c>
      <c r="L194" s="316">
        <f>MIDES!K7</f>
        <v>0</v>
      </c>
      <c r="M194" s="316">
        <f>MIDES!L7</f>
        <v>0</v>
      </c>
      <c r="N194" s="316">
        <f>MIDES!M7</f>
        <v>0</v>
      </c>
      <c r="O194" s="316">
        <f>MIDES!N7</f>
        <v>0</v>
      </c>
      <c r="P194" s="317">
        <f t="shared" si="13"/>
        <v>148.93</v>
      </c>
      <c r="Q194" s="318">
        <f>'Sn Fco. Menendez'!AE189+SUM(P194/12)</f>
        <v>12.410833333333334</v>
      </c>
      <c r="R194" s="318">
        <f>'Sn Fco. Menendez'!AF189+SUM(Q194/30)</f>
        <v>0.41369444444444448</v>
      </c>
      <c r="S194" s="17"/>
    </row>
    <row r="195" spans="1:19">
      <c r="A195" s="540"/>
      <c r="B195" s="378" t="s">
        <v>45</v>
      </c>
      <c r="C195" s="257" t="str">
        <f>MIDES!B8</f>
        <v>Santa Ana</v>
      </c>
      <c r="D195" s="316">
        <f>MIDES!C8</f>
        <v>0</v>
      </c>
      <c r="E195" s="316">
        <f>MIDES!D8</f>
        <v>0</v>
      </c>
      <c r="F195" s="316">
        <f>MIDES!E8</f>
        <v>0</v>
      </c>
      <c r="G195" s="316">
        <f>MIDES!F8</f>
        <v>0</v>
      </c>
      <c r="H195" s="316">
        <f>MIDES!G8</f>
        <v>0</v>
      </c>
      <c r="I195" s="316">
        <f>MIDES!H8</f>
        <v>0</v>
      </c>
      <c r="J195" s="316">
        <f>MIDES!I8</f>
        <v>0</v>
      </c>
      <c r="K195" s="316">
        <f>MIDES!J8</f>
        <v>0</v>
      </c>
      <c r="L195" s="316">
        <f>MIDES!K8</f>
        <v>0</v>
      </c>
      <c r="M195" s="316">
        <f>MIDES!L8</f>
        <v>0</v>
      </c>
      <c r="N195" s="316">
        <f>MIDES!M8</f>
        <v>0</v>
      </c>
      <c r="O195" s="316">
        <f>MIDES!N8</f>
        <v>0</v>
      </c>
      <c r="P195" s="317">
        <f t="shared" si="13"/>
        <v>0</v>
      </c>
      <c r="Q195" s="318">
        <f>'Sn Fco. Menendez'!AE190+SUM(P195/12)</f>
        <v>0</v>
      </c>
      <c r="R195" s="318">
        <f>'Sn Fco. Menendez'!AF190+SUM(Q195/30)</f>
        <v>0</v>
      </c>
      <c r="S195" s="17"/>
    </row>
    <row r="196" spans="1:19">
      <c r="A196" s="540"/>
      <c r="B196" s="378" t="s">
        <v>45</v>
      </c>
      <c r="C196" s="257" t="str">
        <f>MIDES!B9</f>
        <v>Chalchuapa</v>
      </c>
      <c r="D196" s="256">
        <f>MIDES!C9</f>
        <v>141.13999999999999</v>
      </c>
      <c r="E196" s="256">
        <f>MIDES!D9</f>
        <v>0</v>
      </c>
      <c r="F196" s="256">
        <f>MIDES!E9</f>
        <v>0</v>
      </c>
      <c r="G196" s="256">
        <f>MIDES!F9</f>
        <v>0</v>
      </c>
      <c r="H196" s="256">
        <f>MIDES!G9</f>
        <v>0</v>
      </c>
      <c r="I196" s="256">
        <f>MIDES!H9</f>
        <v>0</v>
      </c>
      <c r="J196" s="256">
        <f>MIDES!I9</f>
        <v>0</v>
      </c>
      <c r="K196" s="256">
        <f>MIDES!J9</f>
        <v>0</v>
      </c>
      <c r="L196" s="256">
        <f>MIDES!K9</f>
        <v>0</v>
      </c>
      <c r="M196" s="256">
        <f>MIDES!L9</f>
        <v>0</v>
      </c>
      <c r="N196" s="256">
        <f>MIDES!M9</f>
        <v>0</v>
      </c>
      <c r="O196" s="256">
        <f>MIDES!N9</f>
        <v>0</v>
      </c>
      <c r="P196" s="317">
        <f t="shared" si="13"/>
        <v>141.13999999999999</v>
      </c>
      <c r="Q196" s="318">
        <f>'Sn Fco. Menendez'!AE191+SUM(P196/12)</f>
        <v>11.761666666666665</v>
      </c>
      <c r="R196" s="318">
        <f>'Sn Fco. Menendez'!AF191+SUM(Q196/30)</f>
        <v>0.39205555555555549</v>
      </c>
      <c r="S196" s="17"/>
    </row>
    <row r="197" spans="1:19">
      <c r="A197" s="540"/>
      <c r="B197" s="378" t="s">
        <v>45</v>
      </c>
      <c r="C197" s="257" t="str">
        <f>MIDES!B10</f>
        <v>Masahuat</v>
      </c>
      <c r="D197" s="316">
        <f>MIDES!C10</f>
        <v>6.44</v>
      </c>
      <c r="E197" s="316">
        <f>MIDES!D10</f>
        <v>0</v>
      </c>
      <c r="F197" s="316">
        <f>MIDES!E10</f>
        <v>0</v>
      </c>
      <c r="G197" s="316">
        <f>MIDES!F10</f>
        <v>0</v>
      </c>
      <c r="H197" s="316">
        <f>MIDES!G10</f>
        <v>0</v>
      </c>
      <c r="I197" s="316">
        <f>MIDES!H10</f>
        <v>0</v>
      </c>
      <c r="J197" s="316">
        <f>MIDES!I10</f>
        <v>0</v>
      </c>
      <c r="K197" s="316">
        <f>MIDES!J10</f>
        <v>0</v>
      </c>
      <c r="L197" s="316">
        <f>MIDES!K10</f>
        <v>0</v>
      </c>
      <c r="M197" s="316">
        <f>MIDES!L10</f>
        <v>0</v>
      </c>
      <c r="N197" s="316">
        <f>MIDES!M10</f>
        <v>0</v>
      </c>
      <c r="O197" s="316">
        <f>MIDES!N10</f>
        <v>0</v>
      </c>
      <c r="P197" s="317">
        <f t="shared" si="13"/>
        <v>6.44</v>
      </c>
      <c r="Q197" s="318">
        <f>'Sn Fco. Menendez'!AE192+SUM(P197/12)</f>
        <v>0.53666666666666674</v>
      </c>
      <c r="R197" s="318">
        <f>'Sn Fco. Menendez'!AF192+SUM(Q197/30)</f>
        <v>1.7888888888888892E-2</v>
      </c>
      <c r="S197" s="17"/>
    </row>
    <row r="198" spans="1:19">
      <c r="A198" s="540"/>
      <c r="B198" s="378" t="s">
        <v>45</v>
      </c>
      <c r="C198" s="257" t="str">
        <f>MIDES!B11</f>
        <v>Metapán</v>
      </c>
      <c r="D198" s="319">
        <f>MIDES!C11</f>
        <v>0</v>
      </c>
      <c r="E198" s="319">
        <f>MIDES!D11</f>
        <v>0</v>
      </c>
      <c r="F198" s="319">
        <f>MIDES!E11</f>
        <v>0</v>
      </c>
      <c r="G198" s="319">
        <f>MIDES!F11</f>
        <v>0</v>
      </c>
      <c r="H198" s="319">
        <f>MIDES!G11</f>
        <v>0</v>
      </c>
      <c r="I198" s="319">
        <f>MIDES!H11</f>
        <v>0</v>
      </c>
      <c r="J198" s="319">
        <f>MIDES!I11</f>
        <v>0</v>
      </c>
      <c r="K198" s="319">
        <f>MIDES!J11</f>
        <v>0</v>
      </c>
      <c r="L198" s="319">
        <f>MIDES!K11</f>
        <v>0</v>
      </c>
      <c r="M198" s="319">
        <f>MIDES!L11</f>
        <v>0</v>
      </c>
      <c r="N198" s="319">
        <f>MIDES!M11</f>
        <v>0</v>
      </c>
      <c r="O198" s="319">
        <f>MIDES!N11</f>
        <v>0</v>
      </c>
      <c r="P198" s="317">
        <f t="shared" si="13"/>
        <v>0</v>
      </c>
      <c r="Q198" s="318">
        <f>'Sn Fco. Menendez'!AE193+SUM(P198/12)</f>
        <v>0</v>
      </c>
      <c r="R198" s="318">
        <f>'Sn Fco. Menendez'!AF193+SUM(Q198/30)</f>
        <v>0</v>
      </c>
      <c r="S198" s="17"/>
    </row>
    <row r="199" spans="1:19">
      <c r="A199" s="540"/>
      <c r="B199" s="378" t="s">
        <v>45</v>
      </c>
      <c r="C199" s="257" t="str">
        <f>MIDES!B12</f>
        <v>San Antonio el Pajonal</v>
      </c>
      <c r="D199" s="319">
        <f>MIDES!C12</f>
        <v>14.33</v>
      </c>
      <c r="E199" s="319">
        <f>MIDES!D12</f>
        <v>0</v>
      </c>
      <c r="F199" s="319">
        <f>MIDES!E12</f>
        <v>0</v>
      </c>
      <c r="G199" s="319">
        <f>MIDES!F12</f>
        <v>0</v>
      </c>
      <c r="H199" s="319">
        <f>MIDES!G12</f>
        <v>0</v>
      </c>
      <c r="I199" s="319">
        <f>MIDES!H12</f>
        <v>0</v>
      </c>
      <c r="J199" s="319">
        <f>MIDES!I12</f>
        <v>0</v>
      </c>
      <c r="K199" s="319">
        <f>MIDES!J12</f>
        <v>0</v>
      </c>
      <c r="L199" s="319">
        <f>MIDES!K12</f>
        <v>0</v>
      </c>
      <c r="M199" s="319">
        <f>MIDES!L12</f>
        <v>0</v>
      </c>
      <c r="N199" s="319">
        <f>MIDES!M12</f>
        <v>0</v>
      </c>
      <c r="O199" s="319">
        <f>MIDES!N12</f>
        <v>0</v>
      </c>
      <c r="P199" s="317">
        <f t="shared" si="13"/>
        <v>14.33</v>
      </c>
      <c r="Q199" s="318">
        <f>'Sn Fco. Menendez'!AE194+SUM(P199/12)</f>
        <v>1.1941666666666666</v>
      </c>
      <c r="R199" s="318">
        <f>'Sn Fco. Menendez'!AF194+SUM(Q199/30)</f>
        <v>3.9805555555555552E-2</v>
      </c>
      <c r="S199" s="17"/>
    </row>
    <row r="200" spans="1:19">
      <c r="A200" s="540"/>
      <c r="B200" s="378" t="s">
        <v>45</v>
      </c>
      <c r="C200" s="257" t="str">
        <f>MIDES!B13</f>
        <v>Santiago de la Frontera</v>
      </c>
      <c r="D200" s="319">
        <f>MIDES!C13</f>
        <v>18.54</v>
      </c>
      <c r="E200" s="319">
        <f>MIDES!D13</f>
        <v>18.23</v>
      </c>
      <c r="F200" s="319">
        <f>MIDES!E13</f>
        <v>19.23</v>
      </c>
      <c r="G200" s="319">
        <f>MIDES!F13</f>
        <v>19.62</v>
      </c>
      <c r="H200" s="319">
        <f>MIDES!G13</f>
        <v>22.66</v>
      </c>
      <c r="I200" s="319">
        <f>MIDES!H13</f>
        <v>18.940000000000001</v>
      </c>
      <c r="J200" s="319">
        <f>MIDES!I13</f>
        <v>18.809999999999999</v>
      </c>
      <c r="K200" s="319">
        <f>MIDES!J13</f>
        <v>21.68</v>
      </c>
      <c r="L200" s="319">
        <f>MIDES!K13</f>
        <v>21.98</v>
      </c>
      <c r="M200" s="319">
        <f>MIDES!L13</f>
        <v>21.76</v>
      </c>
      <c r="N200" s="319">
        <f>MIDES!M13</f>
        <v>17.079999999999998</v>
      </c>
      <c r="O200" s="319">
        <f>MIDES!N13</f>
        <v>18.100000000000001</v>
      </c>
      <c r="P200" s="317">
        <f t="shared" si="13"/>
        <v>236.62999999999997</v>
      </c>
      <c r="Q200" s="318">
        <f>'Sn Fco. Menendez'!AE195+SUM(P200/12)</f>
        <v>19.719166666666663</v>
      </c>
      <c r="R200" s="318">
        <f>'Sn Fco. Menendez'!AF195+SUM(Q200/30)</f>
        <v>0.65730555555555548</v>
      </c>
      <c r="S200" s="17"/>
    </row>
    <row r="201" spans="1:19">
      <c r="A201" s="540"/>
      <c r="B201" s="378" t="s">
        <v>45</v>
      </c>
      <c r="C201" s="257" t="str">
        <f>MIDES!B14</f>
        <v>Texistepeque</v>
      </c>
      <c r="D201" s="319">
        <f>MIDES!C14</f>
        <v>16.18</v>
      </c>
      <c r="E201" s="319">
        <f>MIDES!D14</f>
        <v>0</v>
      </c>
      <c r="F201" s="319">
        <f>MIDES!E14</f>
        <v>0</v>
      </c>
      <c r="G201" s="319">
        <f>MIDES!F14</f>
        <v>0</v>
      </c>
      <c r="H201" s="319">
        <f>MIDES!G14</f>
        <v>0</v>
      </c>
      <c r="I201" s="319">
        <f>MIDES!H14</f>
        <v>0</v>
      </c>
      <c r="J201" s="319">
        <f>MIDES!I14</f>
        <v>0</v>
      </c>
      <c r="K201" s="319">
        <f>MIDES!J14</f>
        <v>0</v>
      </c>
      <c r="L201" s="319">
        <f>MIDES!K14</f>
        <v>0</v>
      </c>
      <c r="M201" s="319">
        <f>MIDES!L14</f>
        <v>0</v>
      </c>
      <c r="N201" s="319">
        <f>MIDES!M14</f>
        <v>0</v>
      </c>
      <c r="O201" s="319">
        <f>MIDES!N14</f>
        <v>0</v>
      </c>
      <c r="P201" s="317">
        <f t="shared" si="13"/>
        <v>16.18</v>
      </c>
      <c r="Q201" s="318">
        <f>'Sn Fco. Menendez'!AE196+SUM(P201/12)</f>
        <v>1.3483333333333334</v>
      </c>
      <c r="R201" s="318">
        <f>'Sn Fco. Menendez'!AF196+SUM(Q201/30)</f>
        <v>4.4944444444444447E-2</v>
      </c>
      <c r="S201" s="17"/>
    </row>
    <row r="202" spans="1:19">
      <c r="A202" s="540"/>
      <c r="B202" s="378" t="s">
        <v>45</v>
      </c>
      <c r="C202" s="257" t="str">
        <f>MIDES!B15</f>
        <v>Santa Rosa Guachipilin</v>
      </c>
      <c r="D202" s="319">
        <f>MIDES!C15</f>
        <v>6.67</v>
      </c>
      <c r="E202" s="319">
        <f>MIDES!D15</f>
        <v>0</v>
      </c>
      <c r="F202" s="319">
        <f>MIDES!E15</f>
        <v>0</v>
      </c>
      <c r="G202" s="319">
        <f>MIDES!F15</f>
        <v>0</v>
      </c>
      <c r="H202" s="319">
        <f>MIDES!G15</f>
        <v>0</v>
      </c>
      <c r="I202" s="319">
        <f>MIDES!H15</f>
        <v>0</v>
      </c>
      <c r="J202" s="319">
        <f>MIDES!I15</f>
        <v>0</v>
      </c>
      <c r="K202" s="319">
        <f>MIDES!J15</f>
        <v>0</v>
      </c>
      <c r="L202" s="319">
        <f>MIDES!K15</f>
        <v>0</v>
      </c>
      <c r="M202" s="319">
        <f>MIDES!L15</f>
        <v>0</v>
      </c>
      <c r="N202" s="319">
        <f>MIDES!M15</f>
        <v>0</v>
      </c>
      <c r="O202" s="319">
        <f>MIDES!N15</f>
        <v>0</v>
      </c>
      <c r="P202" s="317">
        <f t="shared" si="13"/>
        <v>6.67</v>
      </c>
      <c r="Q202" s="318">
        <f>'Sn Fco. Menendez'!AE197+SUM(P202/12)</f>
        <v>0.55583333333333329</v>
      </c>
      <c r="R202" s="318">
        <f>'Sn Fco. Menendez'!AF197+SUM(Q202/30)</f>
        <v>1.8527777777777775E-2</v>
      </c>
      <c r="S202" s="17"/>
    </row>
    <row r="203" spans="1:19">
      <c r="A203" s="540"/>
      <c r="B203" s="378" t="s">
        <v>66</v>
      </c>
      <c r="C203" s="257" t="str">
        <f>MIDES!B16</f>
        <v>San Salvador</v>
      </c>
      <c r="D203" s="319">
        <f>MIDES!C16</f>
        <v>14612.9</v>
      </c>
      <c r="E203" s="319">
        <f>MIDES!D16</f>
        <v>13364.8</v>
      </c>
      <c r="F203" s="319">
        <f>MIDES!E16</f>
        <v>15361.94</v>
      </c>
      <c r="G203" s="319">
        <f>MIDES!F16</f>
        <v>15333.63</v>
      </c>
      <c r="H203" s="319">
        <f>MIDES!G16</f>
        <v>17648.72</v>
      </c>
      <c r="I203" s="319">
        <f>MIDES!H16</f>
        <v>16748.900000000001</v>
      </c>
      <c r="J203" s="319">
        <f>MIDES!I16</f>
        <v>16974.98</v>
      </c>
      <c r="K203" s="319">
        <f>MIDES!J16</f>
        <v>15924.94</v>
      </c>
      <c r="L203" s="319">
        <f>MIDES!K16</f>
        <v>16106.22</v>
      </c>
      <c r="M203" s="319">
        <f>MIDES!L16</f>
        <v>16742.419999999998</v>
      </c>
      <c r="N203" s="319">
        <f>MIDES!M16</f>
        <v>14666.59</v>
      </c>
      <c r="O203" s="319">
        <f>MIDES!N16</f>
        <v>15633.71</v>
      </c>
      <c r="P203" s="317">
        <f t="shared" si="13"/>
        <v>189119.74999999994</v>
      </c>
      <c r="Q203" s="318">
        <f>'Sn Fco. Menendez'!AE198+SUM(P203/12)</f>
        <v>15759.979166666662</v>
      </c>
      <c r="R203" s="318">
        <f>'Sn Fco. Menendez'!AF198+SUM(Q203/30)</f>
        <v>525.33263888888871</v>
      </c>
      <c r="S203" s="17"/>
    </row>
    <row r="204" spans="1:19">
      <c r="A204" s="540"/>
      <c r="B204" s="378" t="s">
        <v>66</v>
      </c>
      <c r="C204" s="257" t="str">
        <f>MIDES!B17</f>
        <v>Soyapango</v>
      </c>
      <c r="D204" s="319">
        <f>MIDES!C17</f>
        <v>5015.8500000000004</v>
      </c>
      <c r="E204" s="319">
        <f>MIDES!D17</f>
        <v>4417.25</v>
      </c>
      <c r="F204" s="319">
        <f>MIDES!E17</f>
        <v>4989.5600000000004</v>
      </c>
      <c r="G204" s="319">
        <f>MIDES!F17</f>
        <v>4988.22</v>
      </c>
      <c r="H204" s="319">
        <f>MIDES!G17</f>
        <v>5301.61</v>
      </c>
      <c r="I204" s="319">
        <f>MIDES!H17</f>
        <v>5241.37</v>
      </c>
      <c r="J204" s="319">
        <f>MIDES!I17</f>
        <v>5134.8</v>
      </c>
      <c r="K204" s="319">
        <f>MIDES!J17</f>
        <v>3929.38</v>
      </c>
      <c r="L204" s="319">
        <f>MIDES!K17</f>
        <v>5976.83</v>
      </c>
      <c r="M204" s="319">
        <f>MIDES!L17</f>
        <v>4940.59</v>
      </c>
      <c r="N204" s="319">
        <f>MIDES!M17</f>
        <v>4339.24</v>
      </c>
      <c r="O204" s="319">
        <f>MIDES!N17</f>
        <v>4371.13</v>
      </c>
      <c r="P204" s="317">
        <f t="shared" si="13"/>
        <v>58645.83</v>
      </c>
      <c r="Q204" s="318">
        <f>'Sn Fco. Menendez'!AE199+SUM(P204/12)</f>
        <v>4887.1525000000001</v>
      </c>
      <c r="R204" s="318">
        <f>'Sn Fco. Menendez'!AF199+SUM(Q204/30)</f>
        <v>162.90508333333335</v>
      </c>
      <c r="S204" s="34"/>
    </row>
    <row r="205" spans="1:19">
      <c r="A205" s="540"/>
      <c r="B205" s="378" t="s">
        <v>66</v>
      </c>
      <c r="C205" s="257" t="str">
        <f>MIDES!B18</f>
        <v>Nejapa</v>
      </c>
      <c r="D205" s="257">
        <f>MIDES!C18</f>
        <v>335.3</v>
      </c>
      <c r="E205" s="257">
        <f>MIDES!D18</f>
        <v>305.23</v>
      </c>
      <c r="F205" s="257">
        <f>MIDES!E18</f>
        <v>357.62</v>
      </c>
      <c r="G205" s="257">
        <f>MIDES!F18</f>
        <v>363.87</v>
      </c>
      <c r="H205" s="257">
        <f>MIDES!G18</f>
        <v>442.57</v>
      </c>
      <c r="I205" s="257">
        <f>MIDES!H18</f>
        <v>416.64</v>
      </c>
      <c r="J205" s="257">
        <f>MIDES!I18</f>
        <v>421.44</v>
      </c>
      <c r="K205" s="257">
        <f>MIDES!J18</f>
        <v>399.99</v>
      </c>
      <c r="L205" s="257">
        <f>MIDES!K18</f>
        <v>393.95</v>
      </c>
      <c r="M205" s="257">
        <f>MIDES!L18</f>
        <v>393.47</v>
      </c>
      <c r="N205" s="257">
        <f>MIDES!M18</f>
        <v>349.52</v>
      </c>
      <c r="O205" s="257">
        <f>MIDES!N18</f>
        <v>361.14</v>
      </c>
      <c r="P205" s="317">
        <f t="shared" si="13"/>
        <v>4540.7400000000007</v>
      </c>
      <c r="Q205" s="318">
        <f>'Sn Fco. Menendez'!AE200+SUM(P205/12)</f>
        <v>378.39500000000004</v>
      </c>
      <c r="R205" s="318">
        <f>'Sn Fco. Menendez'!AF200+SUM(Q205/30)</f>
        <v>12.613166666666668</v>
      </c>
      <c r="S205" s="17"/>
    </row>
    <row r="206" spans="1:19">
      <c r="A206" s="540"/>
      <c r="B206" s="378" t="s">
        <v>66</v>
      </c>
      <c r="C206" s="257" t="str">
        <f>MIDES!B19</f>
        <v>Ilopango</v>
      </c>
      <c r="D206" s="257">
        <f>MIDES!C19</f>
        <v>2029</v>
      </c>
      <c r="E206" s="257">
        <f>MIDES!D19</f>
        <v>1797.34</v>
      </c>
      <c r="F206" s="257">
        <f>MIDES!E19</f>
        <v>2038.57</v>
      </c>
      <c r="G206" s="257">
        <f>MIDES!F19</f>
        <v>2051.2199999999998</v>
      </c>
      <c r="H206" s="257">
        <f>MIDES!G19</f>
        <v>2309.7800000000002</v>
      </c>
      <c r="I206" s="257">
        <f>MIDES!H19</f>
        <v>2281.3200000000002</v>
      </c>
      <c r="J206" s="257">
        <f>MIDES!I19</f>
        <v>2246.75</v>
      </c>
      <c r="K206" s="257">
        <f>MIDES!J19</f>
        <v>2177.66</v>
      </c>
      <c r="L206" s="257">
        <f>MIDES!K19</f>
        <v>2178.7199999999998</v>
      </c>
      <c r="M206" s="257">
        <f>MIDES!L19</f>
        <v>2166.41</v>
      </c>
      <c r="N206" s="257">
        <f>MIDES!M19</f>
        <v>1853.92</v>
      </c>
      <c r="O206" s="257">
        <f>MIDES!N19</f>
        <v>2048.64</v>
      </c>
      <c r="P206" s="317">
        <f t="shared" si="13"/>
        <v>25179.33</v>
      </c>
      <c r="Q206" s="318">
        <f>'Sn Fco. Menendez'!AE201+SUM(P206/12)</f>
        <v>2098.2775000000001</v>
      </c>
      <c r="R206" s="318">
        <f>'Sn Fco. Menendez'!AF201+SUM(Q206/30)</f>
        <v>69.942583333333332</v>
      </c>
      <c r="S206" s="17"/>
    </row>
    <row r="207" spans="1:19">
      <c r="A207" s="540"/>
      <c r="B207" s="378" t="s">
        <v>66</v>
      </c>
      <c r="C207" s="257" t="str">
        <f>MIDES!B20</f>
        <v>Mejicanos</v>
      </c>
      <c r="D207" s="257">
        <f>MIDES!C20</f>
        <v>2512.0300000000002</v>
      </c>
      <c r="E207" s="257">
        <f>MIDES!D20</f>
        <v>2172.2199999999998</v>
      </c>
      <c r="F207" s="257">
        <f>MIDES!E20</f>
        <v>2513.4</v>
      </c>
      <c r="G207" s="257">
        <f>MIDES!F20</f>
        <v>2726.57</v>
      </c>
      <c r="H207" s="257">
        <f>MIDES!G20</f>
        <v>2957.43</v>
      </c>
      <c r="I207" s="257">
        <f>MIDES!H20</f>
        <v>2672.51</v>
      </c>
      <c r="J207" s="257">
        <f>MIDES!I20</f>
        <v>2870.15</v>
      </c>
      <c r="K207" s="257">
        <f>MIDES!J20</f>
        <v>2516.84</v>
      </c>
      <c r="L207" s="257">
        <f>MIDES!K20</f>
        <v>2580.9299999999998</v>
      </c>
      <c r="M207" s="257">
        <f>MIDES!L20</f>
        <v>2624.53</v>
      </c>
      <c r="N207" s="257">
        <f>MIDES!M20</f>
        <v>2331.02</v>
      </c>
      <c r="O207" s="257">
        <f>MIDES!N20</f>
        <v>2460.87</v>
      </c>
      <c r="P207" s="317">
        <f t="shared" si="13"/>
        <v>30938.5</v>
      </c>
      <c r="Q207" s="318">
        <f>'Sn Fco. Menendez'!AE202+SUM(P207/12)</f>
        <v>2578.2083333333335</v>
      </c>
      <c r="R207" s="318">
        <f>'Sn Fco. Menendez'!AF202+SUM(Q207/30)</f>
        <v>85.94027777777778</v>
      </c>
      <c r="S207" s="17"/>
    </row>
    <row r="208" spans="1:19">
      <c r="A208" s="540"/>
      <c r="B208" s="378" t="s">
        <v>66</v>
      </c>
      <c r="C208" s="257" t="str">
        <f>MIDES!B21</f>
        <v>Ciudad Delgado</v>
      </c>
      <c r="D208" s="257">
        <f>MIDES!C21</f>
        <v>1310.6099999999999</v>
      </c>
      <c r="E208" s="257">
        <f>MIDES!D21</f>
        <v>1176.9000000000001</v>
      </c>
      <c r="F208" s="257">
        <f>MIDES!E21</f>
        <v>1340.09</v>
      </c>
      <c r="G208" s="257">
        <f>MIDES!F21</f>
        <v>1450.76</v>
      </c>
      <c r="H208" s="257">
        <f>MIDES!G21</f>
        <v>1590.8</v>
      </c>
      <c r="I208" s="257">
        <f>MIDES!H21</f>
        <v>1474.27</v>
      </c>
      <c r="J208" s="257">
        <f>MIDES!I21</f>
        <v>1481.98</v>
      </c>
      <c r="K208" s="257">
        <f>MIDES!J21</f>
        <v>1401.33</v>
      </c>
      <c r="L208" s="257">
        <f>MIDES!K21</f>
        <v>1330.6</v>
      </c>
      <c r="M208" s="257">
        <f>MIDES!L21</f>
        <v>1345.21</v>
      </c>
      <c r="N208" s="257">
        <f>MIDES!M21</f>
        <v>1157.1099999999999</v>
      </c>
      <c r="O208" s="257">
        <f>MIDES!N21</f>
        <v>1304.94</v>
      </c>
      <c r="P208" s="317">
        <f t="shared" si="13"/>
        <v>16364.6</v>
      </c>
      <c r="Q208" s="318">
        <f>'Sn Fco. Menendez'!AE203+SUM(P208/12)</f>
        <v>1363.7166666666667</v>
      </c>
      <c r="R208" s="318">
        <f>'Sn Fco. Menendez'!AF203+SUM(Q208/30)</f>
        <v>45.457222222222221</v>
      </c>
      <c r="S208" s="17"/>
    </row>
    <row r="209" spans="1:19">
      <c r="A209" s="540"/>
      <c r="B209" s="378" t="s">
        <v>66</v>
      </c>
      <c r="C209" s="257" t="str">
        <f>MIDES!B22</f>
        <v>San Marcos</v>
      </c>
      <c r="D209" s="257">
        <f>MIDES!C22</f>
        <v>1050.46</v>
      </c>
      <c r="E209" s="257">
        <f>MIDES!D22</f>
        <v>953.23</v>
      </c>
      <c r="F209" s="257">
        <f>MIDES!E22</f>
        <v>1080.1099999999999</v>
      </c>
      <c r="G209" s="257">
        <f>MIDES!F22</f>
        <v>1168.2</v>
      </c>
      <c r="H209" s="257">
        <f>MIDES!G22</f>
        <v>1212.6300000000001</v>
      </c>
      <c r="I209" s="257">
        <f>MIDES!H22</f>
        <v>1186.96</v>
      </c>
      <c r="J209" s="257">
        <f>MIDES!I22</f>
        <v>1216.1199999999999</v>
      </c>
      <c r="K209" s="257">
        <f>MIDES!J22</f>
        <v>1093.1199999999999</v>
      </c>
      <c r="L209" s="257">
        <f>MIDES!K22</f>
        <v>922.28</v>
      </c>
      <c r="M209" s="257">
        <f>MIDES!L22</f>
        <v>1264.81</v>
      </c>
      <c r="N209" s="257">
        <f>MIDES!M22</f>
        <v>934.56</v>
      </c>
      <c r="O209" s="257">
        <f>MIDES!N22</f>
        <v>1003.45</v>
      </c>
      <c r="P209" s="317">
        <f t="shared" si="13"/>
        <v>13085.93</v>
      </c>
      <c r="Q209" s="318">
        <f>'Sn Fco. Menendez'!AE204+SUM(P209/12)</f>
        <v>1090.4941666666666</v>
      </c>
      <c r="R209" s="318">
        <f>'Sn Fco. Menendez'!AF204+SUM(Q209/30)</f>
        <v>36.349805555555555</v>
      </c>
      <c r="S209" s="17"/>
    </row>
    <row r="210" spans="1:19">
      <c r="A210" s="540"/>
      <c r="B210" s="378" t="s">
        <v>66</v>
      </c>
      <c r="C210" s="257" t="str">
        <f>MIDES!B23</f>
        <v>Apopa</v>
      </c>
      <c r="D210" s="257">
        <f>MIDES!C23</f>
        <v>2136.61</v>
      </c>
      <c r="E210" s="257">
        <f>MIDES!D23</f>
        <v>1839.69</v>
      </c>
      <c r="F210" s="257">
        <f>MIDES!E23</f>
        <v>2078.9299999999998</v>
      </c>
      <c r="G210" s="257">
        <f>MIDES!F23</f>
        <v>2184.1799999999998</v>
      </c>
      <c r="H210" s="257">
        <f>MIDES!G23</f>
        <v>2400.6799999999998</v>
      </c>
      <c r="I210" s="257">
        <f>MIDES!H23</f>
        <v>2245.77</v>
      </c>
      <c r="J210" s="257">
        <f>MIDES!I23</f>
        <v>2438.92</v>
      </c>
      <c r="K210" s="257">
        <f>MIDES!J23</f>
        <v>2184.38</v>
      </c>
      <c r="L210" s="257">
        <f>MIDES!K23</f>
        <v>2206.39</v>
      </c>
      <c r="M210" s="257">
        <f>MIDES!L23</f>
        <v>2174.9299999999998</v>
      </c>
      <c r="N210" s="257">
        <f>MIDES!M23</f>
        <v>1861.93</v>
      </c>
      <c r="O210" s="257">
        <f>MIDES!N23</f>
        <v>2134.35</v>
      </c>
      <c r="P210" s="317">
        <f t="shared" si="13"/>
        <v>25886.76</v>
      </c>
      <c r="Q210" s="318">
        <f>'Sn Fco. Menendez'!AE205+SUM(P210/12)</f>
        <v>2157.23</v>
      </c>
      <c r="R210" s="318">
        <f>'Sn Fco. Menendez'!AF205+SUM(Q210/30)</f>
        <v>71.907666666666671</v>
      </c>
      <c r="S210" s="17"/>
    </row>
    <row r="211" spans="1:19">
      <c r="A211" s="540"/>
      <c r="B211" s="378" t="s">
        <v>66</v>
      </c>
      <c r="C211" s="257" t="str">
        <f>MIDES!B24</f>
        <v>Ayutuxtepeque</v>
      </c>
      <c r="D211" s="257">
        <f>MIDES!C24</f>
        <v>522.86</v>
      </c>
      <c r="E211" s="257">
        <f>MIDES!D24</f>
        <v>488.08</v>
      </c>
      <c r="F211" s="257">
        <f>MIDES!E24</f>
        <v>538.62</v>
      </c>
      <c r="G211" s="257">
        <f>MIDES!F24</f>
        <v>579</v>
      </c>
      <c r="H211" s="257">
        <f>MIDES!G24</f>
        <v>658.44</v>
      </c>
      <c r="I211" s="257">
        <f>MIDES!H24</f>
        <v>602.58000000000004</v>
      </c>
      <c r="J211" s="257">
        <f>MIDES!I24</f>
        <v>614.15</v>
      </c>
      <c r="K211" s="257">
        <f>MIDES!J24</f>
        <v>541.73</v>
      </c>
      <c r="L211" s="257">
        <f>MIDES!K24</f>
        <v>568.97</v>
      </c>
      <c r="M211" s="257">
        <f>MIDES!L24</f>
        <v>580.19000000000005</v>
      </c>
      <c r="N211" s="257">
        <f>MIDES!M24</f>
        <v>498.02</v>
      </c>
      <c r="O211" s="257">
        <f>MIDES!N24</f>
        <v>557.30999999999995</v>
      </c>
      <c r="P211" s="317">
        <f t="shared" si="13"/>
        <v>6749.9500000000007</v>
      </c>
      <c r="Q211" s="318">
        <f>'Sn Fco. Menendez'!AE206+SUM(P211/12)</f>
        <v>562.49583333333339</v>
      </c>
      <c r="R211" s="318">
        <f>'Sn Fco. Menendez'!AF206+SUM(Q211/30)</f>
        <v>18.749861111111112</v>
      </c>
      <c r="S211" s="17"/>
    </row>
    <row r="212" spans="1:19">
      <c r="A212" s="540"/>
      <c r="B212" s="378" t="s">
        <v>66</v>
      </c>
      <c r="C212" s="257" t="str">
        <f>MIDES!B25</f>
        <v>El Paisnal</v>
      </c>
      <c r="D212" s="257">
        <f>MIDES!C25</f>
        <v>52.68</v>
      </c>
      <c r="E212" s="257">
        <f>MIDES!D25</f>
        <v>50.13</v>
      </c>
      <c r="F212" s="257">
        <f>MIDES!E25</f>
        <v>55.25</v>
      </c>
      <c r="G212" s="257">
        <f>MIDES!F25</f>
        <v>70.989999999999995</v>
      </c>
      <c r="H212" s="257">
        <f>MIDES!G25</f>
        <v>82.98</v>
      </c>
      <c r="I212" s="257">
        <f>MIDES!H25</f>
        <v>83.58</v>
      </c>
      <c r="J212" s="257">
        <f>MIDES!I25</f>
        <v>83.8</v>
      </c>
      <c r="K212" s="257">
        <f>MIDES!J25</f>
        <v>79.319999999999993</v>
      </c>
      <c r="L212" s="257">
        <f>MIDES!K25</f>
        <v>95.15</v>
      </c>
      <c r="M212" s="257">
        <f>MIDES!L25</f>
        <v>88.87</v>
      </c>
      <c r="N212" s="257">
        <f>MIDES!M25</f>
        <v>66.56</v>
      </c>
      <c r="O212" s="257">
        <f>MIDES!N25</f>
        <v>63.83</v>
      </c>
      <c r="P212" s="317">
        <f t="shared" si="13"/>
        <v>873.14</v>
      </c>
      <c r="Q212" s="318">
        <f>'Sn Fco. Menendez'!AE207+SUM(P212/12)</f>
        <v>72.76166666666667</v>
      </c>
      <c r="R212" s="318">
        <f>'Sn Fco. Menendez'!AF207+SUM(Q212/30)</f>
        <v>2.425388888888889</v>
      </c>
      <c r="S212" s="17"/>
    </row>
    <row r="213" spans="1:19">
      <c r="A213" s="540"/>
      <c r="B213" s="378" t="s">
        <v>66</v>
      </c>
      <c r="C213" s="257" t="str">
        <f>MIDES!B26</f>
        <v>Tonacatepeque</v>
      </c>
      <c r="D213" s="257">
        <f>MIDES!C26</f>
        <v>1038.93</v>
      </c>
      <c r="E213" s="257">
        <f>MIDES!D26</f>
        <v>917.31</v>
      </c>
      <c r="F213" s="257">
        <f>MIDES!E26</f>
        <v>1049.1600000000001</v>
      </c>
      <c r="G213" s="257">
        <f>MIDES!F26</f>
        <v>1090.3499999999999</v>
      </c>
      <c r="H213" s="257">
        <f>MIDES!G26</f>
        <v>1214.1300000000001</v>
      </c>
      <c r="I213" s="257">
        <f>MIDES!H26</f>
        <v>1199.92</v>
      </c>
      <c r="J213" s="257">
        <f>MIDES!I26</f>
        <v>1162.3800000000001</v>
      </c>
      <c r="K213" s="257">
        <f>MIDES!J26</f>
        <v>1150.28</v>
      </c>
      <c r="L213" s="257">
        <f>MIDES!K26</f>
        <v>1172.6400000000001</v>
      </c>
      <c r="M213" s="257">
        <f>MIDES!L26</f>
        <v>1101.4000000000001</v>
      </c>
      <c r="N213" s="257">
        <f>MIDES!M26</f>
        <v>961.15</v>
      </c>
      <c r="O213" s="257">
        <f>MIDES!N26</f>
        <v>1063.19</v>
      </c>
      <c r="P213" s="317">
        <f t="shared" si="13"/>
        <v>13120.84</v>
      </c>
      <c r="Q213" s="318">
        <f>'Sn Fco. Menendez'!AE208+SUM(P213/12)</f>
        <v>1093.4033333333334</v>
      </c>
      <c r="R213" s="318">
        <f>'Sn Fco. Menendez'!AF208+SUM(Q213/30)</f>
        <v>36.446777777777783</v>
      </c>
      <c r="S213" s="17"/>
    </row>
    <row r="214" spans="1:19">
      <c r="A214" s="540"/>
      <c r="B214" s="378" t="s">
        <v>66</v>
      </c>
      <c r="C214" s="257" t="str">
        <f>MIDES!B27</f>
        <v>Aguilares</v>
      </c>
      <c r="D214" s="257">
        <f>MIDES!C27</f>
        <v>409.66</v>
      </c>
      <c r="E214" s="257">
        <f>MIDES!D27</f>
        <v>357.85</v>
      </c>
      <c r="F214" s="257">
        <f>MIDES!E27</f>
        <v>390.45</v>
      </c>
      <c r="G214" s="257">
        <f>MIDES!F27</f>
        <v>429.91</v>
      </c>
      <c r="H214" s="257">
        <f>MIDES!G27</f>
        <v>495.53</v>
      </c>
      <c r="I214" s="257">
        <f>MIDES!H27</f>
        <v>459.68</v>
      </c>
      <c r="J214" s="257">
        <f>MIDES!I27</f>
        <v>478.51</v>
      </c>
      <c r="K214" s="257">
        <f>MIDES!J27</f>
        <v>427.83</v>
      </c>
      <c r="L214" s="257">
        <f>MIDES!K27</f>
        <v>421.06</v>
      </c>
      <c r="M214" s="257">
        <f>MIDES!L27</f>
        <v>461.97</v>
      </c>
      <c r="N214" s="257">
        <f>MIDES!M27</f>
        <v>374.5</v>
      </c>
      <c r="O214" s="257">
        <f>MIDES!N27</f>
        <v>408.29</v>
      </c>
      <c r="P214" s="317">
        <f t="shared" si="13"/>
        <v>5115.24</v>
      </c>
      <c r="Q214" s="318">
        <f>'Sn Fco. Menendez'!AE209+SUM(P214/12)</f>
        <v>426.27</v>
      </c>
      <c r="R214" s="318">
        <f>'Sn Fco. Menendez'!AF209+SUM(Q214/30)</f>
        <v>14.209</v>
      </c>
      <c r="S214" s="17"/>
    </row>
    <row r="215" spans="1:19">
      <c r="A215" s="540"/>
      <c r="B215" s="378" t="s">
        <v>66</v>
      </c>
      <c r="C215" s="257" t="str">
        <f>MIDES!B28</f>
        <v>Cuscatancingo</v>
      </c>
      <c r="D215" s="316">
        <f>MIDES!C28</f>
        <v>1015.71</v>
      </c>
      <c r="E215" s="316">
        <f>MIDES!D28</f>
        <v>894.31</v>
      </c>
      <c r="F215" s="316">
        <f>MIDES!E28</f>
        <v>1037.5899999999999</v>
      </c>
      <c r="G215" s="316">
        <f>MIDES!F28</f>
        <v>1099.51</v>
      </c>
      <c r="H215" s="316">
        <f>MIDES!G28</f>
        <v>1190.1500000000001</v>
      </c>
      <c r="I215" s="316">
        <f>MIDES!H28</f>
        <v>1126.4100000000001</v>
      </c>
      <c r="J215" s="316">
        <f>MIDES!I28</f>
        <v>1139.8</v>
      </c>
      <c r="K215" s="316">
        <f>MIDES!J28</f>
        <v>1104.25</v>
      </c>
      <c r="L215" s="316">
        <f>MIDES!K28</f>
        <v>1048.33</v>
      </c>
      <c r="M215" s="316">
        <f>MIDES!L28</f>
        <v>1077.29</v>
      </c>
      <c r="N215" s="316">
        <f>MIDES!M28</f>
        <v>927.79</v>
      </c>
      <c r="O215" s="316">
        <f>MIDES!N28</f>
        <v>1040.07</v>
      </c>
      <c r="P215" s="317">
        <f t="shared" si="13"/>
        <v>12701.21</v>
      </c>
      <c r="Q215" s="318">
        <f>'Sn Fco. Menendez'!AE210+SUM(P215/12)</f>
        <v>1058.4341666666667</v>
      </c>
      <c r="R215" s="318">
        <f>'Sn Fco. Menendez'!AF210+SUM(Q215/30)</f>
        <v>35.28113888888889</v>
      </c>
      <c r="S215" s="17"/>
    </row>
    <row r="216" spans="1:19">
      <c r="A216" s="540"/>
      <c r="B216" s="378" t="s">
        <v>66</v>
      </c>
      <c r="C216" s="257" t="str">
        <f>MIDES!B29</f>
        <v>Guazapa</v>
      </c>
      <c r="D216" s="316">
        <f>MIDES!C29</f>
        <v>121.83</v>
      </c>
      <c r="E216" s="316">
        <f>MIDES!D29</f>
        <v>107.17</v>
      </c>
      <c r="F216" s="316">
        <f>MIDES!E29</f>
        <v>122.69</v>
      </c>
      <c r="G216" s="316">
        <f>MIDES!F29</f>
        <v>135.51</v>
      </c>
      <c r="H216" s="316">
        <f>MIDES!G29</f>
        <v>157.72</v>
      </c>
      <c r="I216" s="316">
        <f>MIDES!H29</f>
        <v>146.49</v>
      </c>
      <c r="J216" s="316">
        <f>MIDES!I29</f>
        <v>148.69</v>
      </c>
      <c r="K216" s="316">
        <f>MIDES!J29</f>
        <v>133.33000000000001</v>
      </c>
      <c r="L216" s="316">
        <f>MIDES!K29</f>
        <v>131.44</v>
      </c>
      <c r="M216" s="316">
        <f>MIDES!L29</f>
        <v>134.31</v>
      </c>
      <c r="N216" s="316">
        <f>MIDES!M29</f>
        <v>112.09</v>
      </c>
      <c r="O216" s="316">
        <f>MIDES!N29</f>
        <v>117.93</v>
      </c>
      <c r="P216" s="317">
        <f t="shared" si="13"/>
        <v>1569.1999999999998</v>
      </c>
      <c r="Q216" s="318">
        <f>'Sn Fco. Menendez'!AE211+SUM(P216/12)</f>
        <v>130.76666666666665</v>
      </c>
      <c r="R216" s="318">
        <f>'Sn Fco. Menendez'!AF211+SUM(Q216/30)</f>
        <v>4.3588888888888881</v>
      </c>
      <c r="S216" s="17"/>
    </row>
    <row r="217" spans="1:19">
      <c r="A217" s="540"/>
      <c r="B217" s="378" t="s">
        <v>66</v>
      </c>
      <c r="C217" s="257" t="str">
        <f>MIDES!B30</f>
        <v>Rosario de Mora</v>
      </c>
      <c r="D217" s="319">
        <f>MIDES!C30</f>
        <v>0</v>
      </c>
      <c r="E217" s="319">
        <f>MIDES!D30</f>
        <v>0</v>
      </c>
      <c r="F217" s="319">
        <f>MIDES!E30</f>
        <v>0</v>
      </c>
      <c r="G217" s="319">
        <f>MIDES!F30</f>
        <v>0</v>
      </c>
      <c r="H217" s="319">
        <f>MIDES!G30</f>
        <v>0</v>
      </c>
      <c r="I217" s="319">
        <f>MIDES!H30</f>
        <v>0</v>
      </c>
      <c r="J217" s="319">
        <f>MIDES!I30</f>
        <v>0</v>
      </c>
      <c r="K217" s="319">
        <f>MIDES!J30</f>
        <v>0</v>
      </c>
      <c r="L217" s="319">
        <f>MIDES!K30</f>
        <v>0</v>
      </c>
      <c r="M217" s="319">
        <f>MIDES!L30</f>
        <v>0</v>
      </c>
      <c r="N217" s="319">
        <f>MIDES!M30</f>
        <v>0</v>
      </c>
      <c r="O217" s="319">
        <f>MIDES!N30</f>
        <v>0</v>
      </c>
      <c r="P217" s="317">
        <f t="shared" si="13"/>
        <v>0</v>
      </c>
      <c r="Q217" s="318">
        <f>'Sn Fco. Menendez'!AE212+SUM(P217/12)</f>
        <v>0</v>
      </c>
      <c r="R217" s="318">
        <f>'Sn Fco. Menendez'!AF212+SUM(Q217/30)</f>
        <v>0</v>
      </c>
      <c r="S217" s="17"/>
    </row>
    <row r="218" spans="1:19">
      <c r="A218" s="540"/>
      <c r="B218" s="378" t="s">
        <v>66</v>
      </c>
      <c r="C218" s="257" t="str">
        <f>MIDES!B31</f>
        <v>San Martín</v>
      </c>
      <c r="D218" s="257">
        <f>MIDES!C31</f>
        <v>1309.69</v>
      </c>
      <c r="E218" s="257">
        <f>MIDES!D31</f>
        <v>1105.17</v>
      </c>
      <c r="F218" s="257">
        <f>MIDES!E31</f>
        <v>1267</v>
      </c>
      <c r="G218" s="320">
        <f>MIDES!F31</f>
        <v>1287.04</v>
      </c>
      <c r="H218" s="320">
        <f>MIDES!G31</f>
        <v>1422.78</v>
      </c>
      <c r="I218" s="320">
        <f>MIDES!H31</f>
        <v>1359.75</v>
      </c>
      <c r="J218" s="320">
        <f>MIDES!I31</f>
        <v>1368.24</v>
      </c>
      <c r="K218" s="320">
        <f>MIDES!J31</f>
        <v>1326.46</v>
      </c>
      <c r="L218" s="320">
        <f>MIDES!K31</f>
        <v>1238.44</v>
      </c>
      <c r="M218" s="320">
        <f>MIDES!L31</f>
        <v>1311.34</v>
      </c>
      <c r="N218" s="320">
        <f>MIDES!M31</f>
        <v>1186.25</v>
      </c>
      <c r="O218" s="320">
        <f>MIDES!N31</f>
        <v>1194.5899999999999</v>
      </c>
      <c r="P218" s="317">
        <f t="shared" si="13"/>
        <v>15376.750000000002</v>
      </c>
      <c r="Q218" s="318">
        <f>'Sn Fco. Menendez'!AE213+SUM(P218/12)</f>
        <v>1281.3958333333335</v>
      </c>
      <c r="R218" s="318">
        <f>'Sn Fco. Menendez'!AF213+SUM(Q218/30)</f>
        <v>42.713194444444447</v>
      </c>
      <c r="S218" s="17"/>
    </row>
    <row r="219" spans="1:19">
      <c r="A219" s="540"/>
      <c r="B219" s="273" t="s">
        <v>19</v>
      </c>
      <c r="C219" s="257" t="str">
        <f>MIDES!B32</f>
        <v>Santa Tecla</v>
      </c>
      <c r="D219" s="257">
        <f>MIDES!C32</f>
        <v>3495.37</v>
      </c>
      <c r="E219" s="257">
        <f>MIDES!D32</f>
        <v>3174.62</v>
      </c>
      <c r="F219" s="257">
        <f>MIDES!E32</f>
        <v>3680.63</v>
      </c>
      <c r="G219" s="257">
        <f>MIDES!F32</f>
        <v>3738.91</v>
      </c>
      <c r="H219" s="257">
        <f>MIDES!G32</f>
        <v>4105.46</v>
      </c>
      <c r="I219" s="257">
        <f>MIDES!H32</f>
        <v>4316.01</v>
      </c>
      <c r="J219" s="257">
        <f>MIDES!I32</f>
        <v>4174.72</v>
      </c>
      <c r="K219" s="257">
        <f>MIDES!J32</f>
        <v>3895.57</v>
      </c>
      <c r="L219" s="257">
        <f>MIDES!K32</f>
        <v>3854.35</v>
      </c>
      <c r="M219" s="257">
        <f>MIDES!L32</f>
        <v>4109.6400000000003</v>
      </c>
      <c r="N219" s="257">
        <f>MIDES!M32</f>
        <v>3641.81</v>
      </c>
      <c r="O219" s="257">
        <f>MIDES!N32</f>
        <v>4071.6</v>
      </c>
      <c r="P219" s="317">
        <f t="shared" si="13"/>
        <v>46258.689999999995</v>
      </c>
      <c r="Q219" s="318">
        <f>'Sn Fco. Menendez'!AE214+SUM(P219/12)</f>
        <v>3854.8908333333329</v>
      </c>
      <c r="R219" s="318">
        <f>'Sn Fco. Menendez'!AF214+SUM(Q219/30)</f>
        <v>128.4963611111111</v>
      </c>
      <c r="S219" s="17"/>
    </row>
    <row r="220" spans="1:19">
      <c r="A220" s="540"/>
      <c r="B220" s="273" t="s">
        <v>19</v>
      </c>
      <c r="C220" s="257" t="str">
        <f>MIDES!B33</f>
        <v>Quezaltepeque</v>
      </c>
      <c r="D220" s="319">
        <f>MIDES!C33</f>
        <v>652.59</v>
      </c>
      <c r="E220" s="319">
        <f>MIDES!D33</f>
        <v>603.41</v>
      </c>
      <c r="F220" s="319">
        <f>MIDES!E33</f>
        <v>661.99</v>
      </c>
      <c r="G220" s="319">
        <f>MIDES!F33</f>
        <v>551.95000000000005</v>
      </c>
      <c r="H220" s="319">
        <f>MIDES!G33</f>
        <v>764.98</v>
      </c>
      <c r="I220" s="319">
        <f>MIDES!H33</f>
        <v>715.52</v>
      </c>
      <c r="J220" s="319">
        <f>MIDES!I33</f>
        <v>791.58</v>
      </c>
      <c r="K220" s="319">
        <f>MIDES!J33</f>
        <v>700.02</v>
      </c>
      <c r="L220" s="319">
        <f>MIDES!K33</f>
        <v>695.78</v>
      </c>
      <c r="M220" s="319">
        <f>MIDES!L33</f>
        <v>705.86</v>
      </c>
      <c r="N220" s="319">
        <f>MIDES!M33</f>
        <v>600.52</v>
      </c>
      <c r="O220" s="319">
        <f>MIDES!N33</f>
        <v>672.87</v>
      </c>
      <c r="P220" s="317">
        <f t="shared" si="13"/>
        <v>8117.0700000000006</v>
      </c>
      <c r="Q220" s="318">
        <f>'Sn Fco. Menendez'!AE215+SUM(P220/12)</f>
        <v>676.42250000000001</v>
      </c>
      <c r="R220" s="318">
        <f>'Sn Fco. Menendez'!AF215+SUM(Q220/30)</f>
        <v>22.547416666666667</v>
      </c>
      <c r="S220" s="17"/>
    </row>
    <row r="221" spans="1:19">
      <c r="A221" s="540"/>
      <c r="B221" s="273" t="s">
        <v>19</v>
      </c>
      <c r="C221" s="257" t="str">
        <f>MIDES!B34</f>
        <v>Comasagua</v>
      </c>
      <c r="D221" s="319">
        <f>MIDES!C34</f>
        <v>0</v>
      </c>
      <c r="E221" s="319">
        <f>MIDES!D34</f>
        <v>0</v>
      </c>
      <c r="F221" s="319">
        <f>MIDES!E34</f>
        <v>0</v>
      </c>
      <c r="G221" s="319">
        <f>MIDES!F34</f>
        <v>0</v>
      </c>
      <c r="H221" s="319">
        <f>MIDES!G34</f>
        <v>0</v>
      </c>
      <c r="I221" s="319">
        <f>MIDES!H34</f>
        <v>0</v>
      </c>
      <c r="J221" s="319">
        <f>MIDES!I34</f>
        <v>0</v>
      </c>
      <c r="K221" s="319">
        <f>MIDES!J34</f>
        <v>0</v>
      </c>
      <c r="L221" s="319">
        <f>MIDES!K34</f>
        <v>0</v>
      </c>
      <c r="M221" s="319">
        <f>MIDES!L34</f>
        <v>0</v>
      </c>
      <c r="N221" s="319">
        <f>MIDES!M34</f>
        <v>0</v>
      </c>
      <c r="O221" s="319">
        <f>MIDES!N34</f>
        <v>0</v>
      </c>
      <c r="P221" s="317">
        <f t="shared" si="13"/>
        <v>0</v>
      </c>
      <c r="Q221" s="318">
        <f>'Sn Fco. Menendez'!AE216+SUM(P221/12)</f>
        <v>0</v>
      </c>
      <c r="R221" s="318">
        <f>'Sn Fco. Menendez'!AF216+SUM(Q221/30)</f>
        <v>0</v>
      </c>
      <c r="S221" s="17"/>
    </row>
    <row r="222" spans="1:19">
      <c r="A222" s="540"/>
      <c r="B222" s="273" t="s">
        <v>19</v>
      </c>
      <c r="C222" s="257" t="str">
        <f>MIDES!B35</f>
        <v>Colón</v>
      </c>
      <c r="D222" s="319">
        <f>MIDES!C35</f>
        <v>0</v>
      </c>
      <c r="E222" s="319">
        <f>MIDES!D35</f>
        <v>0</v>
      </c>
      <c r="F222" s="319">
        <f>MIDES!E35</f>
        <v>0</v>
      </c>
      <c r="G222" s="319">
        <f>MIDES!F35</f>
        <v>0</v>
      </c>
      <c r="H222" s="319">
        <f>MIDES!G35</f>
        <v>0</v>
      </c>
      <c r="I222" s="319">
        <f>MIDES!H35</f>
        <v>0</v>
      </c>
      <c r="J222" s="319">
        <f>MIDES!I35</f>
        <v>0</v>
      </c>
      <c r="K222" s="319">
        <f>MIDES!J35</f>
        <v>0</v>
      </c>
      <c r="L222" s="319">
        <f>MIDES!K35</f>
        <v>0</v>
      </c>
      <c r="M222" s="319">
        <f>MIDES!L35</f>
        <v>0</v>
      </c>
      <c r="N222" s="319">
        <f>MIDES!M35</f>
        <v>0</v>
      </c>
      <c r="O222" s="319">
        <f>MIDES!N35</f>
        <v>0</v>
      </c>
      <c r="P222" s="317">
        <f t="shared" si="13"/>
        <v>0</v>
      </c>
      <c r="Q222" s="318">
        <f>'Sn Fco. Menendez'!AE217+SUM(P222/12)</f>
        <v>0</v>
      </c>
      <c r="R222" s="318">
        <f>'Sn Fco. Menendez'!AF217+SUM(Q222/30)</f>
        <v>0</v>
      </c>
      <c r="S222" s="17"/>
    </row>
    <row r="223" spans="1:19">
      <c r="A223" s="540"/>
      <c r="B223" s="273" t="s">
        <v>19</v>
      </c>
      <c r="C223" s="257" t="str">
        <f>MIDES!B36</f>
        <v>Huizucar</v>
      </c>
      <c r="D223" s="319">
        <f>MIDES!C36</f>
        <v>33.18</v>
      </c>
      <c r="E223" s="319">
        <f>MIDES!D36</f>
        <v>26.13</v>
      </c>
      <c r="F223" s="319">
        <f>MIDES!E36</f>
        <v>26.42</v>
      </c>
      <c r="G223" s="319">
        <f>MIDES!F36</f>
        <v>35.31</v>
      </c>
      <c r="H223" s="319">
        <f>MIDES!G36</f>
        <v>30.56</v>
      </c>
      <c r="I223" s="319">
        <f>MIDES!H36</f>
        <v>31.78</v>
      </c>
      <c r="J223" s="319">
        <f>MIDES!I36</f>
        <v>34.72</v>
      </c>
      <c r="K223" s="319">
        <f>MIDES!J36</f>
        <v>36.409999999999997</v>
      </c>
      <c r="L223" s="319">
        <f>MIDES!K36</f>
        <v>34.9</v>
      </c>
      <c r="M223" s="319">
        <f>MIDES!L36</f>
        <v>30.03</v>
      </c>
      <c r="N223" s="319">
        <f>MIDES!M36</f>
        <v>23.9</v>
      </c>
      <c r="O223" s="319">
        <f>MIDES!N36</f>
        <v>26.22</v>
      </c>
      <c r="P223" s="317">
        <f t="shared" si="13"/>
        <v>369.55999999999995</v>
      </c>
      <c r="Q223" s="318">
        <f>'Sn Fco. Menendez'!AE218+SUM(P223/12)</f>
        <v>30.796666666666663</v>
      </c>
      <c r="R223" s="318">
        <f>'Sn Fco. Menendez'!AF218+SUM(Q223/30)</f>
        <v>1.0265555555555554</v>
      </c>
      <c r="S223" s="17"/>
    </row>
    <row r="224" spans="1:19">
      <c r="A224" s="540"/>
      <c r="B224" s="273" t="s">
        <v>19</v>
      </c>
      <c r="C224" s="257" t="str">
        <f>MIDES!B37</f>
        <v>San Matias</v>
      </c>
      <c r="D224" s="319">
        <f>MIDES!C37</f>
        <v>26.67</v>
      </c>
      <c r="E224" s="319">
        <f>MIDES!D37</f>
        <v>26.9</v>
      </c>
      <c r="F224" s="319">
        <f>MIDES!E37</f>
        <v>24.66</v>
      </c>
      <c r="G224" s="319">
        <f>MIDES!F37</f>
        <v>29.14</v>
      </c>
      <c r="H224" s="319">
        <f>MIDES!G37</f>
        <v>34.24</v>
      </c>
      <c r="I224" s="319">
        <f>MIDES!H37</f>
        <v>30.17</v>
      </c>
      <c r="J224" s="319">
        <f>MIDES!I37</f>
        <v>42.78</v>
      </c>
      <c r="K224" s="319">
        <f>MIDES!J37</f>
        <v>29.83</v>
      </c>
      <c r="L224" s="319">
        <f>MIDES!K37</f>
        <v>32.840000000000003</v>
      </c>
      <c r="M224" s="319">
        <f>MIDES!L37</f>
        <v>35.020000000000003</v>
      </c>
      <c r="N224" s="319">
        <f>MIDES!M37</f>
        <v>25.07</v>
      </c>
      <c r="O224" s="319">
        <f>MIDES!N37</f>
        <v>26.67</v>
      </c>
      <c r="P224" s="317">
        <f t="shared" si="13"/>
        <v>363.99</v>
      </c>
      <c r="Q224" s="318">
        <f>'Sn Fco. Menendez'!AE219+SUM(P224/12)</f>
        <v>30.3325</v>
      </c>
      <c r="R224" s="318">
        <f>'Sn Fco. Menendez'!AF219+SUM(Q224/30)</f>
        <v>1.0110833333333333</v>
      </c>
      <c r="S224" s="17"/>
    </row>
    <row r="225" spans="1:19">
      <c r="A225" s="540"/>
      <c r="B225" s="273" t="s">
        <v>19</v>
      </c>
      <c r="C225" s="257" t="str">
        <f>MIDES!B38</f>
        <v>San Pablo Tacachico</v>
      </c>
      <c r="D225" s="319">
        <f>MIDES!C38</f>
        <v>63.97</v>
      </c>
      <c r="E225" s="319">
        <f>MIDES!D38</f>
        <v>58.02</v>
      </c>
      <c r="F225" s="319">
        <f>MIDES!E38</f>
        <v>48.88</v>
      </c>
      <c r="G225" s="319">
        <f>MIDES!F38</f>
        <v>78.040000000000006</v>
      </c>
      <c r="H225" s="319">
        <f>MIDES!G38</f>
        <v>78.97</v>
      </c>
      <c r="I225" s="319">
        <f>MIDES!H38</f>
        <v>85.45</v>
      </c>
      <c r="J225" s="319">
        <f>MIDES!I38</f>
        <v>88.71</v>
      </c>
      <c r="K225" s="319">
        <f>MIDES!J38</f>
        <v>73.3</v>
      </c>
      <c r="L225" s="319">
        <f>MIDES!K38</f>
        <v>49.12</v>
      </c>
      <c r="M225" s="319">
        <f>MIDES!L38</f>
        <v>104.54</v>
      </c>
      <c r="N225" s="319">
        <f>MIDES!M38</f>
        <v>71.819999999999993</v>
      </c>
      <c r="O225" s="319">
        <f>MIDES!N38</f>
        <v>82.65</v>
      </c>
      <c r="P225" s="317">
        <f t="shared" si="13"/>
        <v>883.46999999999991</v>
      </c>
      <c r="Q225" s="318">
        <f>'Sn Fco. Menendez'!AE220+SUM(P225/12)</f>
        <v>73.622499999999988</v>
      </c>
      <c r="R225" s="318">
        <f>'Sn Fco. Menendez'!AF220+SUM(Q225/30)</f>
        <v>2.4540833333333327</v>
      </c>
      <c r="S225" s="17"/>
    </row>
    <row r="226" spans="1:19">
      <c r="A226" s="540"/>
      <c r="B226" s="273" t="s">
        <v>19</v>
      </c>
      <c r="C226" s="257" t="str">
        <f>MIDES!B39</f>
        <v>Tepecoyo</v>
      </c>
      <c r="D226" s="320">
        <f>MIDES!C39</f>
        <v>0</v>
      </c>
      <c r="E226" s="320">
        <f>MIDES!D39</f>
        <v>0</v>
      </c>
      <c r="F226" s="320">
        <f>MIDES!E39</f>
        <v>0</v>
      </c>
      <c r="G226" s="320">
        <f>MIDES!F39</f>
        <v>0</v>
      </c>
      <c r="H226" s="320">
        <f>MIDES!G39</f>
        <v>0</v>
      </c>
      <c r="I226" s="320">
        <f>MIDES!H39</f>
        <v>0</v>
      </c>
      <c r="J226" s="320">
        <f>MIDES!I39</f>
        <v>0</v>
      </c>
      <c r="K226" s="320">
        <f>MIDES!J39</f>
        <v>0</v>
      </c>
      <c r="L226" s="320">
        <f>MIDES!K39</f>
        <v>0</v>
      </c>
      <c r="M226" s="320">
        <f>MIDES!L39</f>
        <v>0</v>
      </c>
      <c r="N226" s="320">
        <f>MIDES!M39</f>
        <v>0</v>
      </c>
      <c r="O226" s="320">
        <f>MIDES!N39</f>
        <v>0</v>
      </c>
      <c r="P226" s="317">
        <f t="shared" si="13"/>
        <v>0</v>
      </c>
      <c r="Q226" s="318">
        <f>'Sn Fco. Menendez'!AE221+SUM(P226/12)</f>
        <v>0</v>
      </c>
      <c r="R226" s="318">
        <f>'Sn Fco. Menendez'!AF221+SUM(Q226/30)</f>
        <v>0</v>
      </c>
      <c r="S226" s="17"/>
    </row>
    <row r="227" spans="1:19">
      <c r="A227" s="540"/>
      <c r="B227" s="379" t="s">
        <v>144</v>
      </c>
      <c r="C227" s="274" t="str">
        <f>MIDES!B40</f>
        <v>Chalatenango</v>
      </c>
      <c r="D227" s="321">
        <f>MIDES!C40</f>
        <v>0</v>
      </c>
      <c r="E227" s="321">
        <f>MIDES!D40</f>
        <v>0</v>
      </c>
      <c r="F227" s="321">
        <f>MIDES!E40</f>
        <v>0</v>
      </c>
      <c r="G227" s="321">
        <f>MIDES!F40</f>
        <v>0</v>
      </c>
      <c r="H227" s="321">
        <f>MIDES!G40</f>
        <v>0</v>
      </c>
      <c r="I227" s="321">
        <f>MIDES!H40</f>
        <v>0</v>
      </c>
      <c r="J227" s="321">
        <f>MIDES!I40</f>
        <v>0</v>
      </c>
      <c r="K227" s="322">
        <f>MIDES!J40</f>
        <v>0</v>
      </c>
      <c r="L227" s="322">
        <f>MIDES!K40</f>
        <v>0</v>
      </c>
      <c r="M227" s="322">
        <f>MIDES!L40</f>
        <v>0</v>
      </c>
      <c r="N227" s="322">
        <f>MIDES!M40</f>
        <v>0</v>
      </c>
      <c r="O227" s="322">
        <f>MIDES!N40</f>
        <v>0</v>
      </c>
      <c r="P227" s="317">
        <f t="shared" si="13"/>
        <v>0</v>
      </c>
      <c r="Q227" s="318">
        <f>'Sn Fco. Menendez'!AE222+SUM(P227/12)</f>
        <v>0</v>
      </c>
      <c r="R227" s="318">
        <f>'Sn Fco. Menendez'!AF222+SUM(Q227/30)</f>
        <v>0</v>
      </c>
      <c r="S227" s="34"/>
    </row>
    <row r="228" spans="1:19">
      <c r="A228" s="540"/>
      <c r="B228" s="379" t="s">
        <v>144</v>
      </c>
      <c r="C228" s="274" t="str">
        <f>MIDES!B41</f>
        <v>Citalá</v>
      </c>
      <c r="D228" s="321">
        <f>MIDES!C41</f>
        <v>32.229999999999997</v>
      </c>
      <c r="E228" s="321">
        <f>MIDES!D41</f>
        <v>27.68</v>
      </c>
      <c r="F228" s="321">
        <f>MIDES!E41</f>
        <v>33.18</v>
      </c>
      <c r="G228" s="321">
        <f>MIDES!F41</f>
        <v>33.479999999999997</v>
      </c>
      <c r="H228" s="321">
        <f>MIDES!G41</f>
        <v>39.840000000000003</v>
      </c>
      <c r="I228" s="321">
        <f>MIDES!H41</f>
        <v>40.03</v>
      </c>
      <c r="J228" s="321">
        <f>MIDES!I41</f>
        <v>36.5</v>
      </c>
      <c r="K228" s="322">
        <f>MIDES!J41</f>
        <v>36.409999999999997</v>
      </c>
      <c r="L228" s="322">
        <f>MIDES!K41</f>
        <v>37.53</v>
      </c>
      <c r="M228" s="322">
        <f>MIDES!L41</f>
        <v>40.19</v>
      </c>
      <c r="N228" s="322">
        <f>MIDES!M41</f>
        <v>33.369999999999997</v>
      </c>
      <c r="O228" s="322">
        <f>MIDES!N41</f>
        <v>40.22</v>
      </c>
      <c r="P228" s="317">
        <f t="shared" si="13"/>
        <v>430.65999999999997</v>
      </c>
      <c r="Q228" s="318">
        <f>'Sn Fco. Menendez'!AE223+SUM(P228/12)</f>
        <v>35.888333333333328</v>
      </c>
      <c r="R228" s="318">
        <f>'Sn Fco. Menendez'!AF223+SUM(Q228/30)</f>
        <v>1.1962777777777776</v>
      </c>
      <c r="S228" s="34"/>
    </row>
    <row r="229" spans="1:19">
      <c r="A229" s="540"/>
      <c r="B229" s="379" t="s">
        <v>144</v>
      </c>
      <c r="C229" s="274" t="str">
        <f>MIDES!B42</f>
        <v>Nueva Concepción</v>
      </c>
      <c r="D229" s="321">
        <f>MIDES!C42</f>
        <v>0</v>
      </c>
      <c r="E229" s="321">
        <f>MIDES!D42</f>
        <v>0</v>
      </c>
      <c r="F229" s="321">
        <f>MIDES!E42</f>
        <v>0</v>
      </c>
      <c r="G229" s="321">
        <f>MIDES!F42</f>
        <v>0</v>
      </c>
      <c r="H229" s="321">
        <f>MIDES!G42</f>
        <v>0</v>
      </c>
      <c r="I229" s="321">
        <f>MIDES!H42</f>
        <v>0</v>
      </c>
      <c r="J229" s="321">
        <f>MIDES!I42</f>
        <v>241.35</v>
      </c>
      <c r="K229" s="322">
        <f>MIDES!J42</f>
        <v>200.49</v>
      </c>
      <c r="L229" s="322">
        <f>MIDES!K42</f>
        <v>196.54</v>
      </c>
      <c r="M229" s="322">
        <f>MIDES!L42</f>
        <v>181.71</v>
      </c>
      <c r="N229" s="322">
        <f>MIDES!M42</f>
        <v>144.16999999999999</v>
      </c>
      <c r="O229" s="322">
        <f>MIDES!N42</f>
        <v>111.12</v>
      </c>
      <c r="P229" s="317">
        <f t="shared" si="13"/>
        <v>1075.3800000000001</v>
      </c>
      <c r="Q229" s="318">
        <f>'Sn Fco. Menendez'!AE224+SUM(P229/12)</f>
        <v>89.615000000000009</v>
      </c>
      <c r="R229" s="318">
        <f>'Sn Fco. Menendez'!AF224+SUM(Q229/30)</f>
        <v>2.987166666666667</v>
      </c>
      <c r="S229" s="17"/>
    </row>
    <row r="230" spans="1:19">
      <c r="A230" s="540"/>
      <c r="B230" s="379" t="s">
        <v>144</v>
      </c>
      <c r="C230" s="274" t="str">
        <f>MIDES!B43</f>
        <v>Tejutla</v>
      </c>
      <c r="D230" s="257">
        <f>MIDES!C43</f>
        <v>0</v>
      </c>
      <c r="E230" s="274">
        <f>MIDES!D43</f>
        <v>0</v>
      </c>
      <c r="F230" s="257">
        <f>MIDES!E43</f>
        <v>0</v>
      </c>
      <c r="G230" s="274">
        <f>MIDES!F43</f>
        <v>0</v>
      </c>
      <c r="H230" s="257">
        <f>MIDES!G43</f>
        <v>0</v>
      </c>
      <c r="I230" s="274">
        <f>MIDES!H43</f>
        <v>0</v>
      </c>
      <c r="J230" s="257">
        <f>MIDES!I43</f>
        <v>0</v>
      </c>
      <c r="K230" s="274">
        <f>MIDES!J43</f>
        <v>0</v>
      </c>
      <c r="L230" s="257">
        <f>MIDES!K43</f>
        <v>0</v>
      </c>
      <c r="M230" s="274">
        <f>MIDES!L43</f>
        <v>0</v>
      </c>
      <c r="N230" s="257">
        <f>MIDES!M43</f>
        <v>0</v>
      </c>
      <c r="O230" s="274">
        <f>MIDES!N43</f>
        <v>0</v>
      </c>
      <c r="P230" s="317">
        <f t="shared" si="13"/>
        <v>0</v>
      </c>
      <c r="Q230" s="318">
        <f>'Sn Fco. Menendez'!AE225+SUM(P230/12)</f>
        <v>0</v>
      </c>
      <c r="R230" s="318">
        <f>'Sn Fco. Menendez'!AF225+SUM(Q230/30)</f>
        <v>0</v>
      </c>
      <c r="S230" s="17"/>
    </row>
    <row r="231" spans="1:19">
      <c r="A231" s="540"/>
      <c r="B231" s="379" t="s">
        <v>144</v>
      </c>
      <c r="C231" s="257" t="str">
        <f>MIDES!B44</f>
        <v>La Reina</v>
      </c>
      <c r="D231" s="323">
        <f>MIDES!C44</f>
        <v>0</v>
      </c>
      <c r="E231" s="323">
        <f>MIDES!D44</f>
        <v>0</v>
      </c>
      <c r="F231" s="323">
        <f>MIDES!E44</f>
        <v>0</v>
      </c>
      <c r="G231" s="323">
        <f>MIDES!F44</f>
        <v>0</v>
      </c>
      <c r="H231" s="323">
        <f>MIDES!G44</f>
        <v>0</v>
      </c>
      <c r="I231" s="323">
        <f>MIDES!H44</f>
        <v>0</v>
      </c>
      <c r="J231" s="323">
        <f>MIDES!I44</f>
        <v>0</v>
      </c>
      <c r="K231" s="323">
        <f>MIDES!J44</f>
        <v>0</v>
      </c>
      <c r="L231" s="323">
        <f>MIDES!K44</f>
        <v>0</v>
      </c>
      <c r="M231" s="323">
        <f>MIDES!L44</f>
        <v>0</v>
      </c>
      <c r="N231" s="323">
        <f>MIDES!M44</f>
        <v>0</v>
      </c>
      <c r="O231" s="323">
        <f>MIDES!N44</f>
        <v>0</v>
      </c>
      <c r="P231" s="317">
        <f t="shared" si="13"/>
        <v>0</v>
      </c>
      <c r="Q231" s="318">
        <f>'Sn Fco. Menendez'!AE226+SUM(P231/12)</f>
        <v>0</v>
      </c>
      <c r="R231" s="318">
        <f>'Sn Fco. Menendez'!AF226+SUM(Q231/30)</f>
        <v>0</v>
      </c>
      <c r="S231" s="69"/>
    </row>
    <row r="232" spans="1:19">
      <c r="A232" s="540"/>
      <c r="B232" s="379" t="s">
        <v>144</v>
      </c>
      <c r="C232" s="275" t="str">
        <f>MIDES!B45</f>
        <v>El Paraiso</v>
      </c>
      <c r="D232" s="324">
        <f>MIDES!C45</f>
        <v>0</v>
      </c>
      <c r="E232" s="324">
        <f>MIDES!D45</f>
        <v>0</v>
      </c>
      <c r="F232" s="324">
        <f>MIDES!E45</f>
        <v>0</v>
      </c>
      <c r="G232" s="324">
        <f>MIDES!F45</f>
        <v>0</v>
      </c>
      <c r="H232" s="324">
        <f>MIDES!G45</f>
        <v>0</v>
      </c>
      <c r="I232" s="324">
        <f>MIDES!H45</f>
        <v>0</v>
      </c>
      <c r="J232" s="325">
        <f>MIDES!I45</f>
        <v>0</v>
      </c>
      <c r="K232" s="324">
        <f>MIDES!J45</f>
        <v>0</v>
      </c>
      <c r="L232" s="325">
        <f>MIDES!K45</f>
        <v>0</v>
      </c>
      <c r="M232" s="325">
        <f>MIDES!L45</f>
        <v>0</v>
      </c>
      <c r="N232" s="325">
        <f>MIDES!M45</f>
        <v>0</v>
      </c>
      <c r="O232" s="326">
        <f>MIDES!N45</f>
        <v>0</v>
      </c>
      <c r="P232" s="317">
        <f t="shared" si="13"/>
        <v>0</v>
      </c>
      <c r="Q232" s="318">
        <f>'Sn Fco. Menendez'!AE227+SUM(P232/12)</f>
        <v>0</v>
      </c>
      <c r="R232" s="318">
        <f>'Sn Fco. Menendez'!AF227+SUM(Q232/30)</f>
        <v>0</v>
      </c>
      <c r="S232" s="69"/>
    </row>
    <row r="233" spans="1:19">
      <c r="A233" s="540"/>
      <c r="B233" s="379" t="s">
        <v>144</v>
      </c>
      <c r="C233" s="257" t="str">
        <f>MIDES!B46</f>
        <v>La Palma</v>
      </c>
      <c r="D233" s="321">
        <f>MIDES!C46</f>
        <v>78.13</v>
      </c>
      <c r="E233" s="321">
        <f>MIDES!D46</f>
        <v>67.92</v>
      </c>
      <c r="F233" s="321">
        <f>MIDES!E46</f>
        <v>76.78</v>
      </c>
      <c r="G233" s="321">
        <f>MIDES!F46</f>
        <v>84.26</v>
      </c>
      <c r="H233" s="321">
        <f>MIDES!G46</f>
        <v>82.28</v>
      </c>
      <c r="I233" s="321">
        <f>MIDES!H46</f>
        <v>80.959999999999994</v>
      </c>
      <c r="J233" s="321">
        <f>MIDES!I46</f>
        <v>83.32</v>
      </c>
      <c r="K233" s="322">
        <f>MIDES!J46</f>
        <v>83.52</v>
      </c>
      <c r="L233" s="322">
        <f>MIDES!K46</f>
        <v>85.63</v>
      </c>
      <c r="M233" s="322">
        <f>MIDES!L46</f>
        <v>93.46</v>
      </c>
      <c r="N233" s="322">
        <f>MIDES!M46</f>
        <v>74.12</v>
      </c>
      <c r="O233" s="322">
        <f>MIDES!N46</f>
        <v>88.88</v>
      </c>
      <c r="P233" s="317">
        <f t="shared" si="13"/>
        <v>979.26</v>
      </c>
      <c r="Q233" s="318">
        <f>'Sn Fco. Menendez'!AE228+SUM(P233/12)</f>
        <v>81.605000000000004</v>
      </c>
      <c r="R233" s="318">
        <f>'Sn Fco. Menendez'!AF228+SUM(Q233/30)</f>
        <v>2.7201666666666666</v>
      </c>
      <c r="S233" s="69"/>
    </row>
    <row r="234" spans="1:19">
      <c r="A234" s="540"/>
      <c r="B234" s="379" t="s">
        <v>144</v>
      </c>
      <c r="C234" s="257" t="str">
        <f>MIDES!B47</f>
        <v>San Rafael</v>
      </c>
      <c r="D234" s="327">
        <f>MIDES!C47</f>
        <v>39.72</v>
      </c>
      <c r="E234" s="327">
        <f>MIDES!D47</f>
        <v>34.479999999999997</v>
      </c>
      <c r="F234" s="327">
        <f>MIDES!E47</f>
        <v>38.08</v>
      </c>
      <c r="G234" s="327">
        <f>MIDES!F47</f>
        <v>44.29</v>
      </c>
      <c r="H234" s="327">
        <f>MIDES!G47</f>
        <v>44.33</v>
      </c>
      <c r="I234" s="327">
        <f>MIDES!H47</f>
        <v>46.48</v>
      </c>
      <c r="J234" s="327">
        <f>MIDES!I47</f>
        <v>48.05</v>
      </c>
      <c r="K234" s="328">
        <f>MIDES!J47</f>
        <v>45.54</v>
      </c>
      <c r="L234" s="328">
        <f>MIDES!K47</f>
        <v>45.69</v>
      </c>
      <c r="M234" s="328">
        <f>MIDES!L47</f>
        <v>47.92</v>
      </c>
      <c r="N234" s="328">
        <f>MIDES!M47</f>
        <v>34.76</v>
      </c>
      <c r="O234" s="328">
        <f>MIDES!N47</f>
        <v>39.76</v>
      </c>
      <c r="P234" s="317">
        <f t="shared" si="13"/>
        <v>509.09999999999997</v>
      </c>
      <c r="Q234" s="318">
        <f>'Sn Fco. Menendez'!AE229+SUM(P234/12)</f>
        <v>42.424999999999997</v>
      </c>
      <c r="R234" s="318">
        <f>'Sn Fco. Menendez'!AF229+SUM(Q234/30)</f>
        <v>1.4141666666666666</v>
      </c>
      <c r="S234" s="69"/>
    </row>
    <row r="235" spans="1:19">
      <c r="A235" s="540"/>
      <c r="B235" s="379" t="s">
        <v>144</v>
      </c>
      <c r="C235" s="257" t="str">
        <f>MIDES!B48</f>
        <v>Concepción Quezaltepeque</v>
      </c>
      <c r="D235" s="323">
        <f>MIDES!C48</f>
        <v>0</v>
      </c>
      <c r="E235" s="323">
        <f>MIDES!D48</f>
        <v>0</v>
      </c>
      <c r="F235" s="323">
        <f>MIDES!E48</f>
        <v>0</v>
      </c>
      <c r="G235" s="323">
        <f>MIDES!F48</f>
        <v>0</v>
      </c>
      <c r="H235" s="323">
        <f>MIDES!G48</f>
        <v>0</v>
      </c>
      <c r="I235" s="323">
        <f>MIDES!H48</f>
        <v>0</v>
      </c>
      <c r="J235" s="323">
        <f>MIDES!I48</f>
        <v>0</v>
      </c>
      <c r="K235" s="323">
        <f>MIDES!J48</f>
        <v>0</v>
      </c>
      <c r="L235" s="323">
        <f>MIDES!K48</f>
        <v>0</v>
      </c>
      <c r="M235" s="323">
        <f>MIDES!L48</f>
        <v>0</v>
      </c>
      <c r="N235" s="323">
        <f>MIDES!M48</f>
        <v>0</v>
      </c>
      <c r="O235" s="323">
        <f>MIDES!N48</f>
        <v>0</v>
      </c>
      <c r="P235" s="317">
        <f t="shared" si="13"/>
        <v>0</v>
      </c>
      <c r="Q235" s="318">
        <f>'Sn Fco. Menendez'!AE230+SUM(P235/12)</f>
        <v>0</v>
      </c>
      <c r="R235" s="318">
        <f>'Sn Fco. Menendez'!AF230+SUM(Q235/30)</f>
        <v>0</v>
      </c>
      <c r="S235" s="69"/>
    </row>
    <row r="236" spans="1:19">
      <c r="A236" s="540"/>
      <c r="B236" s="379" t="s">
        <v>144</v>
      </c>
      <c r="C236" s="257" t="str">
        <f>MIDES!B49</f>
        <v>San Antonio de la Cruz</v>
      </c>
      <c r="D236" s="324">
        <f>MIDES!C49</f>
        <v>0</v>
      </c>
      <c r="E236" s="324">
        <f>MIDES!D49</f>
        <v>0</v>
      </c>
      <c r="F236" s="324">
        <f>MIDES!E49</f>
        <v>0</v>
      </c>
      <c r="G236" s="324">
        <f>MIDES!F49</f>
        <v>0</v>
      </c>
      <c r="H236" s="324">
        <f>MIDES!G49</f>
        <v>0</v>
      </c>
      <c r="I236" s="324">
        <f>MIDES!H49</f>
        <v>0</v>
      </c>
      <c r="J236" s="325">
        <f>MIDES!I49</f>
        <v>0</v>
      </c>
      <c r="K236" s="324">
        <f>MIDES!J49</f>
        <v>0</v>
      </c>
      <c r="L236" s="325">
        <f>MIDES!K49</f>
        <v>0</v>
      </c>
      <c r="M236" s="325">
        <f>MIDES!L49</f>
        <v>0</v>
      </c>
      <c r="N236" s="325">
        <f>MIDES!M49</f>
        <v>1.1399999999999999</v>
      </c>
      <c r="O236" s="329">
        <f>MIDES!N49</f>
        <v>1.48</v>
      </c>
      <c r="P236" s="317">
        <f t="shared" si="13"/>
        <v>2.62</v>
      </c>
      <c r="Q236" s="318">
        <f>'Sn Fco. Menendez'!AE231+SUM(P236/12)</f>
        <v>0.21833333333333335</v>
      </c>
      <c r="R236" s="318">
        <f>'Sn Fco. Menendez'!AF231+SUM(Q236/30)</f>
        <v>7.277777777777778E-3</v>
      </c>
      <c r="S236" s="69"/>
    </row>
    <row r="237" spans="1:19">
      <c r="A237" s="540"/>
      <c r="B237" s="379" t="s">
        <v>144</v>
      </c>
      <c r="C237" s="257" t="str">
        <f>MIDES!B50</f>
        <v>Agua Caliente</v>
      </c>
      <c r="D237" s="327">
        <f>MIDES!C50</f>
        <v>0</v>
      </c>
      <c r="E237" s="327">
        <f>MIDES!D50</f>
        <v>0</v>
      </c>
      <c r="F237" s="327">
        <f>MIDES!E50</f>
        <v>0</v>
      </c>
      <c r="G237" s="327">
        <f>MIDES!F50</f>
        <v>0</v>
      </c>
      <c r="H237" s="327">
        <f>MIDES!G50</f>
        <v>0</v>
      </c>
      <c r="I237" s="327">
        <f>MIDES!H50</f>
        <v>0</v>
      </c>
      <c r="J237" s="327">
        <f>MIDES!I50</f>
        <v>0</v>
      </c>
      <c r="K237" s="328">
        <f>MIDES!J50</f>
        <v>0</v>
      </c>
      <c r="L237" s="328">
        <f>MIDES!K50</f>
        <v>0</v>
      </c>
      <c r="M237" s="328">
        <f>MIDES!L50</f>
        <v>0</v>
      </c>
      <c r="N237" s="328">
        <f>MIDES!M50</f>
        <v>0</v>
      </c>
      <c r="O237" s="328">
        <f>MIDES!N50</f>
        <v>0</v>
      </c>
      <c r="P237" s="317">
        <f t="shared" si="13"/>
        <v>0</v>
      </c>
      <c r="Q237" s="318">
        <f>'Sn Fco. Menendez'!AE232+SUM(P237/12)</f>
        <v>0</v>
      </c>
      <c r="R237" s="318">
        <f>'Sn Fco. Menendez'!AF232+SUM(Q237/30)</f>
        <v>0</v>
      </c>
      <c r="S237" s="69"/>
    </row>
    <row r="238" spans="1:19">
      <c r="A238" s="540"/>
      <c r="B238" s="379" t="s">
        <v>144</v>
      </c>
      <c r="C238" s="276" t="str">
        <f>MIDES!B51</f>
        <v>Santa Rita</v>
      </c>
      <c r="D238" s="324">
        <f>MIDES!C51</f>
        <v>40.909999999999997</v>
      </c>
      <c r="E238" s="324">
        <f>MIDES!D51</f>
        <v>35.47</v>
      </c>
      <c r="F238" s="330">
        <f>MIDES!E51</f>
        <v>40.909999999999997</v>
      </c>
      <c r="G238" s="324">
        <f>MIDES!F51</f>
        <v>50.97</v>
      </c>
      <c r="H238" s="330">
        <f>MIDES!G51</f>
        <v>48.58</v>
      </c>
      <c r="I238" s="324">
        <f>MIDES!H51</f>
        <v>42.52</v>
      </c>
      <c r="J238" s="325">
        <f>MIDES!I51</f>
        <v>35.94</v>
      </c>
      <c r="K238" s="324">
        <f>MIDES!J51</f>
        <v>42.65</v>
      </c>
      <c r="L238" s="325">
        <f>MIDES!K51</f>
        <v>46.46</v>
      </c>
      <c r="M238" s="325">
        <f>MIDES!L51</f>
        <v>46.04</v>
      </c>
      <c r="N238" s="325">
        <f>MIDES!M51</f>
        <v>33.79</v>
      </c>
      <c r="O238" s="331">
        <f>MIDES!N51</f>
        <v>31.54</v>
      </c>
      <c r="P238" s="317">
        <f t="shared" si="13"/>
        <v>495.78</v>
      </c>
      <c r="Q238" s="318">
        <f>'Sn Fco. Menendez'!AE233+SUM(P238/12)</f>
        <v>41.314999999999998</v>
      </c>
      <c r="R238" s="318">
        <f>'Sn Fco. Menendez'!AF233+SUM(Q238/30)</f>
        <v>1.3771666666666667</v>
      </c>
      <c r="S238" s="69"/>
    </row>
    <row r="239" spans="1:19">
      <c r="A239" s="540"/>
      <c r="B239" s="379" t="s">
        <v>144</v>
      </c>
      <c r="C239" s="276" t="str">
        <f>MIDES!B52</f>
        <v>Dulce Nombre de María</v>
      </c>
      <c r="D239" s="330">
        <f>MIDES!C52</f>
        <v>33.25</v>
      </c>
      <c r="E239" s="330">
        <f>MIDES!D52</f>
        <v>27.51</v>
      </c>
      <c r="F239" s="330">
        <f>MIDES!E52</f>
        <v>33.97</v>
      </c>
      <c r="G239" s="330">
        <f>MIDES!F52</f>
        <v>43.75</v>
      </c>
      <c r="H239" s="330">
        <f>MIDES!G52</f>
        <v>42.14</v>
      </c>
      <c r="I239" s="330">
        <f>MIDES!H52</f>
        <v>39.33</v>
      </c>
      <c r="J239" s="325">
        <f>MIDES!I52</f>
        <v>32.04</v>
      </c>
      <c r="K239" s="324">
        <f>MIDES!J52</f>
        <v>38.75</v>
      </c>
      <c r="L239" s="332">
        <f>MIDES!K52</f>
        <v>35.29</v>
      </c>
      <c r="M239" s="332">
        <f>MIDES!L52</f>
        <v>41.36</v>
      </c>
      <c r="N239" s="332">
        <f>MIDES!M52</f>
        <v>31.29</v>
      </c>
      <c r="O239" s="328">
        <f>MIDES!N52</f>
        <v>37.29</v>
      </c>
      <c r="P239" s="317">
        <f t="shared" si="13"/>
        <v>435.97000000000008</v>
      </c>
      <c r="Q239" s="318">
        <f>'Sn Fco. Menendez'!AE234+SUM(P239/12)</f>
        <v>36.330833333333338</v>
      </c>
      <c r="R239" s="318">
        <f>'Sn Fco. Menendez'!AF234+SUM(Q239/30)</f>
        <v>1.211027777777778</v>
      </c>
      <c r="S239" s="69"/>
    </row>
    <row r="240" spans="1:19">
      <c r="A240" s="540"/>
      <c r="B240" s="379" t="s">
        <v>144</v>
      </c>
      <c r="C240" s="276" t="str">
        <f>MIDES!B53</f>
        <v>San Ignacio</v>
      </c>
      <c r="D240" s="324">
        <f>MIDES!C53</f>
        <v>28.89</v>
      </c>
      <c r="E240" s="324">
        <f>MIDES!D53</f>
        <v>20.71</v>
      </c>
      <c r="F240" s="324">
        <f>MIDES!E53</f>
        <v>26.24</v>
      </c>
      <c r="G240" s="324">
        <f>MIDES!F53</f>
        <v>35.94</v>
      </c>
      <c r="H240" s="324">
        <f>MIDES!G53</f>
        <v>27.8</v>
      </c>
      <c r="I240" s="324">
        <f>MIDES!H53</f>
        <v>27.78</v>
      </c>
      <c r="J240" s="325">
        <f>MIDES!I53</f>
        <v>35.979999999999997</v>
      </c>
      <c r="K240" s="324">
        <f>MIDES!J53</f>
        <v>27</v>
      </c>
      <c r="L240" s="325">
        <f>MIDES!K53</f>
        <v>25.62</v>
      </c>
      <c r="M240" s="325">
        <f>MIDES!L53</f>
        <v>37.450000000000003</v>
      </c>
      <c r="N240" s="325">
        <f>MIDES!M53</f>
        <v>28.52</v>
      </c>
      <c r="O240" s="328">
        <f>MIDES!N53</f>
        <v>31.84</v>
      </c>
      <c r="P240" s="317">
        <f t="shared" si="13"/>
        <v>353.77</v>
      </c>
      <c r="Q240" s="318">
        <f>'Sn Fco. Menendez'!AE235+SUM(P240/12)</f>
        <v>29.480833333333333</v>
      </c>
      <c r="R240" s="318">
        <f>'Sn Fco. Menendez'!AF235+SUM(Q240/30)</f>
        <v>0.98269444444444443</v>
      </c>
      <c r="S240" s="69"/>
    </row>
    <row r="241" spans="1:19">
      <c r="A241" s="540"/>
      <c r="B241" s="379" t="s">
        <v>144</v>
      </c>
      <c r="C241" s="276" t="str">
        <f>MIDES!B54</f>
        <v>Comalapa</v>
      </c>
      <c r="D241" s="324">
        <f>MIDES!C54</f>
        <v>21.4</v>
      </c>
      <c r="E241" s="324">
        <f>MIDES!D54</f>
        <v>17.43</v>
      </c>
      <c r="F241" s="324">
        <f>MIDES!E54</f>
        <v>20.96</v>
      </c>
      <c r="G241" s="324">
        <f>MIDES!F54</f>
        <v>28.63</v>
      </c>
      <c r="H241" s="324">
        <f>MIDES!G54</f>
        <v>26.96</v>
      </c>
      <c r="I241" s="324">
        <f>MIDES!H54</f>
        <v>22.2</v>
      </c>
      <c r="J241" s="325">
        <f>MIDES!I54</f>
        <v>21.89</v>
      </c>
      <c r="K241" s="324">
        <f>MIDES!J54</f>
        <v>24.37</v>
      </c>
      <c r="L241" s="325">
        <f>MIDES!K54</f>
        <v>20.22</v>
      </c>
      <c r="M241" s="325">
        <f>MIDES!L54</f>
        <v>26.45</v>
      </c>
      <c r="N241" s="325">
        <f>MIDES!M54</f>
        <v>16.89</v>
      </c>
      <c r="O241" s="328">
        <f>MIDES!N54</f>
        <v>25.13</v>
      </c>
      <c r="P241" s="317">
        <f t="shared" si="13"/>
        <v>272.52999999999997</v>
      </c>
      <c r="Q241" s="318">
        <f>'Sn Fco. Menendez'!AE236+SUM(P241/12)</f>
        <v>22.71083333333333</v>
      </c>
      <c r="R241" s="318">
        <f>'Sn Fco. Menendez'!AF236+SUM(Q241/30)</f>
        <v>0.75702777777777763</v>
      </c>
      <c r="S241" s="69"/>
    </row>
    <row r="242" spans="1:19">
      <c r="A242" s="540"/>
      <c r="B242" s="379" t="s">
        <v>144</v>
      </c>
      <c r="C242" s="276" t="str">
        <f>MIDES!B55</f>
        <v>San Miguel de Mercedes</v>
      </c>
      <c r="D242" s="324">
        <f>MIDES!C55</f>
        <v>0</v>
      </c>
      <c r="E242" s="324">
        <f>MIDES!D55</f>
        <v>0</v>
      </c>
      <c r="F242" s="324">
        <f>MIDES!E55</f>
        <v>0</v>
      </c>
      <c r="G242" s="324">
        <f>MIDES!F55</f>
        <v>0</v>
      </c>
      <c r="H242" s="324">
        <f>MIDES!G55</f>
        <v>0</v>
      </c>
      <c r="I242" s="324">
        <f>MIDES!H55</f>
        <v>0</v>
      </c>
      <c r="J242" s="325">
        <f>MIDES!I55</f>
        <v>0</v>
      </c>
      <c r="K242" s="324">
        <f>MIDES!J55</f>
        <v>0</v>
      </c>
      <c r="L242" s="325">
        <f>MIDES!K55</f>
        <v>0</v>
      </c>
      <c r="M242" s="325">
        <f>MIDES!L55</f>
        <v>0</v>
      </c>
      <c r="N242" s="325">
        <f>MIDES!M55</f>
        <v>0</v>
      </c>
      <c r="O242" s="328">
        <f>MIDES!N55</f>
        <v>0</v>
      </c>
      <c r="P242" s="317">
        <f t="shared" si="13"/>
        <v>0</v>
      </c>
      <c r="Q242" s="318">
        <f>'Sn Fco. Menendez'!AE237+SUM(P242/12)</f>
        <v>0</v>
      </c>
      <c r="R242" s="318">
        <f>'Sn Fco. Menendez'!AF237+SUM(Q242/30)</f>
        <v>0</v>
      </c>
      <c r="S242" s="69"/>
    </row>
    <row r="243" spans="1:19">
      <c r="A243" s="540"/>
      <c r="B243" s="379" t="s">
        <v>144</v>
      </c>
      <c r="C243" s="276" t="str">
        <f>MIDES!B56</f>
        <v>La Laguna</v>
      </c>
      <c r="D243" s="324">
        <f>MIDES!C56</f>
        <v>10.06</v>
      </c>
      <c r="E243" s="324">
        <f>MIDES!D56</f>
        <v>6.49</v>
      </c>
      <c r="F243" s="324">
        <f>MIDES!E56</f>
        <v>15.36</v>
      </c>
      <c r="G243" s="324">
        <f>MIDES!F56</f>
        <v>8.02</v>
      </c>
      <c r="H243" s="324">
        <f>MIDES!G56</f>
        <v>15.41</v>
      </c>
      <c r="I243" s="324">
        <f>MIDES!H56</f>
        <v>15.39</v>
      </c>
      <c r="J243" s="325">
        <f>MIDES!I56</f>
        <v>13.05</v>
      </c>
      <c r="K243" s="324">
        <f>MIDES!J56</f>
        <v>6.38</v>
      </c>
      <c r="L243" s="325">
        <f>MIDES!K56</f>
        <v>17.23</v>
      </c>
      <c r="M243" s="325">
        <f>MIDES!L56</f>
        <v>26.04</v>
      </c>
      <c r="N243" s="325">
        <f>MIDES!M56</f>
        <v>18.25</v>
      </c>
      <c r="O243" s="328">
        <f>MIDES!N56</f>
        <v>5.16</v>
      </c>
      <c r="P243" s="317">
        <f t="shared" si="13"/>
        <v>156.84</v>
      </c>
      <c r="Q243" s="318">
        <f>'Sn Fco. Menendez'!AE238+SUM(P243/12)</f>
        <v>13.07</v>
      </c>
      <c r="R243" s="318">
        <f>'Sn Fco. Menendez'!AF238+SUM(Q243/30)</f>
        <v>0.4356666666666667</v>
      </c>
      <c r="S243" s="69"/>
    </row>
    <row r="244" spans="1:19">
      <c r="A244" s="540"/>
      <c r="B244" s="379" t="s">
        <v>144</v>
      </c>
      <c r="C244" s="276" t="str">
        <f>MIDES!B57</f>
        <v>Ojos de Agua</v>
      </c>
      <c r="D244" s="324">
        <f>MIDES!C57</f>
        <v>9.64</v>
      </c>
      <c r="E244" s="324">
        <f>MIDES!D57</f>
        <v>8.7200000000000006</v>
      </c>
      <c r="F244" s="324">
        <f>MIDES!E57</f>
        <v>13.22</v>
      </c>
      <c r="G244" s="324">
        <f>MIDES!F57</f>
        <v>16.41</v>
      </c>
      <c r="H244" s="324">
        <f>MIDES!G57</f>
        <v>11.29</v>
      </c>
      <c r="I244" s="324">
        <f>MIDES!H57</f>
        <v>17.34</v>
      </c>
      <c r="J244" s="325">
        <f>MIDES!I57</f>
        <v>8.6</v>
      </c>
      <c r="K244" s="324">
        <f>MIDES!J57</f>
        <v>10.1</v>
      </c>
      <c r="L244" s="325">
        <f>MIDES!K57</f>
        <v>12.68</v>
      </c>
      <c r="M244" s="325">
        <f>MIDES!L57</f>
        <v>19.149999999999999</v>
      </c>
      <c r="N244" s="325">
        <f>MIDES!M57</f>
        <v>10.62</v>
      </c>
      <c r="O244" s="333">
        <f>MIDES!N57</f>
        <v>11.39</v>
      </c>
      <c r="P244" s="317">
        <f t="shared" si="13"/>
        <v>149.15999999999997</v>
      </c>
      <c r="Q244" s="318">
        <f>'Sn Fco. Menendez'!AE239+SUM(P244/12)</f>
        <v>12.429999999999998</v>
      </c>
      <c r="R244" s="318">
        <f>'Sn Fco. Menendez'!AF239+SUM(Q244/30)</f>
        <v>0.41433333333333328</v>
      </c>
      <c r="S244" s="69"/>
    </row>
    <row r="245" spans="1:19">
      <c r="A245" s="540"/>
      <c r="B245" s="379" t="s">
        <v>144</v>
      </c>
      <c r="C245" s="276" t="str">
        <f>MIDES!B58</f>
        <v>San Francisco Morazán</v>
      </c>
      <c r="D245" s="324">
        <f>MIDES!C58</f>
        <v>0</v>
      </c>
      <c r="E245" s="324">
        <f>MIDES!D58</f>
        <v>0</v>
      </c>
      <c r="F245" s="324">
        <f>MIDES!E58</f>
        <v>0</v>
      </c>
      <c r="G245" s="324">
        <f>MIDES!F58</f>
        <v>0</v>
      </c>
      <c r="H245" s="324">
        <f>MIDES!G58</f>
        <v>0</v>
      </c>
      <c r="I245" s="324">
        <f>MIDES!H58</f>
        <v>0</v>
      </c>
      <c r="J245" s="325">
        <f>MIDES!I58</f>
        <v>0</v>
      </c>
      <c r="K245" s="324">
        <f>MIDES!J58</f>
        <v>0</v>
      </c>
      <c r="L245" s="325">
        <f>MIDES!K58</f>
        <v>0</v>
      </c>
      <c r="M245" s="325">
        <f>MIDES!L58</f>
        <v>0</v>
      </c>
      <c r="N245" s="325">
        <f>MIDES!M58</f>
        <v>0</v>
      </c>
      <c r="O245" s="333">
        <f>MIDES!N58</f>
        <v>0</v>
      </c>
      <c r="P245" s="317">
        <f t="shared" si="13"/>
        <v>0</v>
      </c>
      <c r="Q245" s="318">
        <f>'Sn Fco. Menendez'!AE240+SUM(P245/12)</f>
        <v>0</v>
      </c>
      <c r="R245" s="318">
        <f>'Sn Fco. Menendez'!AF240+SUM(Q245/30)</f>
        <v>0</v>
      </c>
      <c r="S245" s="69"/>
    </row>
    <row r="246" spans="1:19">
      <c r="A246" s="540"/>
      <c r="B246" s="379" t="s">
        <v>144</v>
      </c>
      <c r="C246" s="276" t="str">
        <f>MIDES!B59</f>
        <v>Arcatao</v>
      </c>
      <c r="D246" s="334">
        <f>MIDES!C59</f>
        <v>0</v>
      </c>
      <c r="E246" s="334">
        <f>MIDES!D59</f>
        <v>0</v>
      </c>
      <c r="F246" s="335">
        <f>MIDES!E59</f>
        <v>0</v>
      </c>
      <c r="G246" s="335">
        <f>MIDES!F59</f>
        <v>0</v>
      </c>
      <c r="H246" s="335">
        <f>MIDES!G59</f>
        <v>0</v>
      </c>
      <c r="I246" s="335">
        <f>MIDES!H59</f>
        <v>0</v>
      </c>
      <c r="J246" s="336">
        <f>MIDES!I59</f>
        <v>0</v>
      </c>
      <c r="K246" s="334">
        <f>MIDES!J59</f>
        <v>0</v>
      </c>
      <c r="L246" s="336">
        <f>MIDES!K59</f>
        <v>0</v>
      </c>
      <c r="M246" s="336">
        <f>MIDES!L59</f>
        <v>0</v>
      </c>
      <c r="N246" s="336">
        <f>MIDES!M59</f>
        <v>0</v>
      </c>
      <c r="O246" s="331">
        <f>MIDES!N59</f>
        <v>0</v>
      </c>
      <c r="P246" s="317">
        <f t="shared" si="13"/>
        <v>0</v>
      </c>
      <c r="Q246" s="318">
        <f>'Sn Fco. Menendez'!AE241+SUM(P246/12)</f>
        <v>0</v>
      </c>
      <c r="R246" s="318">
        <f>'Sn Fco. Menendez'!AF241+SUM(Q246/30)</f>
        <v>0</v>
      </c>
      <c r="S246" s="69"/>
    </row>
    <row r="247" spans="1:19">
      <c r="A247" s="540"/>
      <c r="B247" s="379" t="s">
        <v>144</v>
      </c>
      <c r="C247" s="276" t="str">
        <f>MIDES!B60</f>
        <v>San José Cancasque</v>
      </c>
      <c r="D247" s="337">
        <f>MIDES!C60</f>
        <v>0</v>
      </c>
      <c r="E247" s="337">
        <f>MIDES!D60</f>
        <v>0</v>
      </c>
      <c r="F247" s="338">
        <f>MIDES!E60</f>
        <v>0</v>
      </c>
      <c r="G247" s="337">
        <f>MIDES!F60</f>
        <v>0</v>
      </c>
      <c r="H247" s="337">
        <f>MIDES!G60</f>
        <v>0</v>
      </c>
      <c r="I247" s="337">
        <f>MIDES!H60</f>
        <v>0</v>
      </c>
      <c r="J247" s="339">
        <f>MIDES!I60</f>
        <v>0</v>
      </c>
      <c r="K247" s="338">
        <f>MIDES!J60</f>
        <v>0</v>
      </c>
      <c r="L247" s="340">
        <f>MIDES!K60</f>
        <v>0</v>
      </c>
      <c r="M247" s="340">
        <f>MIDES!L60</f>
        <v>0</v>
      </c>
      <c r="N247" s="340">
        <f>MIDES!M60</f>
        <v>0</v>
      </c>
      <c r="O247" s="331">
        <f>MIDES!N60</f>
        <v>0</v>
      </c>
      <c r="P247" s="317">
        <f t="shared" si="13"/>
        <v>0</v>
      </c>
      <c r="Q247" s="318">
        <f>'Sn Fco. Menendez'!AE242+SUM(P247/12)</f>
        <v>0</v>
      </c>
      <c r="R247" s="318">
        <f>'Sn Fco. Menendez'!AF242+SUM(Q247/30)</f>
        <v>0</v>
      </c>
      <c r="S247" s="34"/>
    </row>
    <row r="248" spans="1:19">
      <c r="A248" s="540"/>
      <c r="B248" s="379" t="s">
        <v>144</v>
      </c>
      <c r="C248" s="277" t="str">
        <f>MIDES!B61</f>
        <v>San Fernando</v>
      </c>
      <c r="D248" s="281">
        <f>MIDES!C61</f>
        <v>2.98</v>
      </c>
      <c r="E248" s="281">
        <f>MIDES!D61</f>
        <v>2.74</v>
      </c>
      <c r="F248" s="281">
        <f>MIDES!E61</f>
        <v>2.4500000000000002</v>
      </c>
      <c r="G248" s="281">
        <f>MIDES!F61</f>
        <v>5.38</v>
      </c>
      <c r="H248" s="281">
        <f>MIDES!G61</f>
        <v>6.38</v>
      </c>
      <c r="I248" s="281">
        <f>MIDES!H61</f>
        <v>5.0999999999999996</v>
      </c>
      <c r="J248" s="341">
        <f>MIDES!I61</f>
        <v>5.52</v>
      </c>
      <c r="K248" s="281">
        <f>MIDES!J61</f>
        <v>2.94</v>
      </c>
      <c r="L248" s="342">
        <f>MIDES!K61</f>
        <v>4.13</v>
      </c>
      <c r="M248" s="342">
        <f>MIDES!L61</f>
        <v>10.66</v>
      </c>
      <c r="N248" s="342">
        <f>MIDES!M61</f>
        <v>3.01</v>
      </c>
      <c r="O248" s="343">
        <f>MIDES!N61</f>
        <v>3.24</v>
      </c>
      <c r="P248" s="317">
        <f t="shared" si="13"/>
        <v>54.53</v>
      </c>
      <c r="Q248" s="318">
        <f>'Sn Fco. Menendez'!AE243+SUM(P248/12)</f>
        <v>4.5441666666666665</v>
      </c>
      <c r="R248" s="318">
        <f>'Sn Fco. Menendez'!AF243+SUM(Q248/30)</f>
        <v>0.1514722222222222</v>
      </c>
      <c r="S248" s="34"/>
    </row>
    <row r="249" spans="1:19">
      <c r="A249" s="540"/>
      <c r="B249" s="379" t="s">
        <v>144</v>
      </c>
      <c r="C249" s="277" t="str">
        <f>MIDES!B62</f>
        <v>San Francisco Lempa</v>
      </c>
      <c r="D249" s="281">
        <f>MIDES!C62</f>
        <v>0</v>
      </c>
      <c r="E249" s="281">
        <f>MIDES!D62</f>
        <v>0</v>
      </c>
      <c r="F249" s="281">
        <f>MIDES!E62</f>
        <v>0</v>
      </c>
      <c r="G249" s="281">
        <f>MIDES!F62</f>
        <v>0</v>
      </c>
      <c r="H249" s="281">
        <f>MIDES!G62</f>
        <v>0</v>
      </c>
      <c r="I249" s="281">
        <f>MIDES!H62</f>
        <v>0</v>
      </c>
      <c r="J249" s="341">
        <f>MIDES!I62</f>
        <v>0</v>
      </c>
      <c r="K249" s="281">
        <f>MIDES!J62</f>
        <v>0</v>
      </c>
      <c r="L249" s="342">
        <f>MIDES!K62</f>
        <v>0</v>
      </c>
      <c r="M249" s="342">
        <f>MIDES!L62</f>
        <v>0</v>
      </c>
      <c r="N249" s="342">
        <f>MIDES!M62</f>
        <v>0</v>
      </c>
      <c r="O249" s="343">
        <f>MIDES!N62</f>
        <v>0</v>
      </c>
      <c r="P249" s="317">
        <f t="shared" si="13"/>
        <v>0</v>
      </c>
      <c r="Q249" s="318">
        <f>'Sn Fco. Menendez'!AE244+SUM(P249/12)</f>
        <v>0</v>
      </c>
      <c r="R249" s="318">
        <f>'Sn Fco. Menendez'!AF244+SUM(Q249/30)</f>
        <v>0</v>
      </c>
      <c r="S249" s="17"/>
    </row>
    <row r="250" spans="1:19">
      <c r="A250" s="540"/>
      <c r="B250" s="378" t="s">
        <v>64</v>
      </c>
      <c r="C250" s="275" t="str">
        <f>MIDES!B63</f>
        <v>San Francisco Chinameca</v>
      </c>
      <c r="D250" s="344">
        <f>MIDES!C63</f>
        <v>25.37</v>
      </c>
      <c r="E250" s="344">
        <f>MIDES!D63</f>
        <v>22.83</v>
      </c>
      <c r="F250" s="344">
        <f>MIDES!E63</f>
        <v>28.72</v>
      </c>
      <c r="G250" s="344">
        <f>MIDES!F63</f>
        <v>27.44</v>
      </c>
      <c r="H250" s="344">
        <f>MIDES!G63</f>
        <v>27.71</v>
      </c>
      <c r="I250" s="344">
        <f>MIDES!H63</f>
        <v>27.27</v>
      </c>
      <c r="J250" s="344">
        <f>MIDES!I63</f>
        <v>32.17</v>
      </c>
      <c r="K250" s="344">
        <f>MIDES!J63</f>
        <v>26.53</v>
      </c>
      <c r="L250" s="344">
        <f>MIDES!K63</f>
        <v>28.32</v>
      </c>
      <c r="M250" s="344">
        <f>MIDES!L63</f>
        <v>33.159999999999997</v>
      </c>
      <c r="N250" s="344">
        <f>MIDES!M63</f>
        <v>21.24</v>
      </c>
      <c r="O250" s="344">
        <f>MIDES!N63</f>
        <v>24.96</v>
      </c>
      <c r="P250" s="317">
        <f t="shared" si="13"/>
        <v>325.71999999999997</v>
      </c>
      <c r="Q250" s="318">
        <f>'Sn Fco. Menendez'!AE245+SUM(P250/12)</f>
        <v>27.143333333333331</v>
      </c>
      <c r="R250" s="318">
        <f>'Sn Fco. Menendez'!AF245+SUM(Q250/30)</f>
        <v>0.90477777777777768</v>
      </c>
      <c r="S250" s="17"/>
    </row>
    <row r="251" spans="1:19">
      <c r="A251" s="540"/>
      <c r="B251" s="378" t="s">
        <v>64</v>
      </c>
      <c r="C251" s="275" t="str">
        <f>MIDES!B64</f>
        <v>San Antonio Masahuat</v>
      </c>
      <c r="D251" s="341">
        <f>MIDES!C64</f>
        <v>0</v>
      </c>
      <c r="E251" s="337">
        <f>MIDES!D64</f>
        <v>0</v>
      </c>
      <c r="F251" s="337">
        <f>MIDES!E64</f>
        <v>0</v>
      </c>
      <c r="G251" s="337">
        <f>MIDES!F64</f>
        <v>0</v>
      </c>
      <c r="H251" s="281">
        <f>MIDES!G64</f>
        <v>0</v>
      </c>
      <c r="I251" s="281">
        <f>MIDES!H64</f>
        <v>0</v>
      </c>
      <c r="J251" s="341">
        <f>MIDES!I64</f>
        <v>0</v>
      </c>
      <c r="K251" s="281">
        <f>MIDES!J64</f>
        <v>0</v>
      </c>
      <c r="L251" s="341">
        <f>MIDES!K64</f>
        <v>0</v>
      </c>
      <c r="M251" s="341">
        <f>MIDES!L64</f>
        <v>0</v>
      </c>
      <c r="N251" s="341">
        <f>MIDES!M64</f>
        <v>0</v>
      </c>
      <c r="O251" s="343">
        <f>MIDES!N64</f>
        <v>0</v>
      </c>
      <c r="P251" s="317">
        <f t="shared" ref="P251:P312" si="14">SUM(D251:O251)</f>
        <v>0</v>
      </c>
      <c r="Q251" s="318">
        <f>'Sn Fco. Menendez'!AE246+SUM(P251/12)</f>
        <v>0</v>
      </c>
      <c r="R251" s="318">
        <f>'Sn Fco. Menendez'!AF246+SUM(Q251/30)</f>
        <v>0</v>
      </c>
      <c r="S251" s="17"/>
    </row>
    <row r="252" spans="1:19">
      <c r="A252" s="540"/>
      <c r="B252" s="378" t="s">
        <v>64</v>
      </c>
      <c r="C252" s="275" t="str">
        <f>MIDES!B65</f>
        <v>San Emigdio</v>
      </c>
      <c r="D252" s="281">
        <f>MIDES!C65</f>
        <v>18.43</v>
      </c>
      <c r="E252" s="281">
        <f>MIDES!D65</f>
        <v>18.13</v>
      </c>
      <c r="F252" s="281">
        <f>MIDES!E65</f>
        <v>18.3</v>
      </c>
      <c r="G252" s="281">
        <f>MIDES!F65</f>
        <v>18.899999999999999</v>
      </c>
      <c r="H252" s="281">
        <f>MIDES!G65</f>
        <v>20.82</v>
      </c>
      <c r="I252" s="281">
        <f>MIDES!H65</f>
        <v>19.12</v>
      </c>
      <c r="J252" s="341">
        <f>MIDES!I65</f>
        <v>19.07</v>
      </c>
      <c r="K252" s="281">
        <f>MIDES!J65</f>
        <v>21.07</v>
      </c>
      <c r="L252" s="341">
        <f>MIDES!K65</f>
        <v>18.03</v>
      </c>
      <c r="M252" s="341">
        <f>MIDES!L65</f>
        <v>20.48</v>
      </c>
      <c r="N252" s="341">
        <f>MIDES!M65</f>
        <v>15.07</v>
      </c>
      <c r="O252" s="343">
        <f>MIDES!N65</f>
        <v>17.04</v>
      </c>
      <c r="P252" s="317">
        <f t="shared" si="14"/>
        <v>224.45999999999995</v>
      </c>
      <c r="Q252" s="318">
        <f>'Sn Fco. Menendez'!AE247+SUM(P252/12)</f>
        <v>18.704999999999995</v>
      </c>
      <c r="R252" s="318">
        <f>'Sn Fco. Menendez'!AF247+SUM(Q252/30)</f>
        <v>0.62349999999999983</v>
      </c>
      <c r="S252" s="17"/>
    </row>
    <row r="253" spans="1:19">
      <c r="A253" s="540"/>
      <c r="B253" s="378" t="s">
        <v>64</v>
      </c>
      <c r="C253" s="275" t="str">
        <f>MIDES!B66</f>
        <v>San Juan Tepezontes</v>
      </c>
      <c r="D253" s="281">
        <f>MIDES!C66</f>
        <v>15.68</v>
      </c>
      <c r="E253" s="281">
        <f>MIDES!D66</f>
        <v>13.95</v>
      </c>
      <c r="F253" s="281">
        <f>MIDES!E66</f>
        <v>12.42</v>
      </c>
      <c r="G253" s="341">
        <f>MIDES!F66</f>
        <v>17.21</v>
      </c>
      <c r="H253" s="341">
        <f>MIDES!G66</f>
        <v>16.079999999999998</v>
      </c>
      <c r="I253" s="281">
        <f>MIDES!H66</f>
        <v>14.12</v>
      </c>
      <c r="J253" s="341">
        <f>MIDES!I66</f>
        <v>17.79</v>
      </c>
      <c r="K253" s="281">
        <f>MIDES!J66</f>
        <v>14.96</v>
      </c>
      <c r="L253" s="341">
        <f>MIDES!K66</f>
        <v>14.32</v>
      </c>
      <c r="M253" s="341">
        <f>MIDES!L66</f>
        <v>19.02</v>
      </c>
      <c r="N253" s="341">
        <f>MIDES!M66</f>
        <v>12.96</v>
      </c>
      <c r="O253" s="343">
        <f>MIDES!N66</f>
        <v>16.14</v>
      </c>
      <c r="P253" s="317">
        <f t="shared" si="14"/>
        <v>184.65000000000003</v>
      </c>
      <c r="Q253" s="318">
        <f>'Sn Fco. Menendez'!AE248+SUM(P253/12)</f>
        <v>15.387500000000003</v>
      </c>
      <c r="R253" s="318">
        <f>'Sn Fco. Menendez'!AF248+SUM(Q253/30)</f>
        <v>0.5129166666666668</v>
      </c>
      <c r="S253" s="17"/>
    </row>
    <row r="254" spans="1:19">
      <c r="A254" s="540"/>
      <c r="B254" s="378" t="s">
        <v>64</v>
      </c>
      <c r="C254" s="275" t="str">
        <f>MIDES!B67</f>
        <v>Santa María Ostuma</v>
      </c>
      <c r="D254" s="324">
        <f>MIDES!C67</f>
        <v>6.25</v>
      </c>
      <c r="E254" s="324">
        <f>MIDES!D67</f>
        <v>10.119999999999999</v>
      </c>
      <c r="F254" s="324">
        <f>MIDES!E67</f>
        <v>6.21</v>
      </c>
      <c r="G254" s="324">
        <f>MIDES!F67</f>
        <v>8.77</v>
      </c>
      <c r="H254" s="324">
        <f>MIDES!G67</f>
        <v>6.03</v>
      </c>
      <c r="I254" s="324">
        <f>MIDES!H67</f>
        <v>11.03</v>
      </c>
      <c r="J254" s="325">
        <f>MIDES!I67</f>
        <v>9.59</v>
      </c>
      <c r="K254" s="324">
        <f>MIDES!J67</f>
        <v>8.58</v>
      </c>
      <c r="L254" s="325">
        <f>MIDES!K67</f>
        <v>8.14</v>
      </c>
      <c r="M254" s="325">
        <f>MIDES!L67</f>
        <v>5.75</v>
      </c>
      <c r="N254" s="325">
        <f>MIDES!M67</f>
        <v>8.25</v>
      </c>
      <c r="O254" s="326">
        <f>MIDES!N67</f>
        <v>8.08</v>
      </c>
      <c r="P254" s="317">
        <f t="shared" si="14"/>
        <v>96.8</v>
      </c>
      <c r="Q254" s="318">
        <f>'Sn Fco. Menendez'!AE249+SUM(P254/12)</f>
        <v>8.0666666666666664</v>
      </c>
      <c r="R254" s="318">
        <f>'Sn Fco. Menendez'!AF249+SUM(Q254/30)</f>
        <v>0.2688888888888889</v>
      </c>
      <c r="S254" s="17"/>
    </row>
    <row r="255" spans="1:19">
      <c r="A255" s="540"/>
      <c r="B255" s="378" t="s">
        <v>64</v>
      </c>
      <c r="C255" s="275" t="str">
        <f>MIDES!B68</f>
        <v>Mercedes la Ceiba</v>
      </c>
      <c r="D255" s="281">
        <f>MIDES!C68</f>
        <v>2.98</v>
      </c>
      <c r="E255" s="281">
        <f>MIDES!D68</f>
        <v>1</v>
      </c>
      <c r="F255" s="281">
        <f>MIDES!E68</f>
        <v>2.7</v>
      </c>
      <c r="G255" s="281">
        <f>MIDES!F68</f>
        <v>2.2999999999999998</v>
      </c>
      <c r="H255" s="281">
        <f>MIDES!G68</f>
        <v>3.23</v>
      </c>
      <c r="I255" s="281">
        <f>MIDES!H68</f>
        <v>2.62</v>
      </c>
      <c r="J255" s="341">
        <f>MIDES!I68</f>
        <v>3.15</v>
      </c>
      <c r="K255" s="281">
        <f>MIDES!J68</f>
        <v>1.27</v>
      </c>
      <c r="L255" s="341">
        <f>MIDES!K68</f>
        <v>1.54</v>
      </c>
      <c r="M255" s="341">
        <f>MIDES!L68</f>
        <v>3.03</v>
      </c>
      <c r="N255" s="341">
        <f>MIDES!M68</f>
        <v>0</v>
      </c>
      <c r="O255" s="343">
        <f>MIDES!N68</f>
        <v>1.2</v>
      </c>
      <c r="P255" s="317">
        <f t="shared" si="14"/>
        <v>25.02</v>
      </c>
      <c r="Q255" s="318">
        <f>'Sn Fco. Menendez'!AE250+SUM(P255/12)</f>
        <v>2.085</v>
      </c>
      <c r="R255" s="318">
        <f>'Sn Fco. Menendez'!AF250+SUM(Q255/30)</f>
        <v>6.9499999999999992E-2</v>
      </c>
      <c r="S255" s="17"/>
    </row>
    <row r="256" spans="1:19">
      <c r="A256" s="540"/>
      <c r="B256" s="378" t="s">
        <v>64</v>
      </c>
      <c r="C256" s="275" t="str">
        <f>MIDES!B69</f>
        <v>Jerusalén</v>
      </c>
      <c r="D256" s="281">
        <f>MIDES!C69</f>
        <v>4.76</v>
      </c>
      <c r="E256" s="281">
        <f>MIDES!D69</f>
        <v>4.8099999999999996</v>
      </c>
      <c r="F256" s="281">
        <f>MIDES!E69</f>
        <v>4.55</v>
      </c>
      <c r="G256" s="281">
        <f>MIDES!F69</f>
        <v>0</v>
      </c>
      <c r="H256" s="281">
        <f>MIDES!G69</f>
        <v>0</v>
      </c>
      <c r="I256" s="281">
        <f>MIDES!H69</f>
        <v>0</v>
      </c>
      <c r="J256" s="341">
        <f>MIDES!I69</f>
        <v>0</v>
      </c>
      <c r="K256" s="281">
        <f>MIDES!J69</f>
        <v>0</v>
      </c>
      <c r="L256" s="341">
        <f>MIDES!K69</f>
        <v>0</v>
      </c>
      <c r="M256" s="341">
        <f>MIDES!L69</f>
        <v>4.09</v>
      </c>
      <c r="N256" s="341">
        <f>MIDES!M69</f>
        <v>5.91</v>
      </c>
      <c r="O256" s="343">
        <f>MIDES!N69</f>
        <v>2.42</v>
      </c>
      <c r="P256" s="317">
        <f t="shared" si="14"/>
        <v>26.54</v>
      </c>
      <c r="Q256" s="318">
        <f>'Sn Fco. Menendez'!AE251+SUM(P256/12)</f>
        <v>2.2116666666666664</v>
      </c>
      <c r="R256" s="318">
        <f>'Sn Fco. Menendez'!AF251+SUM(Q256/30)</f>
        <v>7.3722222222222217E-2</v>
      </c>
      <c r="S256" s="17"/>
    </row>
    <row r="257" spans="1:19">
      <c r="A257" s="540"/>
      <c r="B257" s="378" t="s">
        <v>173</v>
      </c>
      <c r="C257" s="278" t="str">
        <f>MIDES!B70</f>
        <v>Cojutepeque</v>
      </c>
      <c r="D257" s="324">
        <f>MIDES!C70</f>
        <v>933.61</v>
      </c>
      <c r="E257" s="324">
        <f>MIDES!D70</f>
        <v>795.75</v>
      </c>
      <c r="F257" s="324">
        <f>MIDES!E70</f>
        <v>875.47</v>
      </c>
      <c r="G257" s="324">
        <f>MIDES!F70</f>
        <v>871.94</v>
      </c>
      <c r="H257" s="324">
        <f>MIDES!G70</f>
        <v>1004</v>
      </c>
      <c r="I257" s="324">
        <f>MIDES!H70</f>
        <v>939.99</v>
      </c>
      <c r="J257" s="325">
        <f>MIDES!I70</f>
        <v>967.75</v>
      </c>
      <c r="K257" s="324">
        <f>MIDES!J70</f>
        <v>911.31</v>
      </c>
      <c r="L257" s="325">
        <f>MIDES!K70</f>
        <v>957.8</v>
      </c>
      <c r="M257" s="325">
        <f>MIDES!L70</f>
        <v>877.23</v>
      </c>
      <c r="N257" s="325">
        <f>MIDES!M70</f>
        <v>766.8</v>
      </c>
      <c r="O257" s="326">
        <f>MIDES!N70</f>
        <v>960.74</v>
      </c>
      <c r="P257" s="317">
        <f t="shared" si="14"/>
        <v>10862.389999999998</v>
      </c>
      <c r="Q257" s="318">
        <f>'Sn Fco. Menendez'!AE252+SUM(P257/12)</f>
        <v>905.19916666666643</v>
      </c>
      <c r="R257" s="318">
        <f>'Sn Fco. Menendez'!AF252+SUM(Q257/30)</f>
        <v>30.173305555555547</v>
      </c>
      <c r="S257" s="17"/>
    </row>
    <row r="258" spans="1:19">
      <c r="A258" s="540"/>
      <c r="B258" s="378" t="s">
        <v>173</v>
      </c>
      <c r="C258" s="257" t="str">
        <f>MIDES!B71</f>
        <v xml:space="preserve">El Carmen </v>
      </c>
      <c r="D258" s="321">
        <f>MIDES!C71</f>
        <v>20.9</v>
      </c>
      <c r="E258" s="321">
        <f>MIDES!D71</f>
        <v>19.690000000000001</v>
      </c>
      <c r="F258" s="321">
        <f>MIDES!E71</f>
        <v>23.51</v>
      </c>
      <c r="G258" s="321">
        <f>MIDES!F71</f>
        <v>21.26</v>
      </c>
      <c r="H258" s="321">
        <f>MIDES!G71</f>
        <v>27.71</v>
      </c>
      <c r="I258" s="321">
        <f>MIDES!H71</f>
        <v>25.89</v>
      </c>
      <c r="J258" s="321">
        <f>MIDES!I71</f>
        <v>22.33</v>
      </c>
      <c r="K258" s="322">
        <f>MIDES!J71</f>
        <v>24.19</v>
      </c>
      <c r="L258" s="322">
        <f>MIDES!K71</f>
        <v>24.57</v>
      </c>
      <c r="M258" s="322">
        <f>MIDES!L71</f>
        <v>21.91</v>
      </c>
      <c r="N258" s="322">
        <f>MIDES!M71</f>
        <v>18.190000000000001</v>
      </c>
      <c r="O258" s="322">
        <f>MIDES!N71</f>
        <v>18.57</v>
      </c>
      <c r="P258" s="317">
        <f t="shared" si="14"/>
        <v>268.72000000000003</v>
      </c>
      <c r="Q258" s="318">
        <f>'Sn Fco. Menendez'!AE253+SUM(P258/12)</f>
        <v>22.393333333333334</v>
      </c>
      <c r="R258" s="318">
        <f>'Sn Fco. Menendez'!AF253+SUM(Q258/30)</f>
        <v>0.74644444444444447</v>
      </c>
      <c r="S258" s="17"/>
    </row>
    <row r="259" spans="1:19">
      <c r="A259" s="540"/>
      <c r="B259" s="378" t="s">
        <v>173</v>
      </c>
      <c r="C259" s="257" t="str">
        <f>MIDES!B72</f>
        <v>El Rosario</v>
      </c>
      <c r="D259" s="321">
        <f>MIDES!C72</f>
        <v>10.91</v>
      </c>
      <c r="E259" s="321">
        <f>MIDES!D72</f>
        <v>11.31</v>
      </c>
      <c r="F259" s="321">
        <f>MIDES!E72</f>
        <v>12.87</v>
      </c>
      <c r="G259" s="321">
        <f>MIDES!F72</f>
        <v>14.91</v>
      </c>
      <c r="H259" s="345">
        <f>MIDES!G72</f>
        <v>14.91</v>
      </c>
      <c r="I259" s="345">
        <f>MIDES!H72</f>
        <v>14.94</v>
      </c>
      <c r="J259" s="345">
        <f>MIDES!I72</f>
        <v>17.989999999999998</v>
      </c>
      <c r="K259" s="345">
        <f>MIDES!J72</f>
        <v>14.32</v>
      </c>
      <c r="L259" s="345">
        <f>MIDES!K72</f>
        <v>13.44</v>
      </c>
      <c r="M259" s="345">
        <f>MIDES!L72</f>
        <v>17.989999999999998</v>
      </c>
      <c r="N259" s="345">
        <f>MIDES!M72</f>
        <v>12.44</v>
      </c>
      <c r="O259" s="345">
        <f>MIDES!N72</f>
        <v>12.91</v>
      </c>
      <c r="P259" s="317">
        <f t="shared" si="14"/>
        <v>168.94</v>
      </c>
      <c r="Q259" s="318">
        <f>'Sn Fco. Menendez'!AE254+SUM(P259/12)</f>
        <v>14.078333333333333</v>
      </c>
      <c r="R259" s="318">
        <f>'Sn Fco. Menendez'!AF254+SUM(Q259/30)</f>
        <v>0.46927777777777779</v>
      </c>
      <c r="S259" s="17"/>
    </row>
    <row r="260" spans="1:19">
      <c r="A260" s="540"/>
      <c r="B260" s="378" t="s">
        <v>173</v>
      </c>
      <c r="C260" s="257" t="str">
        <f>MIDES!B73</f>
        <v>Monte San Juan</v>
      </c>
      <c r="D260" s="321">
        <f>MIDES!C73</f>
        <v>4.5</v>
      </c>
      <c r="E260" s="321">
        <f>MIDES!D73</f>
        <v>5.59</v>
      </c>
      <c r="F260" s="321">
        <f>MIDES!E73</f>
        <v>7.59</v>
      </c>
      <c r="G260" s="321">
        <f>MIDES!F73</f>
        <v>11.82</v>
      </c>
      <c r="H260" s="321">
        <f>MIDES!G73</f>
        <v>6.74</v>
      </c>
      <c r="I260" s="321">
        <f>MIDES!H73</f>
        <v>9.23</v>
      </c>
      <c r="J260" s="321">
        <f>MIDES!I73</f>
        <v>14.91</v>
      </c>
      <c r="K260" s="322">
        <f>MIDES!J73</f>
        <v>8.23</v>
      </c>
      <c r="L260" s="322">
        <f>MIDES!K73</f>
        <v>7.77</v>
      </c>
      <c r="M260" s="322">
        <f>MIDES!L73</f>
        <v>6.07</v>
      </c>
      <c r="N260" s="322">
        <f>MIDES!M73</f>
        <v>5.22</v>
      </c>
      <c r="O260" s="322">
        <f>MIDES!N73</f>
        <v>3.88</v>
      </c>
      <c r="P260" s="317">
        <f t="shared" si="14"/>
        <v>91.549999999999983</v>
      </c>
      <c r="Q260" s="318">
        <f>'Sn Fco. Menendez'!AE255+SUM(P260/12)</f>
        <v>7.6291666666666655</v>
      </c>
      <c r="R260" s="318">
        <f>'Sn Fco. Menendez'!AF255+SUM(Q260/30)</f>
        <v>0.25430555555555551</v>
      </c>
      <c r="S260" s="17"/>
    </row>
    <row r="261" spans="1:19">
      <c r="A261" s="540"/>
      <c r="B261" s="378" t="s">
        <v>173</v>
      </c>
      <c r="C261" s="257" t="str">
        <f>MIDES!B74</f>
        <v>Oratorio de Concepción</v>
      </c>
      <c r="D261" s="321">
        <f>MIDES!C74</f>
        <v>11.29</v>
      </c>
      <c r="E261" s="321">
        <f>MIDES!D74</f>
        <v>9.39</v>
      </c>
      <c r="F261" s="321">
        <f>MIDES!E74</f>
        <v>10.029999999999999</v>
      </c>
      <c r="G261" s="321">
        <f>MIDES!F74</f>
        <v>10.53</v>
      </c>
      <c r="H261" s="321">
        <f>MIDES!G74</f>
        <v>14.86</v>
      </c>
      <c r="I261" s="321">
        <f>MIDES!H74</f>
        <v>11.77</v>
      </c>
      <c r="J261" s="321">
        <f>MIDES!I74</f>
        <v>11.15</v>
      </c>
      <c r="K261" s="322">
        <f>MIDES!J74</f>
        <v>13.48</v>
      </c>
      <c r="L261" s="322">
        <f>MIDES!K74</f>
        <v>10.85</v>
      </c>
      <c r="M261" s="322">
        <f>MIDES!L74</f>
        <v>13.56</v>
      </c>
      <c r="N261" s="322">
        <f>MIDES!M74</f>
        <v>9.48</v>
      </c>
      <c r="O261" s="322">
        <f>MIDES!N74</f>
        <v>9.7100000000000009</v>
      </c>
      <c r="P261" s="317">
        <f t="shared" si="14"/>
        <v>136.10000000000002</v>
      </c>
      <c r="Q261" s="318">
        <f>'Sn Fco. Menendez'!AE256+SUM(P261/12)</f>
        <v>11.341666666666669</v>
      </c>
      <c r="R261" s="318">
        <f>'Sn Fco. Menendez'!AF256+SUM(Q261/30)</f>
        <v>0.37805555555555564</v>
      </c>
      <c r="S261" s="17"/>
    </row>
    <row r="262" spans="1:19">
      <c r="A262" s="540"/>
      <c r="B262" s="378" t="s">
        <v>173</v>
      </c>
      <c r="C262" s="257" t="str">
        <f>MIDES!B75</f>
        <v>San Bartolomé Perulapía</v>
      </c>
      <c r="D262" s="345">
        <f>MIDES!C75</f>
        <v>69.64</v>
      </c>
      <c r="E262" s="345">
        <f>MIDES!D75</f>
        <v>58.45</v>
      </c>
      <c r="F262" s="345">
        <f>MIDES!E75</f>
        <v>65.959999999999994</v>
      </c>
      <c r="G262" s="345">
        <f>MIDES!F75</f>
        <v>65.63</v>
      </c>
      <c r="H262" s="345">
        <f>MIDES!G75</f>
        <v>75.209999999999994</v>
      </c>
      <c r="I262" s="345">
        <f>MIDES!H75</f>
        <v>75.39</v>
      </c>
      <c r="J262" s="345">
        <f>MIDES!I75</f>
        <v>72.77</v>
      </c>
      <c r="K262" s="345">
        <f>MIDES!J75</f>
        <v>73.47</v>
      </c>
      <c r="L262" s="345">
        <f>MIDES!K75</f>
        <v>65.489999999999995</v>
      </c>
      <c r="M262" s="345">
        <f>MIDES!L75</f>
        <v>71.98</v>
      </c>
      <c r="N262" s="345">
        <f>MIDES!M75</f>
        <v>59.25</v>
      </c>
      <c r="O262" s="345">
        <f>MIDES!N75</f>
        <v>64.290000000000006</v>
      </c>
      <c r="P262" s="317">
        <f t="shared" si="14"/>
        <v>817.53</v>
      </c>
      <c r="Q262" s="318">
        <f>'Sn Fco. Menendez'!AE257+SUM(P262/12)</f>
        <v>68.127499999999998</v>
      </c>
      <c r="R262" s="318">
        <f>'Sn Fco. Menendez'!AF257+SUM(Q262/30)</f>
        <v>2.2709166666666665</v>
      </c>
      <c r="S262" s="17"/>
    </row>
    <row r="263" spans="1:19">
      <c r="A263" s="540"/>
      <c r="B263" s="378" t="s">
        <v>173</v>
      </c>
      <c r="C263" s="257" t="str">
        <f>MIDES!B76</f>
        <v>San Cristobal</v>
      </c>
      <c r="D263" s="321">
        <f>MIDES!C76</f>
        <v>3.23</v>
      </c>
      <c r="E263" s="321">
        <f>MIDES!D76</f>
        <v>6.35</v>
      </c>
      <c r="F263" s="321">
        <f>MIDES!E76</f>
        <v>3.72</v>
      </c>
      <c r="G263" s="321">
        <f>MIDES!F76</f>
        <v>4.78</v>
      </c>
      <c r="H263" s="321">
        <f>MIDES!G76</f>
        <v>6.71</v>
      </c>
      <c r="I263" s="321">
        <f>MIDES!H76</f>
        <v>3.71</v>
      </c>
      <c r="J263" s="321">
        <f>MIDES!I76</f>
        <v>8.01</v>
      </c>
      <c r="K263" s="322">
        <f>MIDES!J76</f>
        <v>7.42</v>
      </c>
      <c r="L263" s="322">
        <f>MIDES!K76</f>
        <v>10.75</v>
      </c>
      <c r="M263" s="322">
        <f>MIDES!L76</f>
        <v>9.82</v>
      </c>
      <c r="N263" s="322">
        <f>MIDES!M76</f>
        <v>8.1300000000000008</v>
      </c>
      <c r="O263" s="322">
        <f>MIDES!N76</f>
        <v>10.19</v>
      </c>
      <c r="P263" s="317">
        <f t="shared" si="14"/>
        <v>82.82</v>
      </c>
      <c r="Q263" s="318">
        <f>'Sn Fco. Menendez'!AE258+SUM(P263/12)</f>
        <v>6.9016666666666664</v>
      </c>
      <c r="R263" s="318">
        <f>'Sn Fco. Menendez'!AF258+SUM(Q263/30)</f>
        <v>0.23005555555555554</v>
      </c>
      <c r="S263" s="17"/>
    </row>
    <row r="264" spans="1:19">
      <c r="A264" s="540"/>
      <c r="B264" s="378" t="s">
        <v>173</v>
      </c>
      <c r="C264" s="257" t="str">
        <f>MIDES!B77</f>
        <v>San José Guayabal</v>
      </c>
      <c r="D264" s="321">
        <f>MIDES!C77</f>
        <v>60.21</v>
      </c>
      <c r="E264" s="321">
        <f>MIDES!D77</f>
        <v>57.27</v>
      </c>
      <c r="F264" s="321">
        <f>MIDES!E77</f>
        <v>65.239999999999995</v>
      </c>
      <c r="G264" s="321">
        <f>MIDES!F77</f>
        <v>76.510000000000005</v>
      </c>
      <c r="H264" s="321">
        <f>MIDES!G77</f>
        <v>91.24</v>
      </c>
      <c r="I264" s="321">
        <f>MIDES!H77</f>
        <v>94.21</v>
      </c>
      <c r="J264" s="321">
        <f>MIDES!I77</f>
        <v>90.63</v>
      </c>
      <c r="K264" s="322">
        <f>MIDES!J77</f>
        <v>87.87</v>
      </c>
      <c r="L264" s="322">
        <f>MIDES!K77</f>
        <v>81.47</v>
      </c>
      <c r="M264" s="322">
        <f>MIDES!L77</f>
        <v>80.41</v>
      </c>
      <c r="N264" s="322">
        <f>MIDES!M77</f>
        <v>75.650000000000006</v>
      </c>
      <c r="O264" s="322">
        <f>MIDES!N77</f>
        <v>68.959999999999994</v>
      </c>
      <c r="P264" s="317">
        <f t="shared" si="14"/>
        <v>929.67</v>
      </c>
      <c r="Q264" s="318">
        <f>'Sn Fco. Menendez'!AE259+SUM(P264/12)</f>
        <v>77.472499999999997</v>
      </c>
      <c r="R264" s="318">
        <f>'Sn Fco. Menendez'!AF259+SUM(Q264/30)</f>
        <v>2.5824166666666666</v>
      </c>
      <c r="S264" s="17"/>
    </row>
    <row r="265" spans="1:19">
      <c r="A265" s="540"/>
      <c r="B265" s="378" t="s">
        <v>173</v>
      </c>
      <c r="C265" s="257" t="str">
        <f>MIDES!B78</f>
        <v>San Pedro Perulapán</v>
      </c>
      <c r="D265" s="321">
        <f>MIDES!C78</f>
        <v>55.82</v>
      </c>
      <c r="E265" s="321">
        <f>MIDES!D78</f>
        <v>48.69</v>
      </c>
      <c r="F265" s="321">
        <f>MIDES!E78</f>
        <v>56.52</v>
      </c>
      <c r="G265" s="321">
        <f>MIDES!F78</f>
        <v>60.65</v>
      </c>
      <c r="H265" s="321">
        <f>MIDES!G78</f>
        <v>65.94</v>
      </c>
      <c r="I265" s="321">
        <f>MIDES!H78</f>
        <v>68.900000000000006</v>
      </c>
      <c r="J265" s="321">
        <f>MIDES!I78</f>
        <v>71.48</v>
      </c>
      <c r="K265" s="322">
        <f>MIDES!J78</f>
        <v>64.36</v>
      </c>
      <c r="L265" s="322">
        <f>MIDES!K78</f>
        <v>60.45</v>
      </c>
      <c r="M265" s="322">
        <f>MIDES!L78</f>
        <v>69.17</v>
      </c>
      <c r="N265" s="322">
        <f>MIDES!M78</f>
        <v>48.34</v>
      </c>
      <c r="O265" s="322">
        <f>MIDES!N78</f>
        <v>52.62</v>
      </c>
      <c r="P265" s="317">
        <f t="shared" si="14"/>
        <v>722.94</v>
      </c>
      <c r="Q265" s="318">
        <f>'Sn Fco. Menendez'!AE260+SUM(P265/12)</f>
        <v>60.245000000000005</v>
      </c>
      <c r="R265" s="318">
        <f>'Sn Fco. Menendez'!AF260+SUM(Q265/30)</f>
        <v>2.0081666666666669</v>
      </c>
      <c r="S265" s="17"/>
    </row>
    <row r="266" spans="1:19">
      <c r="A266" s="540"/>
      <c r="B266" s="378" t="s">
        <v>173</v>
      </c>
      <c r="C266" s="257" t="str">
        <f>MIDES!B79</f>
        <v>Santa Cruz Michapa</v>
      </c>
      <c r="D266" s="321">
        <f>MIDES!C79</f>
        <v>17.72</v>
      </c>
      <c r="E266" s="321">
        <f>MIDES!D79</f>
        <v>26.54</v>
      </c>
      <c r="F266" s="321">
        <f>MIDES!E79</f>
        <v>120.96</v>
      </c>
      <c r="G266" s="321">
        <f>MIDES!F79</f>
        <v>51.27</v>
      </c>
      <c r="H266" s="321">
        <f>MIDES!G79</f>
        <v>16.57</v>
      </c>
      <c r="I266" s="321">
        <f>MIDES!H79</f>
        <v>0</v>
      </c>
      <c r="J266" s="321">
        <f>MIDES!I79</f>
        <v>118.14</v>
      </c>
      <c r="K266" s="322">
        <f>MIDES!J79</f>
        <v>48.88</v>
      </c>
      <c r="L266" s="322">
        <f>MIDES!K79</f>
        <v>104.6</v>
      </c>
      <c r="M266" s="322">
        <f>MIDES!L79</f>
        <v>123.1</v>
      </c>
      <c r="N266" s="322">
        <f>MIDES!M79</f>
        <v>74.27</v>
      </c>
      <c r="O266" s="322">
        <f>MIDES!N79</f>
        <v>50.11</v>
      </c>
      <c r="P266" s="317">
        <f t="shared" si="14"/>
        <v>752.16</v>
      </c>
      <c r="Q266" s="318">
        <f>'Sn Fco. Menendez'!AE261+SUM(P266/12)</f>
        <v>62.68</v>
      </c>
      <c r="R266" s="318">
        <f>'Sn Fco. Menendez'!AF261+SUM(Q266/30)</f>
        <v>2.0893333333333333</v>
      </c>
      <c r="S266" s="17"/>
    </row>
    <row r="267" spans="1:19">
      <c r="A267" s="540"/>
      <c r="B267" s="378" t="s">
        <v>173</v>
      </c>
      <c r="C267" s="257" t="str">
        <f>MIDES!B80</f>
        <v>San Rafael Cedros</v>
      </c>
      <c r="D267" s="321">
        <f>MIDES!C80</f>
        <v>89.63</v>
      </c>
      <c r="E267" s="321">
        <f>MIDES!D80</f>
        <v>85.77</v>
      </c>
      <c r="F267" s="321">
        <f>MIDES!E80</f>
        <v>101.96</v>
      </c>
      <c r="G267" s="321">
        <f>MIDES!F80</f>
        <v>94.56</v>
      </c>
      <c r="H267" s="321">
        <f>MIDES!G80</f>
        <v>112.37</v>
      </c>
      <c r="I267" s="321">
        <f>MIDES!H80</f>
        <v>106.98</v>
      </c>
      <c r="J267" s="321">
        <f>MIDES!I80</f>
        <v>108.04</v>
      </c>
      <c r="K267" s="322">
        <f>MIDES!J80</f>
        <v>103.76</v>
      </c>
      <c r="L267" s="322">
        <f>MIDES!K80</f>
        <v>114.41</v>
      </c>
      <c r="M267" s="322">
        <f>MIDES!L80</f>
        <v>102.18</v>
      </c>
      <c r="N267" s="322">
        <f>MIDES!M80</f>
        <v>94.15</v>
      </c>
      <c r="O267" s="322">
        <f>MIDES!N80</f>
        <v>101.9</v>
      </c>
      <c r="P267" s="317">
        <f t="shared" si="14"/>
        <v>1215.71</v>
      </c>
      <c r="Q267" s="318">
        <f>'Sn Fco. Menendez'!AE262+SUM(P267/12)</f>
        <v>101.30916666666667</v>
      </c>
      <c r="R267" s="318">
        <f>'Sn Fco. Menendez'!AF262+SUM(Q267/30)</f>
        <v>3.3769722222222223</v>
      </c>
      <c r="S267" s="17"/>
    </row>
    <row r="268" spans="1:19">
      <c r="A268" s="540"/>
      <c r="B268" s="378" t="s">
        <v>184</v>
      </c>
      <c r="C268" s="257" t="str">
        <f>MIDES!B81</f>
        <v>Sensuntepeque</v>
      </c>
      <c r="D268" s="321">
        <f>MIDES!C81</f>
        <v>381.93</v>
      </c>
      <c r="E268" s="321">
        <f>MIDES!D81</f>
        <v>305.49</v>
      </c>
      <c r="F268" s="321">
        <f>MIDES!E81</f>
        <v>355.33</v>
      </c>
      <c r="G268" s="321">
        <f>MIDES!F81</f>
        <v>383.18</v>
      </c>
      <c r="H268" s="321">
        <f>MIDES!G81</f>
        <v>415.78</v>
      </c>
      <c r="I268" s="321">
        <f>MIDES!H81</f>
        <v>389.38</v>
      </c>
      <c r="J268" s="321">
        <f>MIDES!I81</f>
        <v>408.1</v>
      </c>
      <c r="K268" s="322">
        <f>MIDES!J81</f>
        <v>383.17</v>
      </c>
      <c r="L268" s="322">
        <f>MIDES!K81</f>
        <v>382.77</v>
      </c>
      <c r="M268" s="322">
        <f>MIDES!L81</f>
        <v>344.06</v>
      </c>
      <c r="N268" s="322">
        <f>MIDES!M81</f>
        <v>368.67</v>
      </c>
      <c r="O268" s="322">
        <f>MIDES!N81</f>
        <v>434.44</v>
      </c>
      <c r="P268" s="317">
        <f t="shared" si="14"/>
        <v>4552.2999999999993</v>
      </c>
      <c r="Q268" s="318">
        <f>'Sn Fco. Menendez'!AE263+SUM(P268/12)</f>
        <v>379.35833333333329</v>
      </c>
      <c r="R268" s="318">
        <f>'Sn Fco. Menendez'!AF263+SUM(Q268/30)</f>
        <v>12.645277777777777</v>
      </c>
      <c r="S268" s="17"/>
    </row>
    <row r="269" spans="1:19">
      <c r="A269" s="540"/>
      <c r="B269" s="378" t="s">
        <v>184</v>
      </c>
      <c r="C269" s="257" t="str">
        <f>MIDES!B82</f>
        <v>Ilobasco</v>
      </c>
      <c r="D269" s="321">
        <f>MIDES!C82</f>
        <v>556.52</v>
      </c>
      <c r="E269" s="321">
        <f>MIDES!D82</f>
        <v>514.94000000000005</v>
      </c>
      <c r="F269" s="321">
        <f>MIDES!E82</f>
        <v>576.34</v>
      </c>
      <c r="G269" s="321">
        <f>MIDES!F82</f>
        <v>585.84</v>
      </c>
      <c r="H269" s="321">
        <f>MIDES!G82</f>
        <v>696.93</v>
      </c>
      <c r="I269" s="321">
        <f>MIDES!H82</f>
        <v>608.29999999999995</v>
      </c>
      <c r="J269" s="321">
        <f>MIDES!I82</f>
        <v>566.65</v>
      </c>
      <c r="K269" s="322">
        <f>MIDES!J82</f>
        <v>543.1</v>
      </c>
      <c r="L269" s="322">
        <f>MIDES!K82</f>
        <v>522.44000000000005</v>
      </c>
      <c r="M269" s="322">
        <f>MIDES!L82</f>
        <v>588.85</v>
      </c>
      <c r="N269" s="322">
        <f>MIDES!M82</f>
        <v>464.91</v>
      </c>
      <c r="O269" s="322">
        <f>MIDES!N82</f>
        <v>511.14</v>
      </c>
      <c r="P269" s="317">
        <f t="shared" si="14"/>
        <v>6735.96</v>
      </c>
      <c r="Q269" s="318">
        <f>'Sn Fco. Menendez'!AE264+SUM(P269/12)</f>
        <v>561.33000000000004</v>
      </c>
      <c r="R269" s="318">
        <f>'Sn Fco. Menendez'!AF264+SUM(Q269/30)</f>
        <v>18.711000000000002</v>
      </c>
      <c r="S269" s="17"/>
    </row>
    <row r="270" spans="1:19">
      <c r="A270" s="540"/>
      <c r="B270" s="378" t="s">
        <v>184</v>
      </c>
      <c r="C270" s="257" t="str">
        <f>MIDES!B83</f>
        <v>San Isidro</v>
      </c>
      <c r="D270" s="346">
        <f>MIDES!C83</f>
        <v>33.97</v>
      </c>
      <c r="E270" s="345">
        <f>MIDES!D83</f>
        <v>38.130000000000003</v>
      </c>
      <c r="F270" s="345">
        <f>MIDES!E83</f>
        <v>45.82</v>
      </c>
      <c r="G270" s="345">
        <f>MIDES!F83</f>
        <v>45.5</v>
      </c>
      <c r="H270" s="345">
        <f>MIDES!G83</f>
        <v>68.62</v>
      </c>
      <c r="I270" s="345">
        <f>MIDES!H83</f>
        <v>52</v>
      </c>
      <c r="J270" s="345">
        <f>MIDES!I83</f>
        <v>48.93</v>
      </c>
      <c r="K270" s="345">
        <f>MIDES!J83</f>
        <v>49.92</v>
      </c>
      <c r="L270" s="345">
        <f>MIDES!K83</f>
        <v>46.09</v>
      </c>
      <c r="M270" s="345">
        <f>MIDES!L83</f>
        <v>37.93</v>
      </c>
      <c r="N270" s="345">
        <f>MIDES!M83</f>
        <v>42.41</v>
      </c>
      <c r="O270" s="345">
        <f>MIDES!N83</f>
        <v>42.77</v>
      </c>
      <c r="P270" s="317">
        <f t="shared" si="14"/>
        <v>552.09</v>
      </c>
      <c r="Q270" s="318">
        <f>'Sn Fco. Menendez'!AE265+SUM(P270/12)</f>
        <v>46.0075</v>
      </c>
      <c r="R270" s="318">
        <f>'Sn Fco. Menendez'!AF265+SUM(Q270/30)</f>
        <v>1.5335833333333333</v>
      </c>
      <c r="S270" s="17"/>
    </row>
    <row r="271" spans="1:19">
      <c r="A271" s="540"/>
      <c r="B271" s="378" t="s">
        <v>184</v>
      </c>
      <c r="C271" s="274" t="str">
        <f>MIDES!B84</f>
        <v>Victoria</v>
      </c>
      <c r="D271" s="346">
        <f>MIDES!C84</f>
        <v>34.119999999999997</v>
      </c>
      <c r="E271" s="345">
        <f>MIDES!D84</f>
        <v>30.62</v>
      </c>
      <c r="F271" s="345">
        <f>MIDES!E84</f>
        <v>36.409999999999997</v>
      </c>
      <c r="G271" s="345">
        <f>MIDES!F84</f>
        <v>37.29</v>
      </c>
      <c r="H271" s="345">
        <f>MIDES!G84</f>
        <v>43.87</v>
      </c>
      <c r="I271" s="345">
        <f>MIDES!H84</f>
        <v>39.86</v>
      </c>
      <c r="J271" s="345">
        <f>MIDES!I84</f>
        <v>41.68</v>
      </c>
      <c r="K271" s="345">
        <f>MIDES!J84</f>
        <v>39.29</v>
      </c>
      <c r="L271" s="345">
        <f>MIDES!K84</f>
        <v>41</v>
      </c>
      <c r="M271" s="345">
        <f>MIDES!L84</f>
        <v>38.99</v>
      </c>
      <c r="N271" s="345">
        <f>MIDES!M84</f>
        <v>38.700000000000003</v>
      </c>
      <c r="O271" s="345">
        <f>MIDES!N84</f>
        <v>38.06</v>
      </c>
      <c r="P271" s="317">
        <f t="shared" si="14"/>
        <v>459.89000000000004</v>
      </c>
      <c r="Q271" s="318">
        <f>'Sn Fco. Menendez'!AE266+SUM(P271/12)</f>
        <v>38.32416666666667</v>
      </c>
      <c r="R271" s="318">
        <f>'Sn Fco. Menendez'!AF266+SUM(Q271/30)</f>
        <v>1.2774722222222223</v>
      </c>
      <c r="S271" s="17"/>
    </row>
    <row r="272" spans="1:19">
      <c r="A272" s="540"/>
      <c r="B272" s="378" t="s">
        <v>184</v>
      </c>
      <c r="C272" s="257" t="str">
        <f>MIDES!B85</f>
        <v>Dolores</v>
      </c>
      <c r="D272" s="343">
        <f>MIDES!C85</f>
        <v>27.46</v>
      </c>
      <c r="E272" s="343">
        <f>MIDES!D85</f>
        <v>27.97</v>
      </c>
      <c r="F272" s="343">
        <f>MIDES!E85</f>
        <v>32.06</v>
      </c>
      <c r="G272" s="343">
        <f>MIDES!F85</f>
        <v>52.09</v>
      </c>
      <c r="H272" s="343">
        <f>MIDES!G85</f>
        <v>41.37</v>
      </c>
      <c r="I272" s="343">
        <f>MIDES!H85</f>
        <v>36.24</v>
      </c>
      <c r="J272" s="343">
        <f>MIDES!I85</f>
        <v>40.200000000000003</v>
      </c>
      <c r="K272" s="343">
        <f>MIDES!J85</f>
        <v>34.880000000000003</v>
      </c>
      <c r="L272" s="343">
        <f>MIDES!K85</f>
        <v>38.07</v>
      </c>
      <c r="M272" s="343">
        <f>MIDES!L85</f>
        <v>33.01</v>
      </c>
      <c r="N272" s="343">
        <f>MIDES!M85</f>
        <v>35.299999999999997</v>
      </c>
      <c r="O272" s="343">
        <f>MIDES!N85</f>
        <v>41.42</v>
      </c>
      <c r="P272" s="317">
        <f t="shared" si="14"/>
        <v>440.07000000000005</v>
      </c>
      <c r="Q272" s="318">
        <f>'Sn Fco. Menendez'!AE267+SUM(P272/12)</f>
        <v>36.672500000000007</v>
      </c>
      <c r="R272" s="318">
        <f>'Sn Fco. Menendez'!AF267+SUM(Q272/30)</f>
        <v>1.2224166666666669</v>
      </c>
      <c r="S272" s="17"/>
    </row>
    <row r="273" spans="1:19">
      <c r="A273" s="540"/>
      <c r="B273" s="378" t="s">
        <v>184</v>
      </c>
      <c r="C273" s="257" t="str">
        <f>MIDES!B86</f>
        <v>Guacotecti</v>
      </c>
      <c r="D273" s="347">
        <f>MIDES!C86</f>
        <v>10.55</v>
      </c>
      <c r="E273" s="347">
        <f>MIDES!D86</f>
        <v>7.58</v>
      </c>
      <c r="F273" s="347">
        <f>MIDES!E86</f>
        <v>8.5</v>
      </c>
      <c r="G273" s="347">
        <f>MIDES!F86</f>
        <v>8.11</v>
      </c>
      <c r="H273" s="347">
        <f>MIDES!G86</f>
        <v>15.25</v>
      </c>
      <c r="I273" s="347">
        <f>MIDES!H86</f>
        <v>9.8000000000000007</v>
      </c>
      <c r="J273" s="347">
        <f>MIDES!I86</f>
        <v>8.73</v>
      </c>
      <c r="K273" s="347">
        <f>MIDES!J86</f>
        <v>11.74</v>
      </c>
      <c r="L273" s="347">
        <f>MIDES!K86</f>
        <v>10.71</v>
      </c>
      <c r="M273" s="347">
        <f>MIDES!L86</f>
        <v>11.39</v>
      </c>
      <c r="N273" s="347">
        <f>MIDES!M86</f>
        <v>8.24</v>
      </c>
      <c r="O273" s="347">
        <f>MIDES!N86</f>
        <v>8.4700000000000006</v>
      </c>
      <c r="P273" s="317">
        <f t="shared" si="14"/>
        <v>119.07</v>
      </c>
      <c r="Q273" s="318">
        <f>'Sn Fco. Menendez'!AE268+SUM(P273/12)</f>
        <v>9.9224999999999994</v>
      </c>
      <c r="R273" s="318">
        <f>'Sn Fco. Menendez'!AF268+SUM(Q273/30)</f>
        <v>0.33074999999999999</v>
      </c>
      <c r="S273" s="17"/>
    </row>
    <row r="274" spans="1:19">
      <c r="A274" s="540"/>
      <c r="B274" s="378" t="s">
        <v>23</v>
      </c>
      <c r="C274" s="257" t="str">
        <f>MIDES!B87</f>
        <v>San Sebastián</v>
      </c>
      <c r="D274" s="281">
        <f>MIDES!C87</f>
        <v>146.96</v>
      </c>
      <c r="E274" s="281">
        <f>MIDES!D87</f>
        <v>143.44</v>
      </c>
      <c r="F274" s="281">
        <f>MIDES!E87</f>
        <v>140.27000000000001</v>
      </c>
      <c r="G274" s="281">
        <f>MIDES!F87</f>
        <v>123.86</v>
      </c>
      <c r="H274" s="281">
        <f>MIDES!G87</f>
        <v>152.61000000000001</v>
      </c>
      <c r="I274" s="281">
        <f>MIDES!H87</f>
        <v>147.24</v>
      </c>
      <c r="J274" s="341">
        <f>MIDES!I87</f>
        <v>151.63999999999999</v>
      </c>
      <c r="K274" s="281">
        <f>MIDES!J87</f>
        <v>130.1</v>
      </c>
      <c r="L274" s="341">
        <f>MIDES!K87</f>
        <v>134.59</v>
      </c>
      <c r="M274" s="341">
        <f>MIDES!L87</f>
        <v>113.77</v>
      </c>
      <c r="N274" s="341">
        <f>MIDES!M87</f>
        <v>113.82</v>
      </c>
      <c r="O274" s="343">
        <f>MIDES!N87</f>
        <v>125.02</v>
      </c>
      <c r="P274" s="317">
        <f t="shared" si="14"/>
        <v>1623.3199999999997</v>
      </c>
      <c r="Q274" s="318">
        <f>'Sn Fco. Menendez'!AE269+SUM(P274/12)</f>
        <v>135.27666666666664</v>
      </c>
      <c r="R274" s="318">
        <f>'Sn Fco. Menendez'!AF269+SUM(Q274/30)</f>
        <v>4.5092222222222214</v>
      </c>
      <c r="S274" s="17"/>
    </row>
    <row r="275" spans="1:19">
      <c r="A275" s="540"/>
      <c r="B275" s="378" t="s">
        <v>23</v>
      </c>
      <c r="C275" s="257" t="str">
        <f>MIDES!B88</f>
        <v>Apastepeque</v>
      </c>
      <c r="D275" s="328">
        <f>MIDES!C88</f>
        <v>90.1</v>
      </c>
      <c r="E275" s="328">
        <f>MIDES!D88</f>
        <v>91.08</v>
      </c>
      <c r="F275" s="328">
        <f>MIDES!E88</f>
        <v>103.5</v>
      </c>
      <c r="G275" s="328">
        <f>MIDES!F88</f>
        <v>101.61</v>
      </c>
      <c r="H275" s="328">
        <f>MIDES!G88</f>
        <v>108.81</v>
      </c>
      <c r="I275" s="328">
        <f>MIDES!H88</f>
        <v>103.6</v>
      </c>
      <c r="J275" s="328">
        <f>MIDES!I88</f>
        <v>128.80000000000001</v>
      </c>
      <c r="K275" s="328">
        <f>MIDES!J88</f>
        <v>117.42</v>
      </c>
      <c r="L275" s="328">
        <f>MIDES!K88</f>
        <v>103.61</v>
      </c>
      <c r="M275" s="328">
        <f>MIDES!L88</f>
        <v>90.68</v>
      </c>
      <c r="N275" s="328">
        <f>MIDES!M88</f>
        <v>91.6</v>
      </c>
      <c r="O275" s="328">
        <f>MIDES!N88</f>
        <v>103.09</v>
      </c>
      <c r="P275" s="317">
        <f t="shared" si="14"/>
        <v>1233.8999999999999</v>
      </c>
      <c r="Q275" s="318">
        <f>'Sn Fco. Menendez'!AE270+SUM(P275/12)</f>
        <v>102.82499999999999</v>
      </c>
      <c r="R275" s="318">
        <f>'Sn Fco. Menendez'!AF270+SUM(Q275/30)</f>
        <v>3.4274999999999998</v>
      </c>
      <c r="S275" s="34"/>
    </row>
    <row r="276" spans="1:19">
      <c r="A276" s="540"/>
      <c r="B276" s="378" t="s">
        <v>23</v>
      </c>
      <c r="C276" s="257" t="str">
        <f>MIDES!B89</f>
        <v>Santo Domingo</v>
      </c>
      <c r="D276" s="257">
        <f>MIDES!C89</f>
        <v>49.76</v>
      </c>
      <c r="E276" s="257">
        <f>MIDES!D89</f>
        <v>38.130000000000003</v>
      </c>
      <c r="F276" s="257">
        <f>MIDES!E89</f>
        <v>51.85</v>
      </c>
      <c r="G276" s="257">
        <f>MIDES!F89</f>
        <v>52.61</v>
      </c>
      <c r="H276" s="257">
        <f>MIDES!G89</f>
        <v>62.01</v>
      </c>
      <c r="I276" s="257">
        <f>MIDES!H89</f>
        <v>52.91</v>
      </c>
      <c r="J276" s="257">
        <f>MIDES!I89</f>
        <v>58.65</v>
      </c>
      <c r="K276" s="257">
        <f>MIDES!J89</f>
        <v>65.81</v>
      </c>
      <c r="L276" s="257">
        <f>MIDES!K89</f>
        <v>56.97</v>
      </c>
      <c r="M276" s="257">
        <f>MIDES!L89</f>
        <v>57.33</v>
      </c>
      <c r="N276" s="257">
        <f>MIDES!M89</f>
        <v>47.29</v>
      </c>
      <c r="O276" s="257">
        <f>MIDES!N89</f>
        <v>52.93</v>
      </c>
      <c r="P276" s="317">
        <f t="shared" si="14"/>
        <v>646.24999999999989</v>
      </c>
      <c r="Q276" s="318">
        <f>'Sn Fco. Menendez'!AE271+SUM(P276/12)</f>
        <v>53.854166666666657</v>
      </c>
      <c r="R276" s="318">
        <f>'Sn Fco. Menendez'!AF271+SUM(Q276/30)</f>
        <v>1.7951388888888886</v>
      </c>
      <c r="S276" s="34"/>
    </row>
    <row r="277" spans="1:19">
      <c r="A277" s="540"/>
      <c r="B277" s="378" t="s">
        <v>23</v>
      </c>
      <c r="C277" s="257" t="str">
        <f>MIDES!B90</f>
        <v>Verapaz</v>
      </c>
      <c r="D277" s="257">
        <f>MIDES!C90</f>
        <v>21.23</v>
      </c>
      <c r="E277" s="257">
        <f>MIDES!D90</f>
        <v>21.1</v>
      </c>
      <c r="F277" s="257">
        <f>MIDES!E90</f>
        <v>29.27</v>
      </c>
      <c r="G277" s="257">
        <f>MIDES!F90</f>
        <v>26.72</v>
      </c>
      <c r="H277" s="257">
        <f>MIDES!G90</f>
        <v>33.08</v>
      </c>
      <c r="I277" s="257">
        <f>MIDES!H90</f>
        <v>29.62</v>
      </c>
      <c r="J277" s="257">
        <f>MIDES!I90</f>
        <v>45.3</v>
      </c>
      <c r="K277" s="257">
        <f>MIDES!J90</f>
        <v>29.94</v>
      </c>
      <c r="L277" s="257">
        <f>MIDES!K90</f>
        <v>33.68</v>
      </c>
      <c r="M277" s="257">
        <f>MIDES!L90</f>
        <v>26.09</v>
      </c>
      <c r="N277" s="257">
        <f>MIDES!M90</f>
        <v>17.53</v>
      </c>
      <c r="O277" s="257">
        <f>MIDES!N90</f>
        <v>22.44</v>
      </c>
      <c r="P277" s="317">
        <f t="shared" si="14"/>
        <v>335.99999999999994</v>
      </c>
      <c r="Q277" s="318">
        <f>'Sn Fco. Menendez'!AE272+SUM(P277/12)</f>
        <v>27.999999999999996</v>
      </c>
      <c r="R277" s="318">
        <f>'Sn Fco. Menendez'!AF272+SUM(Q277/30)</f>
        <v>0.93333333333333324</v>
      </c>
      <c r="S277" s="17"/>
    </row>
    <row r="278" spans="1:19">
      <c r="A278" s="540"/>
      <c r="B278" s="378" t="s">
        <v>23</v>
      </c>
      <c r="C278" s="257" t="str">
        <f>MIDES!B91</f>
        <v>San Esteban Catarina</v>
      </c>
      <c r="D278" s="257">
        <f>MIDES!C91</f>
        <v>57.35</v>
      </c>
      <c r="E278" s="257">
        <f>MIDES!D91</f>
        <v>43.49</v>
      </c>
      <c r="F278" s="257">
        <f>MIDES!E91</f>
        <v>44.98</v>
      </c>
      <c r="G278" s="257">
        <f>MIDES!F91</f>
        <v>52.66</v>
      </c>
      <c r="H278" s="257">
        <f>MIDES!G91</f>
        <v>56.04</v>
      </c>
      <c r="I278" s="257">
        <f>MIDES!H91</f>
        <v>53.81</v>
      </c>
      <c r="J278" s="257">
        <f>MIDES!I91</f>
        <v>62.23</v>
      </c>
      <c r="K278" s="257">
        <f>MIDES!J91</f>
        <v>53.28</v>
      </c>
      <c r="L278" s="257">
        <f>MIDES!K91</f>
        <v>57.72</v>
      </c>
      <c r="M278" s="257">
        <f>MIDES!L91</f>
        <v>52.66</v>
      </c>
      <c r="N278" s="257">
        <f>MIDES!M91</f>
        <v>43.2</v>
      </c>
      <c r="O278" s="257">
        <f>MIDES!N91</f>
        <v>55.36</v>
      </c>
      <c r="P278" s="317">
        <f t="shared" si="14"/>
        <v>632.78000000000009</v>
      </c>
      <c r="Q278" s="318">
        <f>'Sn Fco. Menendez'!AE273+SUM(P278/12)</f>
        <v>52.731666666666676</v>
      </c>
      <c r="R278" s="318">
        <f>'Sn Fco. Menendez'!AF273+SUM(Q278/30)</f>
        <v>1.7577222222222226</v>
      </c>
      <c r="S278" s="17"/>
    </row>
    <row r="279" spans="1:19">
      <c r="A279" s="540"/>
      <c r="B279" s="378" t="s">
        <v>23</v>
      </c>
      <c r="C279" s="257" t="str">
        <f>MIDES!B92</f>
        <v>San Cayetano Istepeque</v>
      </c>
      <c r="D279" s="348">
        <f>MIDES!C92</f>
        <v>16.14</v>
      </c>
      <c r="E279" s="348">
        <f>MIDES!D92</f>
        <v>14.63</v>
      </c>
      <c r="F279" s="348">
        <f>MIDES!E92</f>
        <v>7.98</v>
      </c>
      <c r="G279" s="348">
        <f>MIDES!F92</f>
        <v>23.68</v>
      </c>
      <c r="H279" s="348">
        <f>MIDES!G92</f>
        <v>35.369999999999997</v>
      </c>
      <c r="I279" s="348">
        <f>MIDES!H92</f>
        <v>28.51</v>
      </c>
      <c r="J279" s="348">
        <f>MIDES!I92</f>
        <v>17.18</v>
      </c>
      <c r="K279" s="348">
        <f>MIDES!J92</f>
        <v>16.309999999999999</v>
      </c>
      <c r="L279" s="348">
        <f>MIDES!K92</f>
        <v>15.2</v>
      </c>
      <c r="M279" s="348">
        <f>MIDES!L92</f>
        <v>12.99</v>
      </c>
      <c r="N279" s="348">
        <f>MIDES!M92</f>
        <v>13.64</v>
      </c>
      <c r="O279" s="348">
        <f>MIDES!N92</f>
        <v>9.51</v>
      </c>
      <c r="P279" s="317">
        <f t="shared" si="14"/>
        <v>211.14</v>
      </c>
      <c r="Q279" s="318">
        <f>'Sn Fco. Menendez'!AE274+SUM(P279/12)</f>
        <v>17.594999999999999</v>
      </c>
      <c r="R279" s="318">
        <f>'Sn Fco. Menendez'!AF274+SUM(Q279/30)</f>
        <v>0.58649999999999991</v>
      </c>
      <c r="S279" s="17"/>
    </row>
    <row r="280" spans="1:19">
      <c r="A280" s="540"/>
      <c r="B280" s="378" t="s">
        <v>23</v>
      </c>
      <c r="C280" s="257" t="str">
        <f>MIDES!B93</f>
        <v>San Lorenzo</v>
      </c>
      <c r="D280" s="348">
        <f>MIDES!C93</f>
        <v>15.58</v>
      </c>
      <c r="E280" s="348">
        <f>MIDES!D93</f>
        <v>12.7</v>
      </c>
      <c r="F280" s="348">
        <f>MIDES!E93</f>
        <v>13.32</v>
      </c>
      <c r="G280" s="348">
        <f>MIDES!F93</f>
        <v>16.71</v>
      </c>
      <c r="H280" s="348">
        <f>MIDES!G93</f>
        <v>16.559999999999999</v>
      </c>
      <c r="I280" s="348">
        <f>MIDES!H93</f>
        <v>16.32</v>
      </c>
      <c r="J280" s="348">
        <f>MIDES!I93</f>
        <v>18.239999999999998</v>
      </c>
      <c r="K280" s="348">
        <f>MIDES!J93</f>
        <v>19.02</v>
      </c>
      <c r="L280" s="348">
        <f>MIDES!K93</f>
        <v>16.07</v>
      </c>
      <c r="M280" s="348">
        <f>MIDES!L93</f>
        <v>15.22</v>
      </c>
      <c r="N280" s="348">
        <f>MIDES!M93</f>
        <v>13.15</v>
      </c>
      <c r="O280" s="348">
        <f>MIDES!N93</f>
        <v>5.97</v>
      </c>
      <c r="P280" s="317">
        <f t="shared" si="14"/>
        <v>178.85999999999999</v>
      </c>
      <c r="Q280" s="318">
        <f>'Sn Fco. Menendez'!AE275+SUM(P280/12)</f>
        <v>14.904999999999999</v>
      </c>
      <c r="R280" s="318">
        <f>'Sn Fco. Menendez'!AF275+SUM(Q280/30)</f>
        <v>0.49683333333333329</v>
      </c>
      <c r="S280" s="17"/>
    </row>
    <row r="281" spans="1:19">
      <c r="A281" s="540"/>
      <c r="B281" s="378" t="s">
        <v>23</v>
      </c>
      <c r="C281" s="257" t="str">
        <f>MIDES!B94</f>
        <v>San Vicente</v>
      </c>
      <c r="D281" s="348">
        <f>MIDES!C94</f>
        <v>0</v>
      </c>
      <c r="E281" s="348">
        <f>MIDES!D94</f>
        <v>0</v>
      </c>
      <c r="F281" s="348">
        <f>MIDES!E94</f>
        <v>0</v>
      </c>
      <c r="G281" s="348">
        <f>MIDES!F94</f>
        <v>805.44</v>
      </c>
      <c r="H281" s="348">
        <f>MIDES!G94</f>
        <v>935.23</v>
      </c>
      <c r="I281" s="348">
        <f>MIDES!H94</f>
        <v>821.65</v>
      </c>
      <c r="J281" s="348">
        <f>MIDES!I94</f>
        <v>874.65</v>
      </c>
      <c r="K281" s="348">
        <f>MIDES!J94</f>
        <v>823.01</v>
      </c>
      <c r="L281" s="348">
        <f>MIDES!K94</f>
        <v>890.38</v>
      </c>
      <c r="M281" s="348">
        <f>MIDES!L94</f>
        <v>843.66</v>
      </c>
      <c r="N281" s="348">
        <f>MIDES!M94</f>
        <v>787.23</v>
      </c>
      <c r="O281" s="348">
        <f>MIDES!N94</f>
        <v>826.39</v>
      </c>
      <c r="P281" s="317">
        <f t="shared" si="14"/>
        <v>7607.64</v>
      </c>
      <c r="Q281" s="318">
        <f>'Sn Fco. Menendez'!AE276+SUM(P281/12)</f>
        <v>633.97</v>
      </c>
      <c r="R281" s="318">
        <f>'Sn Fco. Menendez'!AF276+SUM(Q281/30)</f>
        <v>21.132333333333335</v>
      </c>
      <c r="S281" s="34"/>
    </row>
    <row r="282" spans="1:19">
      <c r="A282" s="540"/>
      <c r="B282" s="378" t="s">
        <v>23</v>
      </c>
      <c r="C282" s="257" t="str">
        <f>MIDES!B95</f>
        <v>Santa Clara</v>
      </c>
      <c r="D282" s="348">
        <f>MIDES!C95</f>
        <v>18.66</v>
      </c>
      <c r="E282" s="348">
        <f>MIDES!D95</f>
        <v>20.82</v>
      </c>
      <c r="F282" s="348">
        <f>MIDES!E95</f>
        <v>22.66</v>
      </c>
      <c r="G282" s="348">
        <f>MIDES!F95</f>
        <v>24.93</v>
      </c>
      <c r="H282" s="348">
        <f>MIDES!G95</f>
        <v>22.09</v>
      </c>
      <c r="I282" s="348">
        <f>MIDES!H95</f>
        <v>21.32</v>
      </c>
      <c r="J282" s="348">
        <f>MIDES!I95</f>
        <v>31.18</v>
      </c>
      <c r="K282" s="348">
        <f>MIDES!J95</f>
        <v>25.85</v>
      </c>
      <c r="L282" s="348">
        <f>MIDES!K95</f>
        <v>18.329999999999998</v>
      </c>
      <c r="M282" s="348">
        <f>MIDES!L95</f>
        <v>23.54</v>
      </c>
      <c r="N282" s="348">
        <f>MIDES!M95</f>
        <v>18.11</v>
      </c>
      <c r="O282" s="348">
        <f>MIDES!N95</f>
        <v>15.71</v>
      </c>
      <c r="P282" s="317">
        <f t="shared" si="14"/>
        <v>263.19999999999993</v>
      </c>
      <c r="Q282" s="318">
        <f>'Sn Fco. Menendez'!AE277+SUM(P282/12)</f>
        <v>21.933333333333326</v>
      </c>
      <c r="R282" s="318">
        <f>'Sn Fco. Menendez'!AF277+SUM(Q282/30)</f>
        <v>0.73111111111111093</v>
      </c>
      <c r="S282" s="17"/>
    </row>
    <row r="283" spans="1:19">
      <c r="A283" s="540"/>
      <c r="B283" s="378" t="s">
        <v>23</v>
      </c>
      <c r="C283" s="257" t="str">
        <f>MIDES!B96</f>
        <v>Guadalupe</v>
      </c>
      <c r="D283" s="348">
        <f>MIDES!C96</f>
        <v>41.59</v>
      </c>
      <c r="E283" s="348">
        <f>MIDES!D96</f>
        <v>38.950000000000003</v>
      </c>
      <c r="F283" s="348">
        <f>MIDES!E96</f>
        <v>40.31</v>
      </c>
      <c r="G283" s="348">
        <f>MIDES!F96</f>
        <v>51.97</v>
      </c>
      <c r="H283" s="348">
        <f>MIDES!G96</f>
        <v>51.87</v>
      </c>
      <c r="I283" s="348">
        <f>MIDES!H96</f>
        <v>46.14</v>
      </c>
      <c r="J283" s="348">
        <f>MIDES!I96</f>
        <v>72.319999999999993</v>
      </c>
      <c r="K283" s="348">
        <f>MIDES!J96</f>
        <v>56.97</v>
      </c>
      <c r="L283" s="348">
        <f>MIDES!K96</f>
        <v>54.95</v>
      </c>
      <c r="M283" s="348">
        <f>MIDES!L96</f>
        <v>50.97</v>
      </c>
      <c r="N283" s="348">
        <f>MIDES!M96</f>
        <v>40.409999999999997</v>
      </c>
      <c r="O283" s="348">
        <f>MIDES!N96</f>
        <v>51.23</v>
      </c>
      <c r="P283" s="317">
        <f t="shared" si="14"/>
        <v>597.67999999999995</v>
      </c>
      <c r="Q283" s="318">
        <f>'Sn Fco. Menendez'!AE278+SUM(P283/12)</f>
        <v>49.806666666666665</v>
      </c>
      <c r="R283" s="318">
        <f>'Sn Fco. Menendez'!AF278+SUM(Q283/30)</f>
        <v>1.6602222222222223</v>
      </c>
      <c r="S283" s="17"/>
    </row>
    <row r="284" spans="1:19">
      <c r="A284" s="540"/>
      <c r="B284" s="378" t="s">
        <v>23</v>
      </c>
      <c r="C284" s="257" t="str">
        <f>MIDES!B97</f>
        <v>Tepetitán</v>
      </c>
      <c r="D284" s="349">
        <f>MIDES!C97</f>
        <v>10.36</v>
      </c>
      <c r="E284" s="349">
        <f>MIDES!D97</f>
        <v>9.06</v>
      </c>
      <c r="F284" s="349">
        <f>MIDES!E97</f>
        <v>9.67</v>
      </c>
      <c r="G284" s="349">
        <f>MIDES!F97</f>
        <v>11.92</v>
      </c>
      <c r="H284" s="349">
        <f>MIDES!G97</f>
        <v>14.61</v>
      </c>
      <c r="I284" s="349">
        <f>MIDES!H97</f>
        <v>13.78</v>
      </c>
      <c r="J284" s="349">
        <f>MIDES!I97</f>
        <v>19.440000000000001</v>
      </c>
      <c r="K284" s="349">
        <f>MIDES!J97</f>
        <v>16.239999999999998</v>
      </c>
      <c r="L284" s="349">
        <f>MIDES!K97</f>
        <v>14.15</v>
      </c>
      <c r="M284" s="349">
        <f>MIDES!L97</f>
        <v>16.46</v>
      </c>
      <c r="N284" s="349">
        <f>MIDES!M97</f>
        <v>11.24</v>
      </c>
      <c r="O284" s="349">
        <f>MIDES!N97</f>
        <v>11.81</v>
      </c>
      <c r="P284" s="317">
        <f t="shared" si="14"/>
        <v>158.74</v>
      </c>
      <c r="Q284" s="318">
        <f>'Sn Fco. Menendez'!AE279+SUM(P284/12)</f>
        <v>13.228333333333333</v>
      </c>
      <c r="R284" s="318">
        <f>'Sn Fco. Menendez'!AF279+SUM(Q284/30)</f>
        <v>0.44094444444444447</v>
      </c>
      <c r="S284" s="17"/>
    </row>
    <row r="285" spans="1:19">
      <c r="A285" s="540"/>
      <c r="B285" s="378" t="s">
        <v>199</v>
      </c>
      <c r="C285" s="257" t="str">
        <f>MIDES!B98</f>
        <v>San Gerardo</v>
      </c>
      <c r="D285" s="345">
        <f>MIDES!C98</f>
        <v>14.67</v>
      </c>
      <c r="E285" s="345">
        <f>MIDES!D98</f>
        <v>11.18</v>
      </c>
      <c r="F285" s="345">
        <f>MIDES!E98</f>
        <v>12.51</v>
      </c>
      <c r="G285" s="345">
        <f>MIDES!F98</f>
        <v>11.45</v>
      </c>
      <c r="H285" s="321">
        <f>MIDES!G98</f>
        <v>16.52</v>
      </c>
      <c r="I285" s="321">
        <f>MIDES!H98</f>
        <v>13.22</v>
      </c>
      <c r="J285" s="321">
        <f>MIDES!I98</f>
        <v>11.68</v>
      </c>
      <c r="K285" s="322">
        <f>MIDES!J98</f>
        <v>14.01</v>
      </c>
      <c r="L285" s="322">
        <f>MIDES!K98</f>
        <v>13.65</v>
      </c>
      <c r="M285" s="322">
        <f>MIDES!L98</f>
        <v>17.579999999999998</v>
      </c>
      <c r="N285" s="322">
        <f>MIDES!M98</f>
        <v>12.17</v>
      </c>
      <c r="O285" s="322">
        <f>MIDES!N98</f>
        <v>11.69</v>
      </c>
      <c r="P285" s="317">
        <f t="shared" si="14"/>
        <v>160.32999999999998</v>
      </c>
      <c r="Q285" s="318">
        <f>'Sn Fco. Menendez'!AE280+SUM(P285/12)</f>
        <v>13.360833333333332</v>
      </c>
      <c r="R285" s="318">
        <f>'Sn Fco. Menendez'!AF280+SUM(Q285/30)</f>
        <v>0.44536111111111104</v>
      </c>
      <c r="S285" s="17"/>
    </row>
    <row r="286" spans="1:19">
      <c r="A286" s="540"/>
      <c r="B286" s="378" t="s">
        <v>199</v>
      </c>
      <c r="C286" s="257" t="str">
        <f>MIDES!B99</f>
        <v>Nuevo Edén de San Juan</v>
      </c>
      <c r="D286" s="345">
        <f>MIDES!C99</f>
        <v>8.66</v>
      </c>
      <c r="E286" s="345">
        <f>MIDES!D99</f>
        <v>10.51</v>
      </c>
      <c r="F286" s="345">
        <f>MIDES!E99</f>
        <v>10.33</v>
      </c>
      <c r="G286" s="345">
        <f>MIDES!F99</f>
        <v>13.93</v>
      </c>
      <c r="H286" s="321">
        <f>MIDES!G99</f>
        <v>11.88</v>
      </c>
      <c r="I286" s="321">
        <f>MIDES!H99</f>
        <v>12.66</v>
      </c>
      <c r="J286" s="321">
        <f>MIDES!I99</f>
        <v>13.67</v>
      </c>
      <c r="K286" s="322">
        <f>MIDES!J99</f>
        <v>11.05</v>
      </c>
      <c r="L286" s="322">
        <f>MIDES!K99</f>
        <v>14.23</v>
      </c>
      <c r="M286" s="322">
        <f>MIDES!L99</f>
        <v>11.66</v>
      </c>
      <c r="N286" s="322">
        <f>MIDES!M99</f>
        <v>10.65</v>
      </c>
      <c r="O286" s="322">
        <f>MIDES!N99</f>
        <v>15.35</v>
      </c>
      <c r="P286" s="317">
        <f t="shared" si="14"/>
        <v>144.57999999999998</v>
      </c>
      <c r="Q286" s="318">
        <f>'Sn Fco. Menendez'!AE281+SUM(P286/12)</f>
        <v>12.048333333333332</v>
      </c>
      <c r="R286" s="318">
        <f>'Sn Fco. Menendez'!AF281+SUM(Q286/30)</f>
        <v>0.40161111111111109</v>
      </c>
      <c r="S286" s="17"/>
    </row>
    <row r="287" spans="1:19">
      <c r="A287" s="540"/>
      <c r="B287" s="378" t="s">
        <v>589</v>
      </c>
      <c r="C287" s="257" t="str">
        <f>MIDES!B101</f>
        <v>Empresas Privadas</v>
      </c>
      <c r="D287" s="321">
        <f>MIDES!C101</f>
        <v>12794.15</v>
      </c>
      <c r="E287" s="321">
        <f>MIDES!D101</f>
        <v>12214.08</v>
      </c>
      <c r="F287" s="321">
        <f>MIDES!E101</f>
        <v>12901.54</v>
      </c>
      <c r="G287" s="321">
        <f>MIDES!F101</f>
        <v>11412.09</v>
      </c>
      <c r="H287" s="321">
        <f>MIDES!G101</f>
        <v>13051.22</v>
      </c>
      <c r="I287" s="321">
        <f>MIDES!H101</f>
        <v>11814.46</v>
      </c>
      <c r="J287" s="321">
        <f>MIDES!I101</f>
        <v>12021.52</v>
      </c>
      <c r="K287" s="322">
        <f>MIDES!J101</f>
        <v>11928.51</v>
      </c>
      <c r="L287" s="322">
        <f>MIDES!K101</f>
        <v>11704.3</v>
      </c>
      <c r="M287" s="322">
        <f>MIDES!L101</f>
        <v>11110.66</v>
      </c>
      <c r="N287" s="322">
        <f>MIDES!M101</f>
        <v>12037.82</v>
      </c>
      <c r="O287" s="322">
        <f>MIDES!N101</f>
        <v>11457.55</v>
      </c>
      <c r="P287" s="317">
        <f t="shared" si="14"/>
        <v>144447.9</v>
      </c>
      <c r="Q287" s="318">
        <f>'Sn Fco. Menendez'!AE283+SUM(P287/12)</f>
        <v>12037.324999999999</v>
      </c>
      <c r="R287" s="318">
        <f>'Sn Fco. Menendez'!AF283+SUM(Q287/30)</f>
        <v>401.24416666666662</v>
      </c>
      <c r="S287" s="17"/>
    </row>
    <row r="288" spans="1:19">
      <c r="A288" s="540"/>
      <c r="B288" s="378" t="s">
        <v>589</v>
      </c>
      <c r="C288" s="257" t="str">
        <f>MIDES!B102</f>
        <v>Desechos Bioinfecciosos</v>
      </c>
      <c r="D288" s="321">
        <f>MIDES!C102</f>
        <v>55.06</v>
      </c>
      <c r="E288" s="321">
        <f>MIDES!D102</f>
        <v>51.73</v>
      </c>
      <c r="F288" s="321">
        <f>MIDES!E102</f>
        <v>72.72</v>
      </c>
      <c r="G288" s="321">
        <f>MIDES!F102</f>
        <v>66.180000000000007</v>
      </c>
      <c r="H288" s="321">
        <f>MIDES!G102</f>
        <v>74.650000000000006</v>
      </c>
      <c r="I288" s="321">
        <f>MIDES!H102</f>
        <v>74.650000000000006</v>
      </c>
      <c r="J288" s="321">
        <f>MIDES!I102</f>
        <v>75.91</v>
      </c>
      <c r="K288" s="322">
        <f>MIDES!J102</f>
        <v>65.86</v>
      </c>
      <c r="L288" s="322">
        <f>MIDES!K102</f>
        <v>71.16</v>
      </c>
      <c r="M288" s="322">
        <f>MIDES!L102</f>
        <v>74.56</v>
      </c>
      <c r="N288" s="322">
        <f>MIDES!M102</f>
        <v>66.459999999999994</v>
      </c>
      <c r="O288" s="322">
        <f>MIDES!N102</f>
        <v>63.98</v>
      </c>
      <c r="P288" s="317">
        <f t="shared" si="14"/>
        <v>812.92000000000007</v>
      </c>
      <c r="Q288" s="318">
        <f>'Sn Fco. Menendez'!AE284+SUM(P288/12)</f>
        <v>67.743333333333339</v>
      </c>
      <c r="R288" s="318">
        <f>'Sn Fco. Menendez'!AF284+SUM(Q288/30)</f>
        <v>2.2581111111111114</v>
      </c>
      <c r="S288" s="17"/>
    </row>
    <row r="289" spans="1:19">
      <c r="A289" s="540"/>
      <c r="B289" s="378" t="s">
        <v>589</v>
      </c>
      <c r="C289" s="257" t="str">
        <f>MIDES!B103</f>
        <v>MIDES Cuenta Especial</v>
      </c>
      <c r="D289" s="345">
        <f>MIDES!C103</f>
        <v>23.93</v>
      </c>
      <c r="E289" s="345">
        <f>MIDES!D103</f>
        <v>19.87</v>
      </c>
      <c r="F289" s="345">
        <f>MIDES!E103</f>
        <v>16.91</v>
      </c>
      <c r="G289" s="345">
        <f>MIDES!F103</f>
        <v>22.11</v>
      </c>
      <c r="H289" s="345">
        <f>MIDES!G103</f>
        <v>23.73</v>
      </c>
      <c r="I289" s="345">
        <f>MIDES!H103</f>
        <v>23.28</v>
      </c>
      <c r="J289" s="345">
        <f>MIDES!I103</f>
        <v>26.89</v>
      </c>
      <c r="K289" s="345">
        <f>MIDES!J103</f>
        <v>46.85</v>
      </c>
      <c r="L289" s="345">
        <f>MIDES!K103</f>
        <v>40</v>
      </c>
      <c r="M289" s="322">
        <f>MIDES!L103</f>
        <v>18.64</v>
      </c>
      <c r="N289" s="322">
        <f>MIDES!M103</f>
        <v>23.83</v>
      </c>
      <c r="O289" s="322">
        <f>MIDES!N103</f>
        <v>22.28</v>
      </c>
      <c r="P289" s="317">
        <f t="shared" si="14"/>
        <v>308.31999999999994</v>
      </c>
      <c r="Q289" s="318">
        <f>'Sn Fco. Menendez'!AE285+SUM(P289/12)</f>
        <v>25.693333333333328</v>
      </c>
      <c r="R289" s="318">
        <f>'Sn Fco. Menendez'!AF285+SUM(Q289/30)</f>
        <v>0.85644444444444423</v>
      </c>
      <c r="S289" s="17"/>
    </row>
    <row r="290" spans="1:19">
      <c r="A290" s="522" t="s">
        <v>584</v>
      </c>
      <c r="B290" s="380" t="s">
        <v>384</v>
      </c>
      <c r="C290" s="399" t="str">
        <f>SOCINUS!B6</f>
        <v>Tesorería Municipal de Usulután</v>
      </c>
      <c r="D290" s="350">
        <f>SOCINUS!C6</f>
        <v>910.17499999999995</v>
      </c>
      <c r="E290" s="350">
        <f>SOCINUS!D6</f>
        <v>773.22500000000002</v>
      </c>
      <c r="F290" s="350">
        <f>SOCINUS!E6</f>
        <v>939.24</v>
      </c>
      <c r="G290" s="350">
        <f>SOCINUS!F6</f>
        <v>1036.6949999999999</v>
      </c>
      <c r="H290" s="350">
        <f>SOCINUS!G6</f>
        <v>1077.6300000000001</v>
      </c>
      <c r="I290" s="350">
        <f>SOCINUS!H6</f>
        <v>1049.4649999999999</v>
      </c>
      <c r="J290" s="350">
        <f>SOCINUS!I6</f>
        <v>1040.32</v>
      </c>
      <c r="K290" s="351">
        <f>SOCINUS!J6</f>
        <v>950.375</v>
      </c>
      <c r="L290" s="351">
        <f>SOCINUS!K6</f>
        <v>1020.46</v>
      </c>
      <c r="M290" s="351">
        <f>SOCINUS!L6</f>
        <v>1026.52</v>
      </c>
      <c r="N290" s="351">
        <f>SOCINUS!M6</f>
        <v>921.83</v>
      </c>
      <c r="O290" s="351">
        <f>SOCINUS!N6</f>
        <v>1016</v>
      </c>
      <c r="P290" s="317">
        <f t="shared" si="14"/>
        <v>11761.934999999999</v>
      </c>
      <c r="Q290" s="352">
        <f>'Sn Fco. Menendez'!AE287+SUM(P290/12)</f>
        <v>980.16125</v>
      </c>
      <c r="R290" s="352">
        <f>'Sn Fco. Menendez'!AF287+SUM(Q290/30)</f>
        <v>32.672041666666665</v>
      </c>
      <c r="S290" s="17"/>
    </row>
    <row r="291" spans="1:19">
      <c r="A291" s="523"/>
      <c r="B291" s="380" t="s">
        <v>384</v>
      </c>
      <c r="C291" s="399" t="str">
        <f>SOCINUS!B7</f>
        <v>Tesorería Municipal de Puerto El Triunfo</v>
      </c>
      <c r="D291" s="353">
        <f>SOCINUS!C7</f>
        <v>106.69499999999999</v>
      </c>
      <c r="E291" s="353">
        <f>SOCINUS!D7</f>
        <v>97.66</v>
      </c>
      <c r="F291" s="353">
        <f>SOCINUS!E7</f>
        <v>119.41500000000001</v>
      </c>
      <c r="G291" s="353">
        <f>SOCINUS!F7</f>
        <v>160.41499999999999</v>
      </c>
      <c r="H291" s="353">
        <f>SOCINUS!G7</f>
        <v>158.95500000000001</v>
      </c>
      <c r="I291" s="353">
        <f>SOCINUS!H7</f>
        <v>127.595</v>
      </c>
      <c r="J291" s="353">
        <f>SOCINUS!I7</f>
        <v>122.64</v>
      </c>
      <c r="K291" s="353">
        <f>SOCINUS!J7</f>
        <v>134.94</v>
      </c>
      <c r="L291" s="353">
        <f>SOCINUS!K7</f>
        <v>129.84</v>
      </c>
      <c r="M291" s="353">
        <f>SOCINUS!L7</f>
        <v>128.91499999999999</v>
      </c>
      <c r="N291" s="353">
        <f>SOCINUS!M7</f>
        <v>110.515</v>
      </c>
      <c r="O291" s="353">
        <f>SOCINUS!N7</f>
        <v>111.71</v>
      </c>
      <c r="P291" s="317">
        <f t="shared" si="14"/>
        <v>1509.2950000000001</v>
      </c>
      <c r="Q291" s="352">
        <f>'Sn Fco. Menendez'!AE288+SUM(P291/12)</f>
        <v>125.77458333333334</v>
      </c>
      <c r="R291" s="352">
        <f>'Sn Fco. Menendez'!AF288+SUM(Q291/30)</f>
        <v>4.1924861111111111</v>
      </c>
      <c r="S291" s="17"/>
    </row>
    <row r="292" spans="1:19">
      <c r="A292" s="523"/>
      <c r="B292" s="380" t="s">
        <v>384</v>
      </c>
      <c r="C292" s="399" t="str">
        <f>SOCINUS!B8</f>
        <v>Tesorería Municipal de Concepción Batres</v>
      </c>
      <c r="D292" s="353">
        <f>SOCINUS!C8</f>
        <v>59.3</v>
      </c>
      <c r="E292" s="353">
        <f>SOCINUS!D8</f>
        <v>52.45</v>
      </c>
      <c r="F292" s="353">
        <f>SOCINUS!E8</f>
        <v>59.38</v>
      </c>
      <c r="G292" s="353">
        <f>SOCINUS!F8</f>
        <v>99.23</v>
      </c>
      <c r="H292" s="353">
        <f>SOCINUS!G8</f>
        <v>90.74</v>
      </c>
      <c r="I292" s="353">
        <f>SOCINUS!H8</f>
        <v>73.900000000000006</v>
      </c>
      <c r="J292" s="353">
        <f>SOCINUS!I8</f>
        <v>65.260000000000005</v>
      </c>
      <c r="K292" s="353">
        <f>SOCINUS!J8</f>
        <v>69.8</v>
      </c>
      <c r="L292" s="353">
        <f>SOCINUS!K8</f>
        <v>76.263000000000005</v>
      </c>
      <c r="M292" s="353">
        <f>SOCINUS!L8</f>
        <v>79.155000000000001</v>
      </c>
      <c r="N292" s="353">
        <f>SOCINUS!M8</f>
        <v>62.28</v>
      </c>
      <c r="O292" s="353">
        <f>SOCINUS!N8</f>
        <v>60.015000000000001</v>
      </c>
      <c r="P292" s="317">
        <f t="shared" si="14"/>
        <v>847.77299999999991</v>
      </c>
      <c r="Q292" s="352">
        <f>'Sn Fco. Menendez'!AE289+SUM(P292/12)</f>
        <v>70.647749999999988</v>
      </c>
      <c r="R292" s="352">
        <f>'Sn Fco. Menendez'!AF289+SUM(Q292/30)</f>
        <v>2.3549249999999997</v>
      </c>
      <c r="S292" s="17"/>
    </row>
    <row r="293" spans="1:19">
      <c r="A293" s="523"/>
      <c r="B293" s="380" t="s">
        <v>384</v>
      </c>
      <c r="C293" s="399" t="str">
        <f>SOCINUS!B9</f>
        <v>Tesorería Municipal de Ereguayquin</v>
      </c>
      <c r="D293" s="350">
        <f>SOCINUS!C9</f>
        <v>70.254999999999995</v>
      </c>
      <c r="E293" s="350">
        <f>SOCINUS!D9</f>
        <v>58.02</v>
      </c>
      <c r="F293" s="350">
        <f>SOCINUS!E9</f>
        <v>70.47</v>
      </c>
      <c r="G293" s="350">
        <f>SOCINUS!F9</f>
        <v>80.995000000000005</v>
      </c>
      <c r="H293" s="350">
        <f>SOCINUS!G9</f>
        <v>82.82</v>
      </c>
      <c r="I293" s="350">
        <f>SOCINUS!H9</f>
        <v>92.245000000000005</v>
      </c>
      <c r="J293" s="350">
        <f>SOCINUS!I9</f>
        <v>79.28</v>
      </c>
      <c r="K293" s="351">
        <f>SOCINUS!J9</f>
        <v>81.495000000000005</v>
      </c>
      <c r="L293" s="351">
        <f>SOCINUS!K9</f>
        <v>92.43</v>
      </c>
      <c r="M293" s="351">
        <f>SOCINUS!L9</f>
        <v>90.864999999999995</v>
      </c>
      <c r="N293" s="351">
        <f>SOCINUS!M9</f>
        <v>63.284999999999997</v>
      </c>
      <c r="O293" s="351">
        <f>SOCINUS!N9</f>
        <v>71.775000000000006</v>
      </c>
      <c r="P293" s="317">
        <f t="shared" si="14"/>
        <v>933.93499999999995</v>
      </c>
      <c r="Q293" s="352">
        <f>'Sn Fco. Menendez'!AE290+SUM(P293/12)</f>
        <v>77.827916666666667</v>
      </c>
      <c r="R293" s="352">
        <f>'Sn Fco. Menendez'!AF290+SUM(Q293/30)</f>
        <v>2.5942638888888889</v>
      </c>
      <c r="S293" s="17"/>
    </row>
    <row r="294" spans="1:19">
      <c r="A294" s="523"/>
      <c r="B294" s="380" t="s">
        <v>384</v>
      </c>
      <c r="C294" s="400" t="str">
        <f>SOCINUS!B10</f>
        <v>Tesorería Municipal de Jiquilisco</v>
      </c>
      <c r="D294" s="350">
        <f>SOCINUS!C10</f>
        <v>111.81</v>
      </c>
      <c r="E294" s="350">
        <f>SOCINUS!D10</f>
        <v>54.494999999999997</v>
      </c>
      <c r="F294" s="350">
        <f>SOCINUS!E10</f>
        <v>208.91499999999999</v>
      </c>
      <c r="G294" s="350">
        <f>SOCINUS!F10</f>
        <v>172.66499999999999</v>
      </c>
      <c r="H294" s="350">
        <f>SOCINUS!G10</f>
        <v>188.065</v>
      </c>
      <c r="I294" s="350">
        <f>SOCINUS!H10</f>
        <v>171.01</v>
      </c>
      <c r="J294" s="350">
        <f>SOCINUS!I10</f>
        <v>196.905</v>
      </c>
      <c r="K294" s="351">
        <f>SOCINUS!J10</f>
        <v>163.03</v>
      </c>
      <c r="L294" s="351">
        <f>SOCINUS!K10</f>
        <v>240.45500000000001</v>
      </c>
      <c r="M294" s="351">
        <f>SOCINUS!L10</f>
        <v>170.09</v>
      </c>
      <c r="N294" s="351">
        <f>SOCINUS!M10</f>
        <v>149.42500000000001</v>
      </c>
      <c r="O294" s="351">
        <f>SOCINUS!N10</f>
        <v>153.92500000000001</v>
      </c>
      <c r="P294" s="317">
        <f t="shared" si="14"/>
        <v>1980.7899999999997</v>
      </c>
      <c r="Q294" s="352">
        <f>'Sn Fco. Menendez'!AE291+SUM(P294/12)</f>
        <v>165.0658333333333</v>
      </c>
      <c r="R294" s="352">
        <f>'Sn Fco. Menendez'!AF291+SUM(Q294/30)</f>
        <v>5.5021944444444433</v>
      </c>
      <c r="S294" s="17"/>
    </row>
    <row r="295" spans="1:19">
      <c r="A295" s="523"/>
      <c r="B295" s="380" t="s">
        <v>384</v>
      </c>
      <c r="C295" s="400" t="str">
        <f>SOCINUS!B11</f>
        <v>Tesorería Municipal de Jucuarán</v>
      </c>
      <c r="D295" s="350">
        <f>SOCINUS!C11</f>
        <v>40.524999999999999</v>
      </c>
      <c r="E295" s="350">
        <f>SOCINUS!D11</f>
        <v>41.46</v>
      </c>
      <c r="F295" s="350">
        <f>SOCINUS!E11</f>
        <v>45.484999999999999</v>
      </c>
      <c r="G295" s="350">
        <f>SOCINUS!F11</f>
        <v>66.405000000000001</v>
      </c>
      <c r="H295" s="350">
        <f>SOCINUS!G11</f>
        <v>53.744999999999997</v>
      </c>
      <c r="I295" s="350">
        <f>SOCINUS!H11</f>
        <v>47.99</v>
      </c>
      <c r="J295" s="350">
        <f>SOCINUS!I11</f>
        <v>45.35</v>
      </c>
      <c r="K295" s="351">
        <f>SOCINUS!J11</f>
        <v>45.85</v>
      </c>
      <c r="L295" s="351">
        <f>SOCINUS!K11</f>
        <v>48.52</v>
      </c>
      <c r="M295" s="351">
        <f>SOCINUS!L11</f>
        <v>47.805</v>
      </c>
      <c r="N295" s="351">
        <f>SOCINUS!M11</f>
        <v>37.94</v>
      </c>
      <c r="O295" s="351">
        <f>SOCINUS!N11</f>
        <v>37.71</v>
      </c>
      <c r="P295" s="317">
        <f t="shared" si="14"/>
        <v>558.78500000000008</v>
      </c>
      <c r="Q295" s="352">
        <f>'Sn Fco. Menendez'!AE292+SUM(P295/12)</f>
        <v>46.565416666666671</v>
      </c>
      <c r="R295" s="352">
        <f>'Sn Fco. Menendez'!AF292+SUM(Q295/30)</f>
        <v>1.5521805555555557</v>
      </c>
      <c r="S295" s="17"/>
    </row>
    <row r="296" spans="1:19">
      <c r="A296" s="523"/>
      <c r="B296" s="380" t="s">
        <v>384</v>
      </c>
      <c r="C296" s="400" t="str">
        <f>SOCINUS!B12</f>
        <v>Tesorería Municipal de Santa María</v>
      </c>
      <c r="D296" s="350">
        <f>SOCINUS!C12</f>
        <v>129.76</v>
      </c>
      <c r="E296" s="350">
        <f>SOCINUS!D12</f>
        <v>118.23</v>
      </c>
      <c r="F296" s="350">
        <f>SOCINUS!E12</f>
        <v>137.32</v>
      </c>
      <c r="G296" s="350">
        <f>SOCINUS!F12</f>
        <v>174.095</v>
      </c>
      <c r="H296" s="350">
        <f>SOCINUS!G12</f>
        <v>173.02</v>
      </c>
      <c r="I296" s="350">
        <f>SOCINUS!H12</f>
        <v>174.37</v>
      </c>
      <c r="J296" s="350">
        <f>SOCINUS!I12</f>
        <v>156.37</v>
      </c>
      <c r="K296" s="351">
        <f>SOCINUS!J12</f>
        <v>138.495</v>
      </c>
      <c r="L296" s="351">
        <f>SOCINUS!K12</f>
        <v>167.565</v>
      </c>
      <c r="M296" s="351">
        <f>SOCINUS!L12</f>
        <v>184.85499999999999</v>
      </c>
      <c r="N296" s="351">
        <f>SOCINUS!M12</f>
        <v>144.76</v>
      </c>
      <c r="O296" s="351">
        <f>SOCINUS!N12</f>
        <v>115.7</v>
      </c>
      <c r="P296" s="317">
        <f t="shared" si="14"/>
        <v>1814.54</v>
      </c>
      <c r="Q296" s="352">
        <f>'Sn Fco. Menendez'!AE293+SUM(P296/12)</f>
        <v>151.21166666666667</v>
      </c>
      <c r="R296" s="352">
        <f>'Sn Fco. Menendez'!AF293+SUM(Q296/30)</f>
        <v>5.0403888888888888</v>
      </c>
      <c r="S296" s="17"/>
    </row>
    <row r="297" spans="1:19">
      <c r="A297" s="523"/>
      <c r="B297" s="380" t="s">
        <v>384</v>
      </c>
      <c r="C297" s="400" t="str">
        <f>SOCINUS!B13</f>
        <v>Tesorería Municipal de Estanzuelas</v>
      </c>
      <c r="D297" s="350">
        <f>SOCINUS!C13</f>
        <v>31.524999999999999</v>
      </c>
      <c r="E297" s="350">
        <f>SOCINUS!D13</f>
        <v>31.945</v>
      </c>
      <c r="F297" s="350">
        <f>SOCINUS!E13</f>
        <v>38.57</v>
      </c>
      <c r="G297" s="350">
        <f>SOCINUS!F13</f>
        <v>38.195</v>
      </c>
      <c r="H297" s="350">
        <f>SOCINUS!G13</f>
        <v>45.344999999999999</v>
      </c>
      <c r="I297" s="350">
        <f>SOCINUS!H13</f>
        <v>55.73</v>
      </c>
      <c r="J297" s="350">
        <f>SOCINUS!I13</f>
        <v>44.86</v>
      </c>
      <c r="K297" s="351">
        <f>SOCINUS!J13</f>
        <v>38.93</v>
      </c>
      <c r="L297" s="351">
        <f>SOCINUS!K13</f>
        <v>44.305</v>
      </c>
      <c r="M297" s="351">
        <f>SOCINUS!L13</f>
        <v>53.945</v>
      </c>
      <c r="N297" s="351">
        <f>SOCINUS!M13</f>
        <v>41.375</v>
      </c>
      <c r="O297" s="351">
        <f>SOCINUS!N13</f>
        <v>39.01</v>
      </c>
      <c r="P297" s="317">
        <f t="shared" si="14"/>
        <v>503.73499999999996</v>
      </c>
      <c r="Q297" s="352">
        <f>'Sn Fco. Menendez'!AE294+SUM(P297/12)</f>
        <v>41.977916666666665</v>
      </c>
      <c r="R297" s="352">
        <f>'Sn Fco. Menendez'!AF294+SUM(Q297/30)</f>
        <v>1.3992638888888889</v>
      </c>
      <c r="S297" s="17"/>
    </row>
    <row r="298" spans="1:19">
      <c r="A298" s="523"/>
      <c r="B298" s="381" t="s">
        <v>64</v>
      </c>
      <c r="C298" s="400" t="str">
        <f>SOCINUS!B14</f>
        <v>Tesorería Municipal de Zacatecoluca</v>
      </c>
      <c r="D298" s="350">
        <f>SOCINUS!C14</f>
        <v>697.25</v>
      </c>
      <c r="E298" s="350">
        <f>SOCINUS!D14</f>
        <v>605.46500000000003</v>
      </c>
      <c r="F298" s="350">
        <f>SOCINUS!E14</f>
        <v>739.85</v>
      </c>
      <c r="G298" s="350">
        <f>SOCINUS!F14</f>
        <v>802.92</v>
      </c>
      <c r="H298" s="350">
        <f>SOCINUS!G14</f>
        <v>819.85500000000002</v>
      </c>
      <c r="I298" s="350">
        <f>SOCINUS!H14</f>
        <v>776.73500000000001</v>
      </c>
      <c r="J298" s="350">
        <f>SOCINUS!I14</f>
        <v>778.45500000000004</v>
      </c>
      <c r="K298" s="351">
        <f>SOCINUS!J14</f>
        <v>750.78499999999997</v>
      </c>
      <c r="L298" s="351">
        <f>SOCINUS!K14</f>
        <v>742.31500000000005</v>
      </c>
      <c r="M298" s="351">
        <f>SOCINUS!L14</f>
        <v>767.44500000000005</v>
      </c>
      <c r="N298" s="351">
        <f>SOCINUS!M14</f>
        <v>686.77099999999996</v>
      </c>
      <c r="O298" s="351">
        <f>SOCINUS!N14</f>
        <v>761.39</v>
      </c>
      <c r="P298" s="317">
        <f t="shared" si="14"/>
        <v>8929.235999999999</v>
      </c>
      <c r="Q298" s="352">
        <f>'Sn Fco. Menendez'!AE295+SUM(P298/12)</f>
        <v>744.10299999999995</v>
      </c>
      <c r="R298" s="352">
        <f>'Sn Fco. Menendez'!AF295+SUM(Q298/30)</f>
        <v>24.803433333333331</v>
      </c>
      <c r="S298" s="17"/>
    </row>
    <row r="299" spans="1:19">
      <c r="A299" s="523"/>
      <c r="B299" s="381" t="s">
        <v>384</v>
      </c>
      <c r="C299" s="400" t="str">
        <f>SOCINUS!B15</f>
        <v>Tesoreria Municipal de San Dionisio</v>
      </c>
      <c r="D299" s="350">
        <f>SOCINUS!C15</f>
        <v>22.605</v>
      </c>
      <c r="E299" s="350">
        <f>SOCINUS!D15</f>
        <v>22.324999999999999</v>
      </c>
      <c r="F299" s="350">
        <f>SOCINUS!E15</f>
        <v>25.114999999999998</v>
      </c>
      <c r="G299" s="350">
        <f>SOCINUS!F15</f>
        <v>30.105</v>
      </c>
      <c r="H299" s="350">
        <f>SOCINUS!G15</f>
        <v>31.36</v>
      </c>
      <c r="I299" s="350">
        <f>SOCINUS!H15</f>
        <v>34.585000000000001</v>
      </c>
      <c r="J299" s="350">
        <f>SOCINUS!I15</f>
        <v>27</v>
      </c>
      <c r="K299" s="351">
        <f>SOCINUS!J15</f>
        <v>27.21</v>
      </c>
      <c r="L299" s="351">
        <f>SOCINUS!K15</f>
        <v>27.88</v>
      </c>
      <c r="M299" s="351">
        <f>SOCINUS!L15</f>
        <v>31.97</v>
      </c>
      <c r="N299" s="351">
        <f>SOCINUS!M15</f>
        <v>23.92</v>
      </c>
      <c r="O299" s="351">
        <f>SOCINUS!N15</f>
        <v>18.66</v>
      </c>
      <c r="P299" s="317">
        <f t="shared" si="14"/>
        <v>322.73500000000001</v>
      </c>
      <c r="Q299" s="352">
        <f>'Sn Fco. Menendez'!AE296+SUM(P299/12)</f>
        <v>26.894583333333333</v>
      </c>
      <c r="R299" s="352">
        <f>'Sn Fco. Menendez'!AF296+SUM(Q299/30)</f>
        <v>0.89648611111111109</v>
      </c>
      <c r="S299" s="17"/>
    </row>
    <row r="300" spans="1:19">
      <c r="A300" s="523"/>
      <c r="B300" s="381" t="s">
        <v>384</v>
      </c>
      <c r="C300" s="400" t="str">
        <f>SOCINUS!B16</f>
        <v>Tesorería Municipal de San Buenaventura</v>
      </c>
      <c r="D300" s="350">
        <f>SOCINUS!C16</f>
        <v>21.375</v>
      </c>
      <c r="E300" s="350">
        <f>SOCINUS!D16</f>
        <v>18.75</v>
      </c>
      <c r="F300" s="350">
        <f>SOCINUS!E16</f>
        <v>22.375</v>
      </c>
      <c r="G300" s="350">
        <f>SOCINUS!F16</f>
        <v>24.51</v>
      </c>
      <c r="H300" s="350">
        <f>SOCINUS!G16</f>
        <v>26.495000000000001</v>
      </c>
      <c r="I300" s="350">
        <f>SOCINUS!H16</f>
        <v>25.385000000000002</v>
      </c>
      <c r="J300" s="350">
        <f>SOCINUS!I16</f>
        <v>25.2</v>
      </c>
      <c r="K300" s="351">
        <f>SOCINUS!J16</f>
        <v>22.295000000000002</v>
      </c>
      <c r="L300" s="351">
        <f>SOCINUS!K16</f>
        <v>25.504999999999999</v>
      </c>
      <c r="M300" s="351">
        <f>SOCINUS!L16</f>
        <v>27.92</v>
      </c>
      <c r="N300" s="351">
        <f>SOCINUS!M16</f>
        <v>21.145</v>
      </c>
      <c r="O300" s="351">
        <f>SOCINUS!N16</f>
        <v>21.73</v>
      </c>
      <c r="P300" s="317">
        <f t="shared" si="14"/>
        <v>282.685</v>
      </c>
      <c r="Q300" s="352">
        <f>'Sn Fco. Menendez'!AE297+SUM(P300/12)</f>
        <v>23.557083333333335</v>
      </c>
      <c r="R300" s="352">
        <f>'Sn Fco. Menendez'!AF297+SUM(Q300/30)</f>
        <v>0.78523611111111113</v>
      </c>
      <c r="S300" s="17"/>
    </row>
    <row r="301" spans="1:19">
      <c r="A301" s="523"/>
      <c r="B301" s="381" t="s">
        <v>384</v>
      </c>
      <c r="C301" s="400" t="str">
        <f>SOCINUS!B17</f>
        <v>Tesorería Municipal de Santa Elena</v>
      </c>
      <c r="D301" s="350">
        <f>SOCINUS!C17</f>
        <v>104.59</v>
      </c>
      <c r="E301" s="350">
        <f>SOCINUS!D17</f>
        <v>86.805000000000007</v>
      </c>
      <c r="F301" s="350">
        <f>SOCINUS!E17</f>
        <v>99.95</v>
      </c>
      <c r="G301" s="350">
        <f>SOCINUS!F17</f>
        <v>116.7</v>
      </c>
      <c r="H301" s="350">
        <f>SOCINUS!G17</f>
        <v>130.46</v>
      </c>
      <c r="I301" s="350">
        <f>SOCINUS!H17</f>
        <v>121.12</v>
      </c>
      <c r="J301" s="350">
        <f>SOCINUS!I17</f>
        <v>124.13500000000001</v>
      </c>
      <c r="K301" s="351">
        <f>SOCINUS!J17</f>
        <v>116.51</v>
      </c>
      <c r="L301" s="351">
        <f>SOCINUS!K17</f>
        <v>126.17</v>
      </c>
      <c r="M301" s="351">
        <f>SOCINUS!L17</f>
        <v>120.24</v>
      </c>
      <c r="N301" s="351">
        <f>SOCINUS!M17</f>
        <v>102.16500000000001</v>
      </c>
      <c r="O301" s="351">
        <f>SOCINUS!N17</f>
        <v>101.44</v>
      </c>
      <c r="P301" s="317">
        <f t="shared" si="14"/>
        <v>1350.2850000000001</v>
      </c>
      <c r="Q301" s="352">
        <f>'Sn Fco. Menendez'!AE298+SUM(P301/12)</f>
        <v>112.52375000000001</v>
      </c>
      <c r="R301" s="352">
        <f>'Sn Fco. Menendez'!AF298+SUM(Q301/30)</f>
        <v>3.7507916666666667</v>
      </c>
      <c r="S301" s="34"/>
    </row>
    <row r="302" spans="1:19">
      <c r="A302" s="523"/>
      <c r="B302" s="381" t="s">
        <v>199</v>
      </c>
      <c r="C302" s="400" t="str">
        <f>SOCINUS!B18</f>
        <v>Tesorería Municipal de Sesori</v>
      </c>
      <c r="D302" s="350">
        <f>SOCINUS!C18</f>
        <v>40.284999999999997</v>
      </c>
      <c r="E302" s="350">
        <f>SOCINUS!D18</f>
        <v>35.314999999999998</v>
      </c>
      <c r="F302" s="350">
        <f>SOCINUS!E18</f>
        <v>46.39</v>
      </c>
      <c r="G302" s="350">
        <f>SOCINUS!F18</f>
        <v>39.384999999999998</v>
      </c>
      <c r="H302" s="350">
        <f>SOCINUS!G18</f>
        <v>48.405000000000001</v>
      </c>
      <c r="I302" s="350">
        <f>SOCINUS!H18</f>
        <v>41.68</v>
      </c>
      <c r="J302" s="350">
        <f>SOCINUS!I18</f>
        <v>45.6</v>
      </c>
      <c r="K302" s="351">
        <f>SOCINUS!J18</f>
        <v>38.57</v>
      </c>
      <c r="L302" s="351">
        <f>SOCINUS!K18</f>
        <v>45.164999999999999</v>
      </c>
      <c r="M302" s="351">
        <f>SOCINUS!L18</f>
        <v>49.14</v>
      </c>
      <c r="N302" s="351">
        <f>SOCINUS!M18</f>
        <v>41.12</v>
      </c>
      <c r="O302" s="351">
        <f>SOCINUS!N18</f>
        <v>41.92</v>
      </c>
      <c r="P302" s="317">
        <f t="shared" si="14"/>
        <v>512.97500000000002</v>
      </c>
      <c r="Q302" s="352">
        <f>'Sn Fco. Menendez'!AE299+SUM(P302/12)</f>
        <v>42.747916666666669</v>
      </c>
      <c r="R302" s="352">
        <f>'Sn Fco. Menendez'!AF299+SUM(Q302/30)</f>
        <v>1.4249305555555556</v>
      </c>
      <c r="S302" s="17"/>
    </row>
    <row r="303" spans="1:19">
      <c r="A303" s="523"/>
      <c r="B303" s="382" t="s">
        <v>384</v>
      </c>
      <c r="C303" s="400" t="str">
        <f>SOCINUS!B19</f>
        <v>Tesorería Municipal de California</v>
      </c>
      <c r="D303" s="279">
        <f>SOCINUS!C19</f>
        <v>21.1</v>
      </c>
      <c r="E303" s="280">
        <f>SOCINUS!D19</f>
        <v>16.34</v>
      </c>
      <c r="F303" s="279">
        <f>SOCINUS!E19</f>
        <v>18.774999999999999</v>
      </c>
      <c r="G303" s="280">
        <f>SOCINUS!F19</f>
        <v>25.885000000000002</v>
      </c>
      <c r="H303" s="279">
        <f>SOCINUS!G19</f>
        <v>25.05</v>
      </c>
      <c r="I303" s="280">
        <f>SOCINUS!H19</f>
        <v>24.02</v>
      </c>
      <c r="J303" s="279">
        <f>SOCINUS!I19</f>
        <v>27.43</v>
      </c>
      <c r="K303" s="280">
        <f>SOCINUS!J19</f>
        <v>17.46</v>
      </c>
      <c r="L303" s="279">
        <f>SOCINUS!K19</f>
        <v>17.309999999999999</v>
      </c>
      <c r="M303" s="280">
        <f>SOCINUS!L19</f>
        <v>22.934999999999999</v>
      </c>
      <c r="N303" s="279">
        <f>SOCINUS!M19</f>
        <v>17.335000000000001</v>
      </c>
      <c r="O303" s="280">
        <f>SOCINUS!N19</f>
        <v>20.344999999999999</v>
      </c>
      <c r="P303" s="317">
        <f t="shared" si="14"/>
        <v>253.98500000000001</v>
      </c>
      <c r="Q303" s="352">
        <f>'Sn Fco. Menendez'!AE300+SUM(P303/12)</f>
        <v>21.165416666666669</v>
      </c>
      <c r="R303" s="352">
        <f>'Sn Fco. Menendez'!AF300+SUM(Q303/30)</f>
        <v>0.705513888888889</v>
      </c>
      <c r="S303" s="17"/>
    </row>
    <row r="304" spans="1:19">
      <c r="A304" s="523"/>
      <c r="B304" s="382" t="s">
        <v>199</v>
      </c>
      <c r="C304" s="399" t="str">
        <f>SOCINUS!B20</f>
        <v>Tesorería Municipal de Chapeltique</v>
      </c>
      <c r="D304" s="354">
        <f>SOCINUS!C20</f>
        <v>69.88</v>
      </c>
      <c r="E304" s="354">
        <f>SOCINUS!D20</f>
        <v>63.06</v>
      </c>
      <c r="F304" s="354">
        <f>SOCINUS!E20</f>
        <v>77.8</v>
      </c>
      <c r="G304" s="354">
        <f>SOCINUS!F20</f>
        <v>81.81</v>
      </c>
      <c r="H304" s="354">
        <f>SOCINUS!G20</f>
        <v>92.81</v>
      </c>
      <c r="I304" s="354">
        <f>SOCINUS!H20</f>
        <v>82.034999999999997</v>
      </c>
      <c r="J304" s="354">
        <f>SOCINUS!I20</f>
        <v>80.775000000000006</v>
      </c>
      <c r="K304" s="354">
        <f>SOCINUS!J20</f>
        <v>78.265000000000001</v>
      </c>
      <c r="L304" s="354">
        <f>SOCINUS!K20</f>
        <v>79.504999999999995</v>
      </c>
      <c r="M304" s="354">
        <f>SOCINUS!L20</f>
        <v>79.87</v>
      </c>
      <c r="N304" s="354">
        <f>SOCINUS!M20</f>
        <v>77.215000000000003</v>
      </c>
      <c r="O304" s="354">
        <f>SOCINUS!N20</f>
        <v>76.66</v>
      </c>
      <c r="P304" s="317">
        <f t="shared" si="14"/>
        <v>939.68499999999995</v>
      </c>
      <c r="Q304" s="352">
        <f>'Sn Fco. Menendez'!AE301+SUM(P304/12)</f>
        <v>78.307083333333324</v>
      </c>
      <c r="R304" s="352">
        <f>'Sn Fco. Menendez'!AF301+SUM(Q304/30)</f>
        <v>2.610236111111111</v>
      </c>
      <c r="S304" s="17"/>
    </row>
    <row r="305" spans="1:19">
      <c r="A305" s="523"/>
      <c r="B305" s="380" t="s">
        <v>384</v>
      </c>
      <c r="C305" s="399" t="str">
        <f>SOCINUS!B21</f>
        <v>Tesorería Municipal de Santiago de María</v>
      </c>
      <c r="D305" s="354">
        <f>SOCINUS!C21</f>
        <v>318.09500000000003</v>
      </c>
      <c r="E305" s="354">
        <f>SOCINUS!D21</f>
        <v>257.89</v>
      </c>
      <c r="F305" s="354">
        <f>SOCINUS!E21</f>
        <v>315.16500000000002</v>
      </c>
      <c r="G305" s="354">
        <f>SOCINUS!F21</f>
        <v>307.995</v>
      </c>
      <c r="H305" s="354">
        <f>SOCINUS!G21</f>
        <v>324.87</v>
      </c>
      <c r="I305" s="354">
        <f>SOCINUS!H21</f>
        <v>345.52499999999998</v>
      </c>
      <c r="J305" s="354">
        <f>SOCINUS!I21</f>
        <v>343.76499999999999</v>
      </c>
      <c r="K305" s="354">
        <f>SOCINUS!J21</f>
        <v>300.61</v>
      </c>
      <c r="L305" s="354">
        <f>SOCINUS!K21</f>
        <v>316.20499999999998</v>
      </c>
      <c r="M305" s="354">
        <f>SOCINUS!L21</f>
        <v>331.2</v>
      </c>
      <c r="N305" s="354">
        <f>SOCINUS!M21</f>
        <v>286.60000000000002</v>
      </c>
      <c r="O305" s="354">
        <f>SOCINUS!N21</f>
        <v>347.97500000000002</v>
      </c>
      <c r="P305" s="317">
        <f t="shared" si="14"/>
        <v>3795.8949999999995</v>
      </c>
      <c r="Q305" s="352">
        <f>'Sn Fco. Menendez'!AE302+SUM(P305/12)</f>
        <v>316.32458333333329</v>
      </c>
      <c r="R305" s="352">
        <f>'Sn Fco. Menendez'!AF302+SUM(Q305/30)</f>
        <v>10.544152777777777</v>
      </c>
      <c r="S305" s="17"/>
    </row>
    <row r="306" spans="1:19">
      <c r="A306" s="523"/>
      <c r="B306" s="380" t="s">
        <v>384</v>
      </c>
      <c r="C306" s="399" t="str">
        <f>SOCINUS!B22</f>
        <v>Tesorería Municipal de Tecapán</v>
      </c>
      <c r="D306" s="355">
        <f>SOCINUS!C22</f>
        <v>64.61</v>
      </c>
      <c r="E306" s="355">
        <f>SOCINUS!D22</f>
        <v>57.02</v>
      </c>
      <c r="F306" s="355">
        <f>SOCINUS!E22</f>
        <v>58.034999999999997</v>
      </c>
      <c r="G306" s="355">
        <f>SOCINUS!F22</f>
        <v>61.664999999999999</v>
      </c>
      <c r="H306" s="355">
        <f>SOCINUS!G22</f>
        <v>67.42</v>
      </c>
      <c r="I306" s="355">
        <f>SOCINUS!H22</f>
        <v>77.444999999999993</v>
      </c>
      <c r="J306" s="355">
        <f>SOCINUS!I22</f>
        <v>61.994999999999997</v>
      </c>
      <c r="K306" s="355">
        <f>SOCINUS!J22</f>
        <v>73.599999999999994</v>
      </c>
      <c r="L306" s="355">
        <f>SOCINUS!K22</f>
        <v>67.004999999999995</v>
      </c>
      <c r="M306" s="355">
        <f>SOCINUS!L22</f>
        <v>73.180000000000007</v>
      </c>
      <c r="N306" s="355">
        <f>SOCINUS!M22</f>
        <v>55.905000000000001</v>
      </c>
      <c r="O306" s="355">
        <f>SOCINUS!N22</f>
        <v>61.96</v>
      </c>
      <c r="P306" s="317">
        <f t="shared" si="14"/>
        <v>779.83999999999992</v>
      </c>
      <c r="Q306" s="352">
        <f>'Sn Fco. Menendez'!AE303+SUM(P306/12)</f>
        <v>64.986666666666665</v>
      </c>
      <c r="R306" s="352">
        <f>'Sn Fco. Menendez'!AF303+SUM(Q306/30)</f>
        <v>2.1662222222222223</v>
      </c>
      <c r="S306" s="17"/>
    </row>
    <row r="307" spans="1:19">
      <c r="A307" s="523"/>
      <c r="B307" s="380" t="s">
        <v>384</v>
      </c>
      <c r="C307" s="399" t="str">
        <f>SOCINUS!B23</f>
        <v>Tesorería Municipal de San Francisco Javier</v>
      </c>
      <c r="D307" s="355">
        <f>SOCINUS!C23</f>
        <v>16.295000000000002</v>
      </c>
      <c r="E307" s="355">
        <f>SOCINUS!D23</f>
        <v>7.79</v>
      </c>
      <c r="F307" s="355">
        <f>SOCINUS!E23</f>
        <v>10.805</v>
      </c>
      <c r="G307" s="355">
        <f>SOCINUS!F23</f>
        <v>19.100000000000001</v>
      </c>
      <c r="H307" s="355">
        <f>SOCINUS!G23</f>
        <v>13.494999999999999</v>
      </c>
      <c r="I307" s="355">
        <f>SOCINUS!H23</f>
        <v>14.14</v>
      </c>
      <c r="J307" s="355">
        <f>SOCINUS!I23</f>
        <v>20.844999999999999</v>
      </c>
      <c r="K307" s="355">
        <f>SOCINUS!J23</f>
        <v>19.77</v>
      </c>
      <c r="L307" s="355">
        <f>SOCINUS!K23</f>
        <v>11.835000000000001</v>
      </c>
      <c r="M307" s="355">
        <f>SOCINUS!L23</f>
        <v>21.59</v>
      </c>
      <c r="N307" s="355">
        <f>SOCINUS!M23</f>
        <v>18.184999999999999</v>
      </c>
      <c r="O307" s="355">
        <f>SOCINUS!N23</f>
        <v>18.989999999999998</v>
      </c>
      <c r="P307" s="317">
        <f t="shared" si="14"/>
        <v>192.84</v>
      </c>
      <c r="Q307" s="352">
        <f>'Sn Fco. Menendez'!AE304+SUM(P307/12)</f>
        <v>16.07</v>
      </c>
      <c r="R307" s="352">
        <f>'Sn Fco. Menendez'!AF304+SUM(Q307/30)</f>
        <v>0.53566666666666662</v>
      </c>
      <c r="S307" s="17"/>
    </row>
    <row r="308" spans="1:19">
      <c r="A308" s="523"/>
      <c r="B308" s="380" t="s">
        <v>384</v>
      </c>
      <c r="C308" s="399" t="str">
        <f>SOCINUS!B24</f>
        <v>Tesorería Municipal de Jucuapa</v>
      </c>
      <c r="D308" s="355">
        <f>SOCINUS!C24</f>
        <v>190.13</v>
      </c>
      <c r="E308" s="355">
        <f>SOCINUS!D24</f>
        <v>173.94499999999999</v>
      </c>
      <c r="F308" s="355">
        <f>SOCINUS!E24</f>
        <v>202.23</v>
      </c>
      <c r="G308" s="355">
        <f>SOCINUS!F24</f>
        <v>200.57</v>
      </c>
      <c r="H308" s="355">
        <f>SOCINUS!G24</f>
        <v>242.95</v>
      </c>
      <c r="I308" s="355">
        <f>SOCINUS!H24</f>
        <v>228.13</v>
      </c>
      <c r="J308" s="355">
        <f>SOCINUS!I24</f>
        <v>226.535</v>
      </c>
      <c r="K308" s="355">
        <f>SOCINUS!J24</f>
        <v>198.67</v>
      </c>
      <c r="L308" s="355">
        <f>SOCINUS!K24</f>
        <v>215.04</v>
      </c>
      <c r="M308" s="355">
        <f>SOCINUS!L24</f>
        <v>220.91499999999999</v>
      </c>
      <c r="N308" s="355">
        <f>SOCINUS!M24</f>
        <v>190.405</v>
      </c>
      <c r="O308" s="355">
        <f>SOCINUS!N24</f>
        <v>194.38499999999999</v>
      </c>
      <c r="P308" s="317">
        <f t="shared" si="14"/>
        <v>2483.9050000000007</v>
      </c>
      <c r="Q308" s="352">
        <f>'Sn Fco. Menendez'!AE305+SUM(P308/12)</f>
        <v>206.9920833333334</v>
      </c>
      <c r="R308" s="352">
        <f>'Sn Fco. Menendez'!AF305+SUM(Q308/30)</f>
        <v>6.8997361111111131</v>
      </c>
      <c r="S308" s="17"/>
    </row>
    <row r="309" spans="1:19">
      <c r="A309" s="523"/>
      <c r="B309" s="380" t="s">
        <v>384</v>
      </c>
      <c r="C309" s="399" t="str">
        <f>SOCINUS!B25</f>
        <v>Tesorería Municipal de Alegría</v>
      </c>
      <c r="D309" s="355">
        <f>SOCINUS!C25</f>
        <v>48.994999999999997</v>
      </c>
      <c r="E309" s="355">
        <f>SOCINUS!D25</f>
        <v>36.795000000000002</v>
      </c>
      <c r="F309" s="355">
        <f>SOCINUS!E25</f>
        <v>39.664999999999999</v>
      </c>
      <c r="G309" s="355">
        <f>SOCINUS!F25</f>
        <v>45.64</v>
      </c>
      <c r="H309" s="355">
        <f>SOCINUS!G25</f>
        <v>44.585000000000001</v>
      </c>
      <c r="I309" s="355">
        <f>SOCINUS!H25</f>
        <v>50.44</v>
      </c>
      <c r="J309" s="355">
        <f>SOCINUS!I25</f>
        <v>47.38</v>
      </c>
      <c r="K309" s="355">
        <f>SOCINUS!J25</f>
        <v>45.244999999999997</v>
      </c>
      <c r="L309" s="355">
        <f>SOCINUS!K25</f>
        <v>44.575000000000003</v>
      </c>
      <c r="M309" s="355">
        <f>SOCINUS!L25</f>
        <v>49.53</v>
      </c>
      <c r="N309" s="355">
        <f>SOCINUS!M25</f>
        <v>49.454999999999998</v>
      </c>
      <c r="O309" s="355">
        <f>SOCINUS!N25</f>
        <v>45.284999999999997</v>
      </c>
      <c r="P309" s="317">
        <f t="shared" si="14"/>
        <v>547.59</v>
      </c>
      <c r="Q309" s="352">
        <f>'Sn Fco. Menendez'!AE306+SUM(P309/12)</f>
        <v>45.6325</v>
      </c>
      <c r="R309" s="352">
        <f>'Sn Fco. Menendez'!AF306+SUM(Q309/30)</f>
        <v>1.5210833333333333</v>
      </c>
      <c r="S309" s="17"/>
    </row>
    <row r="310" spans="1:19">
      <c r="A310" s="523"/>
      <c r="B310" s="380" t="s">
        <v>199</v>
      </c>
      <c r="C310" s="399" t="str">
        <f>SOCINUS!B26</f>
        <v>Tesorería Municipal de Ciudad Barrios</v>
      </c>
      <c r="D310" s="355">
        <f>SOCINUS!C26</f>
        <v>79.19</v>
      </c>
      <c r="E310" s="355">
        <f>SOCINUS!D26</f>
        <v>70.84</v>
      </c>
      <c r="F310" s="355">
        <f>SOCINUS!E26</f>
        <v>60.555</v>
      </c>
      <c r="G310" s="355">
        <f>SOCINUS!F26</f>
        <v>77.27</v>
      </c>
      <c r="H310" s="355">
        <f>SOCINUS!G26</f>
        <v>84.364999999999995</v>
      </c>
      <c r="I310" s="355">
        <f>SOCINUS!H26</f>
        <v>85.49</v>
      </c>
      <c r="J310" s="355">
        <f>SOCINUS!I26</f>
        <v>77.930000000000007</v>
      </c>
      <c r="K310" s="355">
        <f>SOCINUS!J26</f>
        <v>82.364999999999995</v>
      </c>
      <c r="L310" s="355">
        <f>SOCINUS!K26</f>
        <v>71.16</v>
      </c>
      <c r="M310" s="355">
        <f>SOCINUS!L26</f>
        <v>77.555000000000007</v>
      </c>
      <c r="N310" s="355">
        <f>SOCINUS!M26</f>
        <v>62.67</v>
      </c>
      <c r="O310" s="355">
        <f>SOCINUS!N26</f>
        <v>68.11</v>
      </c>
      <c r="P310" s="317">
        <f t="shared" si="14"/>
        <v>897.5</v>
      </c>
      <c r="Q310" s="352">
        <f>'Sn Fco. Menendez'!AE307+SUM(P310/12)</f>
        <v>74.791666666666671</v>
      </c>
      <c r="R310" s="352">
        <f>'Sn Fco. Menendez'!AF307+SUM(Q310/30)</f>
        <v>2.4930555555555558</v>
      </c>
      <c r="S310" s="17"/>
    </row>
    <row r="311" spans="1:19">
      <c r="A311" s="523"/>
      <c r="B311" s="380" t="s">
        <v>199</v>
      </c>
      <c r="C311" s="399" t="str">
        <f>SOCINUS!B27</f>
        <v>Tesorería Municipal de Moncagua</v>
      </c>
      <c r="D311" s="355">
        <f>SOCINUS!C27</f>
        <v>47.86</v>
      </c>
      <c r="E311" s="355">
        <f>SOCINUS!D27</f>
        <v>43.43</v>
      </c>
      <c r="F311" s="355">
        <f>SOCINUS!E27</f>
        <v>48.185000000000002</v>
      </c>
      <c r="G311" s="355">
        <f>SOCINUS!F27</f>
        <v>50.465000000000003</v>
      </c>
      <c r="H311" s="355">
        <f>SOCINUS!G27</f>
        <v>52.555</v>
      </c>
      <c r="I311" s="355">
        <f>SOCINUS!H27</f>
        <v>56.44</v>
      </c>
      <c r="J311" s="355">
        <f>SOCINUS!I27</f>
        <v>49.84</v>
      </c>
      <c r="K311" s="355">
        <f>SOCINUS!J27</f>
        <v>47.545000000000002</v>
      </c>
      <c r="L311" s="355">
        <f>SOCINUS!K27</f>
        <v>50.81</v>
      </c>
      <c r="M311" s="355">
        <f>SOCINUS!L27</f>
        <v>53.634999999999998</v>
      </c>
      <c r="N311" s="355">
        <f>SOCINUS!M27</f>
        <v>43.174999999999997</v>
      </c>
      <c r="O311" s="355">
        <f>SOCINUS!N27</f>
        <v>40.005000000000003</v>
      </c>
      <c r="P311" s="317">
        <f t="shared" si="14"/>
        <v>583.94499999999994</v>
      </c>
      <c r="Q311" s="352">
        <f>'Sn Fco. Menendez'!AE308+SUM(P311/12)</f>
        <v>48.662083333333328</v>
      </c>
      <c r="R311" s="352">
        <f>'Sn Fco. Menendez'!AF308+SUM(Q311/30)</f>
        <v>1.6220694444444443</v>
      </c>
      <c r="S311" s="17"/>
    </row>
    <row r="312" spans="1:19">
      <c r="A312" s="523"/>
      <c r="B312" s="380" t="s">
        <v>384</v>
      </c>
      <c r="C312" s="399" t="str">
        <f>SOCINUS!B28</f>
        <v>Tesorería Municipal de El Triunfo</v>
      </c>
      <c r="D312" s="355">
        <f>SOCINUS!C28</f>
        <v>74.989999999999995</v>
      </c>
      <c r="E312" s="355">
        <f>SOCINUS!D28</f>
        <v>62.615000000000002</v>
      </c>
      <c r="F312" s="355">
        <f>SOCINUS!E28</f>
        <v>78.905000000000001</v>
      </c>
      <c r="G312" s="355">
        <f>SOCINUS!F28</f>
        <v>84.06</v>
      </c>
      <c r="H312" s="355">
        <f>SOCINUS!G28</f>
        <v>97.23</v>
      </c>
      <c r="I312" s="355">
        <f>SOCINUS!H28</f>
        <v>95.64</v>
      </c>
      <c r="J312" s="355">
        <f>SOCINUS!I28</f>
        <v>90.35</v>
      </c>
      <c r="K312" s="355">
        <f>SOCINUS!J28</f>
        <v>93.314999999999998</v>
      </c>
      <c r="L312" s="355">
        <f>SOCINUS!K28</f>
        <v>87.444999999999993</v>
      </c>
      <c r="M312" s="355">
        <f>SOCINUS!L28</f>
        <v>101.2</v>
      </c>
      <c r="N312" s="355">
        <f>SOCINUS!M28</f>
        <v>78.39</v>
      </c>
      <c r="O312" s="355">
        <f>SOCINUS!N28</f>
        <v>85.67</v>
      </c>
      <c r="P312" s="317">
        <f t="shared" si="14"/>
        <v>1029.81</v>
      </c>
      <c r="Q312" s="352">
        <f>'Sn Fco. Menendez'!AE309+SUM(P312/12)</f>
        <v>85.817499999999995</v>
      </c>
      <c r="R312" s="352">
        <f>'Sn Fco. Menendez'!AF309+SUM(Q312/30)</f>
        <v>2.860583333333333</v>
      </c>
      <c r="S312" s="17"/>
    </row>
    <row r="313" spans="1:19">
      <c r="A313" s="523"/>
      <c r="B313" s="380" t="s">
        <v>199</v>
      </c>
      <c r="C313" s="399" t="str">
        <f>SOCINUS!B29</f>
        <v>Tesorería Municipal de Chinameca</v>
      </c>
      <c r="D313" s="355">
        <f>SOCINUS!C29</f>
        <v>130.91999999999999</v>
      </c>
      <c r="E313" s="355">
        <f>SOCINUS!D29</f>
        <v>114.15</v>
      </c>
      <c r="F313" s="355">
        <f>SOCINUS!E29</f>
        <v>135.98500000000001</v>
      </c>
      <c r="G313" s="355">
        <f>SOCINUS!F29</f>
        <v>138.28</v>
      </c>
      <c r="H313" s="355">
        <f>SOCINUS!G29</f>
        <v>175.875</v>
      </c>
      <c r="I313" s="355">
        <f>SOCINUS!H29</f>
        <v>156.465</v>
      </c>
      <c r="J313" s="355">
        <f>SOCINUS!I29</f>
        <v>155.66999999999999</v>
      </c>
      <c r="K313" s="355">
        <f>SOCINUS!J29</f>
        <v>140.05000000000001</v>
      </c>
      <c r="L313" s="355">
        <f>SOCINUS!K29</f>
        <v>138.39500000000001</v>
      </c>
      <c r="M313" s="355">
        <f>SOCINUS!L29</f>
        <v>135.22499999999999</v>
      </c>
      <c r="N313" s="355">
        <f>SOCINUS!M29</f>
        <v>124.31</v>
      </c>
      <c r="O313" s="355">
        <f>SOCINUS!N29</f>
        <v>126.755</v>
      </c>
      <c r="P313" s="317">
        <f t="shared" ref="P313:P361" si="15">SUM(D313:O313)</f>
        <v>1672.08</v>
      </c>
      <c r="Q313" s="352">
        <f>'Sn Fco. Menendez'!AE310+SUM(P313/12)</f>
        <v>139.34</v>
      </c>
      <c r="R313" s="352">
        <f>'Sn Fco. Menendez'!AF310+SUM(Q313/30)</f>
        <v>4.6446666666666667</v>
      </c>
      <c r="S313" s="17"/>
    </row>
    <row r="314" spans="1:19">
      <c r="A314" s="523"/>
      <c r="B314" s="380" t="s">
        <v>199</v>
      </c>
      <c r="C314" s="399" t="str">
        <f>SOCINUS!B30</f>
        <v>Tesorería Municipal de San Rafael Oriente</v>
      </c>
      <c r="D314" s="355">
        <f>SOCINUS!C30</f>
        <v>102.66</v>
      </c>
      <c r="E314" s="355">
        <f>SOCINUS!D30</f>
        <v>86.825000000000003</v>
      </c>
      <c r="F314" s="355">
        <f>SOCINUS!E30</f>
        <v>106.11</v>
      </c>
      <c r="G314" s="355">
        <f>SOCINUS!F30</f>
        <v>124.575</v>
      </c>
      <c r="H314" s="355">
        <f>SOCINUS!G30</f>
        <v>149.69999999999999</v>
      </c>
      <c r="I314" s="355">
        <f>SOCINUS!H30</f>
        <v>126.265</v>
      </c>
      <c r="J314" s="355">
        <f>SOCINUS!I30</f>
        <v>105.55</v>
      </c>
      <c r="K314" s="355">
        <f>SOCINUS!J30</f>
        <v>123.675</v>
      </c>
      <c r="L314" s="355">
        <f>SOCINUS!K30</f>
        <v>140.72</v>
      </c>
      <c r="M314" s="355">
        <f>SOCINUS!L30</f>
        <v>138.715</v>
      </c>
      <c r="N314" s="355">
        <f>SOCINUS!M30</f>
        <v>108.22</v>
      </c>
      <c r="O314" s="355">
        <f>SOCINUS!N30</f>
        <v>104.22499999999999</v>
      </c>
      <c r="P314" s="317">
        <f t="shared" si="15"/>
        <v>1417.2399999999998</v>
      </c>
      <c r="Q314" s="352">
        <f>'Sn Fco. Menendez'!AE311+SUM(P314/12)</f>
        <v>118.10333333333331</v>
      </c>
      <c r="R314" s="352">
        <f>'Sn Fco. Menendez'!AF311+SUM(Q314/30)</f>
        <v>3.936777777777777</v>
      </c>
      <c r="S314" s="17"/>
    </row>
    <row r="315" spans="1:19">
      <c r="A315" s="523"/>
      <c r="B315" s="380" t="s">
        <v>384</v>
      </c>
      <c r="C315" s="399" t="str">
        <f>SOCINUS!B31</f>
        <v>Tesorería Municipal de Ozatlán</v>
      </c>
      <c r="D315" s="355">
        <f>SOCINUS!C31</f>
        <v>65.215000000000003</v>
      </c>
      <c r="E315" s="355">
        <f>SOCINUS!D31</f>
        <v>48.25</v>
      </c>
      <c r="F315" s="355">
        <f>SOCINUS!E31</f>
        <v>60.19</v>
      </c>
      <c r="G315" s="355">
        <f>SOCINUS!F31</f>
        <v>74.75</v>
      </c>
      <c r="H315" s="355">
        <f>SOCINUS!G31</f>
        <v>59.58</v>
      </c>
      <c r="I315" s="355">
        <f>SOCINUS!H31</f>
        <v>68.010000000000005</v>
      </c>
      <c r="J315" s="355">
        <f>SOCINUS!I31</f>
        <v>63.305</v>
      </c>
      <c r="K315" s="355">
        <f>SOCINUS!J31</f>
        <v>47.19</v>
      </c>
      <c r="L315" s="355">
        <f>SOCINUS!K31</f>
        <v>52.954999999999998</v>
      </c>
      <c r="M315" s="355">
        <f>SOCINUS!L31</f>
        <v>60.685000000000002</v>
      </c>
      <c r="N315" s="355">
        <f>SOCINUS!M31</f>
        <v>56.66</v>
      </c>
      <c r="O315" s="355">
        <f>SOCINUS!N31</f>
        <v>50.354999999999997</v>
      </c>
      <c r="P315" s="317">
        <f t="shared" si="15"/>
        <v>707.1450000000001</v>
      </c>
      <c r="Q315" s="352">
        <f>'Sn Fco. Menendez'!AE312+SUM(P315/12)</f>
        <v>58.928750000000008</v>
      </c>
      <c r="R315" s="352">
        <f>'Sn Fco. Menendez'!AF312+SUM(Q315/30)</f>
        <v>1.964291666666667</v>
      </c>
      <c r="S315" s="17"/>
    </row>
    <row r="316" spans="1:19">
      <c r="A316" s="523"/>
      <c r="B316" s="383" t="s">
        <v>199</v>
      </c>
      <c r="C316" s="399" t="str">
        <f>SOCINUS!B32</f>
        <v>Tesorería Municipal de San Jorge</v>
      </c>
      <c r="D316" s="355">
        <f>SOCINUS!C32</f>
        <v>64.775000000000006</v>
      </c>
      <c r="E316" s="355">
        <f>SOCINUS!D32</f>
        <v>53.515000000000001</v>
      </c>
      <c r="F316" s="355">
        <f>SOCINUS!E32</f>
        <v>57.935000000000002</v>
      </c>
      <c r="G316" s="355">
        <f>SOCINUS!F32</f>
        <v>64.995000000000005</v>
      </c>
      <c r="H316" s="355">
        <f>SOCINUS!G32</f>
        <v>67.665000000000006</v>
      </c>
      <c r="I316" s="355">
        <f>SOCINUS!H32</f>
        <v>70.204999999999998</v>
      </c>
      <c r="J316" s="355">
        <f>SOCINUS!I32</f>
        <v>59.825000000000003</v>
      </c>
      <c r="K316" s="355">
        <f>SOCINUS!J32</f>
        <v>61.034999999999997</v>
      </c>
      <c r="L316" s="355">
        <f>SOCINUS!K32</f>
        <v>61.44</v>
      </c>
      <c r="M316" s="355">
        <f>SOCINUS!L32</f>
        <v>68.33</v>
      </c>
      <c r="N316" s="355">
        <f>SOCINUS!M32</f>
        <v>57.975000000000001</v>
      </c>
      <c r="O316" s="355">
        <f>SOCINUS!N32</f>
        <v>48.02</v>
      </c>
      <c r="P316" s="317">
        <f t="shared" si="15"/>
        <v>735.71500000000015</v>
      </c>
      <c r="Q316" s="352">
        <f>'Sn Fco. Menendez'!AE313+SUM(P316/12)</f>
        <v>61.309583333333343</v>
      </c>
      <c r="R316" s="352">
        <f>'Sn Fco. Menendez'!AF313+SUM(Q316/30)</f>
        <v>2.043652777777778</v>
      </c>
      <c r="S316" s="17"/>
    </row>
    <row r="317" spans="1:19">
      <c r="A317" s="523"/>
      <c r="B317" s="383" t="s">
        <v>384</v>
      </c>
      <c r="C317" s="399" t="str">
        <f>SOCINUS!B33</f>
        <v>Tesorería Municipal de San Agustín</v>
      </c>
      <c r="D317" s="355">
        <f>SOCINUS!C33</f>
        <v>11.67</v>
      </c>
      <c r="E317" s="355">
        <f>SOCINUS!D33</f>
        <v>8.4849999999999994</v>
      </c>
      <c r="F317" s="355">
        <f>SOCINUS!E33</f>
        <v>11.265000000000001</v>
      </c>
      <c r="G317" s="355">
        <f>SOCINUS!F33</f>
        <v>10.365</v>
      </c>
      <c r="H317" s="355">
        <f>SOCINUS!G33</f>
        <v>13.335000000000001</v>
      </c>
      <c r="I317" s="355">
        <f>SOCINUS!H33</f>
        <v>14.48</v>
      </c>
      <c r="J317" s="355">
        <f>SOCINUS!I33</f>
        <v>14.79</v>
      </c>
      <c r="K317" s="355">
        <f>SOCINUS!J33</f>
        <v>12.15</v>
      </c>
      <c r="L317" s="355">
        <f>SOCINUS!K33</f>
        <v>14.25</v>
      </c>
      <c r="M317" s="355">
        <f>SOCINUS!L33</f>
        <v>18.18</v>
      </c>
      <c r="N317" s="355">
        <f>SOCINUS!M33</f>
        <v>12.105</v>
      </c>
      <c r="O317" s="356">
        <f>SOCINUS!N33</f>
        <v>9.8249999999999993</v>
      </c>
      <c r="P317" s="317">
        <f t="shared" si="15"/>
        <v>150.9</v>
      </c>
      <c r="Q317" s="352">
        <f>'Sn Fco. Menendez'!AE314+SUM(P317/12)</f>
        <v>12.575000000000001</v>
      </c>
      <c r="R317" s="352">
        <f>'Sn Fco. Menendez'!AF314+SUM(Q317/30)</f>
        <v>0.41916666666666669</v>
      </c>
      <c r="S317" s="17"/>
    </row>
    <row r="318" spans="1:19">
      <c r="A318" s="523"/>
      <c r="B318" s="383" t="s">
        <v>384</v>
      </c>
      <c r="C318" s="399" t="str">
        <f>SOCINUS!B34</f>
        <v>Tesorería Municipal de Berlín</v>
      </c>
      <c r="D318" s="355">
        <f>SOCINUS!C34</f>
        <v>195.755</v>
      </c>
      <c r="E318" s="355">
        <f>SOCINUS!D34</f>
        <v>163.44999999999999</v>
      </c>
      <c r="F318" s="355">
        <f>SOCINUS!E34</f>
        <v>188</v>
      </c>
      <c r="G318" s="355">
        <f>SOCINUS!F34</f>
        <v>192.07499999999999</v>
      </c>
      <c r="H318" s="355">
        <f>SOCINUS!G34</f>
        <v>205.215</v>
      </c>
      <c r="I318" s="355">
        <f>SOCINUS!H34</f>
        <v>220.97</v>
      </c>
      <c r="J318" s="355">
        <f>SOCINUS!I34</f>
        <v>219.29499999999999</v>
      </c>
      <c r="K318" s="355">
        <f>SOCINUS!J34</f>
        <v>203.17500000000001</v>
      </c>
      <c r="L318" s="355">
        <f>SOCINUS!K34</f>
        <v>198.77</v>
      </c>
      <c r="M318" s="355">
        <f>SOCINUS!L34</f>
        <v>209.32499999999999</v>
      </c>
      <c r="N318" s="355">
        <f>SOCINUS!M34</f>
        <v>184.63</v>
      </c>
      <c r="O318" s="355">
        <f>SOCINUS!N34</f>
        <v>194.01499999999999</v>
      </c>
      <c r="P318" s="317">
        <f t="shared" si="15"/>
        <v>2374.6749999999997</v>
      </c>
      <c r="Q318" s="352">
        <f>'Sn Fco. Menendez'!AE315+SUM(P318/12)</f>
        <v>197.88958333333332</v>
      </c>
      <c r="R318" s="352">
        <f>'Sn Fco. Menendez'!AF315+SUM(Q318/30)</f>
        <v>6.5963194444444442</v>
      </c>
      <c r="S318" s="17"/>
    </row>
    <row r="319" spans="1:19">
      <c r="A319" s="523"/>
      <c r="B319" s="383" t="s">
        <v>199</v>
      </c>
      <c r="C319" s="399" t="str">
        <f>SOCINUS!B35</f>
        <v>Tesorería Municipal de El Tránsito</v>
      </c>
      <c r="D319" s="279">
        <f>SOCINUS!C35</f>
        <v>185.755</v>
      </c>
      <c r="E319" s="357">
        <f>SOCINUS!D35</f>
        <v>151.82499999999999</v>
      </c>
      <c r="F319" s="357">
        <f>SOCINUS!E35</f>
        <v>178.995</v>
      </c>
      <c r="G319" s="357">
        <f>SOCINUS!F35</f>
        <v>209.19</v>
      </c>
      <c r="H319" s="357">
        <f>SOCINUS!G35</f>
        <v>216.315</v>
      </c>
      <c r="I319" s="357">
        <f>SOCINUS!H35</f>
        <v>194.33500000000001</v>
      </c>
      <c r="J319" s="357">
        <f>SOCINUS!I35</f>
        <v>202.22</v>
      </c>
      <c r="K319" s="279">
        <f>SOCINUS!J35</f>
        <v>186.85499999999999</v>
      </c>
      <c r="L319" s="279">
        <f>SOCINUS!K35</f>
        <v>213.97</v>
      </c>
      <c r="M319" s="279">
        <f>SOCINUS!L35</f>
        <v>210.065</v>
      </c>
      <c r="N319" s="279">
        <f>SOCINUS!M35</f>
        <v>182.85</v>
      </c>
      <c r="O319" s="357">
        <f>SOCINUS!N35</f>
        <v>177.58500000000001</v>
      </c>
      <c r="P319" s="317">
        <f t="shared" si="15"/>
        <v>2309.9600000000005</v>
      </c>
      <c r="Q319" s="352">
        <f>'Sn Fco. Menendez'!AE316+SUM(P319/12)</f>
        <v>192.4966666666667</v>
      </c>
      <c r="R319" s="352">
        <f>'Sn Fco. Menendez'!AF316+SUM(Q319/30)</f>
        <v>6.4165555555555569</v>
      </c>
      <c r="S319" s="17"/>
    </row>
    <row r="320" spans="1:19">
      <c r="A320" s="523"/>
      <c r="B320" s="383" t="s">
        <v>384</v>
      </c>
      <c r="C320" s="399" t="str">
        <f>SOCINUS!B36</f>
        <v>Tesorería Municipal de Nueva Granada</v>
      </c>
      <c r="D320" s="279">
        <f>SOCINUS!C36</f>
        <v>14.2</v>
      </c>
      <c r="E320" s="279">
        <f>SOCINUS!D36</f>
        <v>14.19</v>
      </c>
      <c r="F320" s="279">
        <f>SOCINUS!E36</f>
        <v>13.455</v>
      </c>
      <c r="G320" s="279">
        <f>SOCINUS!F36</f>
        <v>13.835000000000001</v>
      </c>
      <c r="H320" s="279">
        <f>SOCINUS!G36</f>
        <v>25.36</v>
      </c>
      <c r="I320" s="279">
        <f>SOCINUS!H36</f>
        <v>14.59</v>
      </c>
      <c r="J320" s="279">
        <f>SOCINUS!I36</f>
        <v>30.385000000000002</v>
      </c>
      <c r="K320" s="279">
        <f>SOCINUS!J36</f>
        <v>33.04</v>
      </c>
      <c r="L320" s="279">
        <f>SOCINUS!K36</f>
        <v>22.225000000000001</v>
      </c>
      <c r="M320" s="279">
        <f>SOCINUS!L36</f>
        <v>33.244999999999997</v>
      </c>
      <c r="N320" s="279">
        <f>SOCINUS!M36</f>
        <v>15.755000000000001</v>
      </c>
      <c r="O320" s="279">
        <f>SOCINUS!N36</f>
        <v>12.955</v>
      </c>
      <c r="P320" s="317">
        <f t="shared" si="15"/>
        <v>243.23500000000001</v>
      </c>
      <c r="Q320" s="352">
        <f>'Sn Fco. Menendez'!AE317+SUM(P320/12)</f>
        <v>20.269583333333333</v>
      </c>
      <c r="R320" s="352">
        <f>'Sn Fco. Menendez'!AF317+SUM(Q320/30)</f>
        <v>0.67565277777777777</v>
      </c>
      <c r="S320" s="17"/>
    </row>
    <row r="321" spans="1:19">
      <c r="A321" s="523"/>
      <c r="B321" s="383" t="s">
        <v>384</v>
      </c>
      <c r="C321" s="399" t="str">
        <f>SOCINUS!B37</f>
        <v>Tesorería Municipal de Mercedes Umaña</v>
      </c>
      <c r="D321" s="353">
        <f>SOCINUS!C37</f>
        <v>46.24</v>
      </c>
      <c r="E321" s="353">
        <f>SOCINUS!D37</f>
        <v>43.085000000000001</v>
      </c>
      <c r="F321" s="353">
        <f>SOCINUS!E37</f>
        <v>49.545000000000002</v>
      </c>
      <c r="G321" s="353">
        <f>SOCINUS!F37</f>
        <v>46.424999999999997</v>
      </c>
      <c r="H321" s="353">
        <f>SOCINUS!G37</f>
        <v>61.604999999999997</v>
      </c>
      <c r="I321" s="353">
        <f>SOCINUS!H37</f>
        <v>54.395000000000003</v>
      </c>
      <c r="J321" s="353">
        <f>SOCINUS!I37</f>
        <v>48.664999999999999</v>
      </c>
      <c r="K321" s="353">
        <f>SOCINUS!J37</f>
        <v>49.08</v>
      </c>
      <c r="L321" s="353">
        <f>SOCINUS!K37</f>
        <v>58.99</v>
      </c>
      <c r="M321" s="353">
        <f>SOCINUS!L37</f>
        <v>59.74</v>
      </c>
      <c r="N321" s="353">
        <f>SOCINUS!M37</f>
        <v>45.75</v>
      </c>
      <c r="O321" s="353">
        <f>SOCINUS!N37</f>
        <v>45.064999999999998</v>
      </c>
      <c r="P321" s="317">
        <f t="shared" si="15"/>
        <v>608.58500000000004</v>
      </c>
      <c r="Q321" s="352">
        <f>'Sn Fco. Menendez'!AE318+SUM(P321/12)</f>
        <v>50.71541666666667</v>
      </c>
      <c r="R321" s="352">
        <f>'Sn Fco. Menendez'!AF318+SUM(Q321/30)</f>
        <v>1.6905138888888891</v>
      </c>
      <c r="S321" s="17"/>
    </row>
    <row r="322" spans="1:19">
      <c r="A322" s="523"/>
      <c r="B322" s="383" t="s">
        <v>23</v>
      </c>
      <c r="C322" s="399" t="str">
        <f>SOCINUS!B38</f>
        <v>Tesorería Municipal de San Ildefonso</v>
      </c>
      <c r="D322" s="355">
        <f>SOCINUS!C38</f>
        <v>33.104999999999997</v>
      </c>
      <c r="E322" s="355">
        <f>SOCINUS!D38</f>
        <v>25.94</v>
      </c>
      <c r="F322" s="355">
        <f>SOCINUS!E38</f>
        <v>29.71</v>
      </c>
      <c r="G322" s="355">
        <f>SOCINUS!F38</f>
        <v>27.86</v>
      </c>
      <c r="H322" s="355">
        <f>SOCINUS!G38</f>
        <v>33.9</v>
      </c>
      <c r="I322" s="355">
        <f>SOCINUS!H38</f>
        <v>35.979999999999997</v>
      </c>
      <c r="J322" s="355">
        <f>SOCINUS!I38</f>
        <v>32.4</v>
      </c>
      <c r="K322" s="355">
        <f>SOCINUS!J38</f>
        <v>30.42</v>
      </c>
      <c r="L322" s="355">
        <f>SOCINUS!K38</f>
        <v>32.174999999999997</v>
      </c>
      <c r="M322" s="355">
        <f>SOCINUS!L38</f>
        <v>34.57</v>
      </c>
      <c r="N322" s="355">
        <f>SOCINUS!M38</f>
        <v>28.484999999999999</v>
      </c>
      <c r="O322" s="355">
        <f>SOCINUS!N38</f>
        <v>32.18</v>
      </c>
      <c r="P322" s="317">
        <f t="shared" si="15"/>
        <v>376.72500000000002</v>
      </c>
      <c r="Q322" s="352">
        <f>'Sn Fco. Menendez'!AE319+SUM(P322/12)</f>
        <v>31.393750000000001</v>
      </c>
      <c r="R322" s="352">
        <f>'Sn Fco. Menendez'!AF319+SUM(Q322/30)</f>
        <v>1.0464583333333333</v>
      </c>
      <c r="S322" s="34"/>
    </row>
    <row r="323" spans="1:19">
      <c r="A323" s="523"/>
      <c r="B323" s="384" t="s">
        <v>199</v>
      </c>
      <c r="C323" s="400" t="str">
        <f>SOCINUS!B39</f>
        <v>Tesorería Municipal de San Luis de la Reina</v>
      </c>
      <c r="D323" s="279">
        <f>SOCINUS!C39</f>
        <v>20.86</v>
      </c>
      <c r="E323" s="280">
        <f>SOCINUS!D39</f>
        <v>21.44</v>
      </c>
      <c r="F323" s="279">
        <f>SOCINUS!E39</f>
        <v>15.92</v>
      </c>
      <c r="G323" s="280">
        <f>SOCINUS!F39</f>
        <v>17.78</v>
      </c>
      <c r="H323" s="279">
        <f>SOCINUS!G39</f>
        <v>18.559999999999999</v>
      </c>
      <c r="I323" s="280">
        <f>SOCINUS!H39</f>
        <v>24.77</v>
      </c>
      <c r="J323" s="279">
        <f>SOCINUS!I39</f>
        <v>26.19</v>
      </c>
      <c r="K323" s="280">
        <f>SOCINUS!J39</f>
        <v>27.11</v>
      </c>
      <c r="L323" s="279">
        <f>SOCINUS!K39</f>
        <v>28.08</v>
      </c>
      <c r="M323" s="280">
        <f>SOCINUS!L39</f>
        <v>28.88</v>
      </c>
      <c r="N323" s="279">
        <f>SOCINUS!M39</f>
        <v>18.864999999999998</v>
      </c>
      <c r="O323" s="280">
        <f>SOCINUS!N39</f>
        <v>22.875</v>
      </c>
      <c r="P323" s="317">
        <f t="shared" si="15"/>
        <v>271.33</v>
      </c>
      <c r="Q323" s="352">
        <f>'Sn Fco. Menendez'!AE320+SUM(P323/12)</f>
        <v>22.610833333333332</v>
      </c>
      <c r="R323" s="352">
        <f>'Sn Fco. Menendez'!AF320+SUM(Q323/30)</f>
        <v>0.75369444444444444</v>
      </c>
      <c r="S323" s="17"/>
    </row>
    <row r="324" spans="1:19">
      <c r="A324" s="523"/>
      <c r="B324" s="384" t="s">
        <v>23</v>
      </c>
      <c r="C324" s="400" t="str">
        <f>SOCINUS!B40</f>
        <v>Tesorería Municipal de San Vicente</v>
      </c>
      <c r="D324" s="279">
        <f>SOCINUS!C40</f>
        <v>884.3</v>
      </c>
      <c r="E324" s="280">
        <f>SOCINUS!D40</f>
        <v>730.39</v>
      </c>
      <c r="F324" s="279">
        <f>SOCINUS!E40</f>
        <v>828.03</v>
      </c>
      <c r="G324" s="280">
        <f>SOCINUS!F40</f>
        <v>10.335000000000001</v>
      </c>
      <c r="H324" s="279">
        <f>SOCINUS!G40</f>
        <v>0</v>
      </c>
      <c r="I324" s="280">
        <f>SOCINUS!H40</f>
        <v>0</v>
      </c>
      <c r="J324" s="279">
        <f>SOCINUS!I40</f>
        <v>0</v>
      </c>
      <c r="K324" s="280">
        <f>SOCINUS!J40</f>
        <v>0</v>
      </c>
      <c r="L324" s="279">
        <f>SOCINUS!K40</f>
        <v>0</v>
      </c>
      <c r="M324" s="280">
        <f>SOCINUS!L40</f>
        <v>0</v>
      </c>
      <c r="N324" s="279">
        <f>SOCINUS!M40</f>
        <v>0</v>
      </c>
      <c r="O324" s="280">
        <f>SOCINUS!N40</f>
        <v>0</v>
      </c>
      <c r="P324" s="317">
        <f t="shared" si="15"/>
        <v>2453.0550000000003</v>
      </c>
      <c r="Q324" s="352">
        <f>'Sn Fco. Menendez'!AE321+SUM(P324/12)</f>
        <v>204.42125000000001</v>
      </c>
      <c r="R324" s="352">
        <f>'Sn Fco. Menendez'!AF321+SUM(Q324/30)</f>
        <v>6.8140416666666672</v>
      </c>
      <c r="S324" s="17"/>
    </row>
    <row r="325" spans="1:19">
      <c r="A325" s="523"/>
      <c r="B325" s="383" t="s">
        <v>23</v>
      </c>
      <c r="C325" s="399" t="str">
        <f>SOCINUS!B41</f>
        <v>Tesorería Municipal de Tecoluca</v>
      </c>
      <c r="D325" s="353">
        <f>SOCINUS!C41</f>
        <v>91.905000000000001</v>
      </c>
      <c r="E325" s="353">
        <f>SOCINUS!D41</f>
        <v>64.515000000000001</v>
      </c>
      <c r="F325" s="353">
        <f>SOCINUS!E41</f>
        <v>93.51</v>
      </c>
      <c r="G325" s="353">
        <f>SOCINUS!F41</f>
        <v>122.25</v>
      </c>
      <c r="H325" s="353">
        <f>SOCINUS!G41</f>
        <v>114.59</v>
      </c>
      <c r="I325" s="353">
        <f>SOCINUS!H41</f>
        <v>65.254999999999995</v>
      </c>
      <c r="J325" s="353">
        <f>SOCINUS!I41</f>
        <v>123.705</v>
      </c>
      <c r="K325" s="353">
        <f>SOCINUS!J41</f>
        <v>111.065</v>
      </c>
      <c r="L325" s="353">
        <f>SOCINUS!K41</f>
        <v>116.235</v>
      </c>
      <c r="M325" s="353">
        <f>SOCINUS!L41</f>
        <v>130.185</v>
      </c>
      <c r="N325" s="353">
        <f>SOCINUS!M41</f>
        <v>96.59</v>
      </c>
      <c r="O325" s="353">
        <f>SOCINUS!N41</f>
        <v>87.625</v>
      </c>
      <c r="P325" s="317">
        <f t="shared" si="15"/>
        <v>1217.43</v>
      </c>
      <c r="Q325" s="352">
        <f>'Sn Fco. Menendez'!AE322+SUM(P325/12)</f>
        <v>101.4525</v>
      </c>
      <c r="R325" s="352">
        <f>'Sn Fco. Menendez'!AF322+SUM(Q325/30)</f>
        <v>3.3817499999999998</v>
      </c>
      <c r="S325" s="17"/>
    </row>
    <row r="326" spans="1:19">
      <c r="A326" s="523"/>
      <c r="B326" s="383" t="s">
        <v>199</v>
      </c>
      <c r="C326" s="399" t="str">
        <f>SOCINUS!B42</f>
        <v>Tesorería Municipal de Nueva Guadalupe</v>
      </c>
      <c r="D326" s="353">
        <f>SOCINUS!C42</f>
        <v>84.81</v>
      </c>
      <c r="E326" s="353">
        <f>SOCINUS!D42</f>
        <v>77.180000000000007</v>
      </c>
      <c r="F326" s="353">
        <f>SOCINUS!E42</f>
        <v>87.905000000000001</v>
      </c>
      <c r="G326" s="353">
        <f>SOCINUS!F42</f>
        <v>89.314999999999998</v>
      </c>
      <c r="H326" s="353">
        <f>SOCINUS!G42</f>
        <v>114.395</v>
      </c>
      <c r="I326" s="353">
        <f>SOCINUS!H42</f>
        <v>104.88</v>
      </c>
      <c r="J326" s="353">
        <f>SOCINUS!I42</f>
        <v>97.545000000000002</v>
      </c>
      <c r="K326" s="353">
        <f>SOCINUS!J42</f>
        <v>88.87</v>
      </c>
      <c r="L326" s="353">
        <f>SOCINUS!K42</f>
        <v>104.04</v>
      </c>
      <c r="M326" s="353">
        <f>SOCINUS!L42</f>
        <v>96.295000000000002</v>
      </c>
      <c r="N326" s="353">
        <f>SOCINUS!M42</f>
        <v>85.36</v>
      </c>
      <c r="O326" s="353">
        <f>SOCINUS!N42</f>
        <v>79.040000000000006</v>
      </c>
      <c r="P326" s="317">
        <f t="shared" si="15"/>
        <v>1109.6349999999998</v>
      </c>
      <c r="Q326" s="352">
        <f>'Sn Fco. Menendez'!AE323+SUM(P326/12)</f>
        <v>92.469583333333318</v>
      </c>
      <c r="R326" s="352">
        <f>'Sn Fco. Menendez'!AF323+SUM(Q326/30)</f>
        <v>3.0823194444444439</v>
      </c>
      <c r="S326" s="17"/>
    </row>
    <row r="327" spans="1:19">
      <c r="A327" s="523"/>
      <c r="B327" s="383" t="s">
        <v>199</v>
      </c>
      <c r="C327" s="399" t="str">
        <f>SOCINUS!B43</f>
        <v>Tesorería Municipal de Lolotique</v>
      </c>
      <c r="D327" s="353">
        <f>SOCINUS!C43</f>
        <v>49.805</v>
      </c>
      <c r="E327" s="353">
        <f>SOCINUS!D43</f>
        <v>43.57</v>
      </c>
      <c r="F327" s="353">
        <f>SOCINUS!E43</f>
        <v>44.25</v>
      </c>
      <c r="G327" s="353">
        <f>SOCINUS!F43</f>
        <v>43.19</v>
      </c>
      <c r="H327" s="353">
        <f>SOCINUS!G43</f>
        <v>51.75</v>
      </c>
      <c r="I327" s="353">
        <f>SOCINUS!H43</f>
        <v>48.905000000000001</v>
      </c>
      <c r="J327" s="353">
        <f>SOCINUS!I43</f>
        <v>49.225000000000001</v>
      </c>
      <c r="K327" s="353">
        <f>SOCINUS!J43</f>
        <v>47.34</v>
      </c>
      <c r="L327" s="353">
        <f>SOCINUS!K43</f>
        <v>50.265000000000001</v>
      </c>
      <c r="M327" s="353">
        <f>SOCINUS!L43</f>
        <v>53.555</v>
      </c>
      <c r="N327" s="353">
        <f>SOCINUS!M43</f>
        <v>54.35</v>
      </c>
      <c r="O327" s="353">
        <f>SOCINUS!N43</f>
        <v>49.04</v>
      </c>
      <c r="P327" s="317">
        <f t="shared" si="15"/>
        <v>585.245</v>
      </c>
      <c r="Q327" s="352">
        <f>'Sn Fco. Menendez'!AE324+SUM(P327/12)</f>
        <v>48.770416666666669</v>
      </c>
      <c r="R327" s="352">
        <f>'Sn Fco. Menendez'!AF324+SUM(Q327/30)</f>
        <v>1.6256805555555556</v>
      </c>
      <c r="S327" s="17"/>
    </row>
    <row r="328" spans="1:19">
      <c r="A328" s="523"/>
      <c r="B328" s="383" t="s">
        <v>199</v>
      </c>
      <c r="C328" s="399" t="str">
        <f>SOCINUS!B44</f>
        <v>Tesorería Municipal de Quelepa</v>
      </c>
      <c r="D328" s="353">
        <f>SOCINUS!C44</f>
        <v>34.984999999999999</v>
      </c>
      <c r="E328" s="353">
        <f>SOCINUS!D44</f>
        <v>29.37</v>
      </c>
      <c r="F328" s="353">
        <f>SOCINUS!E44</f>
        <v>33.49</v>
      </c>
      <c r="G328" s="353">
        <f>SOCINUS!F44</f>
        <v>34.104999999999997</v>
      </c>
      <c r="H328" s="353">
        <f>SOCINUS!G44</f>
        <v>37.85</v>
      </c>
      <c r="I328" s="353">
        <f>SOCINUS!H44</f>
        <v>36.869999999999997</v>
      </c>
      <c r="J328" s="353">
        <f>SOCINUS!I44</f>
        <v>34.854999999999997</v>
      </c>
      <c r="K328" s="353">
        <f>SOCINUS!J44</f>
        <v>34.4</v>
      </c>
      <c r="L328" s="353">
        <f>SOCINUS!K44</f>
        <v>38.755000000000003</v>
      </c>
      <c r="M328" s="353">
        <f>SOCINUS!L44</f>
        <v>41.185000000000002</v>
      </c>
      <c r="N328" s="353">
        <f>SOCINUS!M44</f>
        <v>33.979999999999997</v>
      </c>
      <c r="O328" s="353">
        <f>SOCINUS!N44</f>
        <v>37.155000000000001</v>
      </c>
      <c r="P328" s="317">
        <f t="shared" si="15"/>
        <v>427</v>
      </c>
      <c r="Q328" s="352">
        <f>'Sn Fco. Menendez'!AE325+SUM(P328/12)</f>
        <v>35.583333333333336</v>
      </c>
      <c r="R328" s="352">
        <f>'Sn Fco. Menendez'!AF325+SUM(Q328/30)</f>
        <v>1.1861111111111111</v>
      </c>
      <c r="S328" s="17"/>
    </row>
    <row r="329" spans="1:19">
      <c r="A329" s="523"/>
      <c r="B329" s="383" t="s">
        <v>199</v>
      </c>
      <c r="C329" s="399" t="str">
        <f>SOCINUS!B45</f>
        <v>Tesorería Municipal de Chirilagua</v>
      </c>
      <c r="D329" s="353">
        <f>SOCINUS!C45</f>
        <v>118.27</v>
      </c>
      <c r="E329" s="353">
        <f>SOCINUS!D45</f>
        <v>106.62</v>
      </c>
      <c r="F329" s="353">
        <f>SOCINUS!E45</f>
        <v>127.67</v>
      </c>
      <c r="G329" s="353">
        <f>SOCINUS!F45</f>
        <v>186.3</v>
      </c>
      <c r="H329" s="353">
        <f>SOCINUS!G45</f>
        <v>150.69</v>
      </c>
      <c r="I329" s="353">
        <f>SOCINUS!H45</f>
        <v>149.73500000000001</v>
      </c>
      <c r="J329" s="353">
        <f>SOCINUS!I45</f>
        <v>154.345</v>
      </c>
      <c r="K329" s="353">
        <f>SOCINUS!J45</f>
        <v>145.83000000000001</v>
      </c>
      <c r="L329" s="353">
        <f>SOCINUS!K45</f>
        <v>131.02500000000001</v>
      </c>
      <c r="M329" s="353">
        <f>SOCINUS!L45</f>
        <v>141.69</v>
      </c>
      <c r="N329" s="353">
        <f>SOCINUS!M45</f>
        <v>129.505</v>
      </c>
      <c r="O329" s="353">
        <f>SOCINUS!N45</f>
        <v>129.27000000000001</v>
      </c>
      <c r="P329" s="317">
        <f t="shared" si="15"/>
        <v>1670.9500000000003</v>
      </c>
      <c r="Q329" s="352">
        <f>'Sn Fco. Menendez'!AE326+SUM(P329/12)</f>
        <v>139.24583333333337</v>
      </c>
      <c r="R329" s="352">
        <f>'Sn Fco. Menendez'!AF326+SUM(Q329/30)</f>
        <v>4.641527777777779</v>
      </c>
      <c r="S329" s="17"/>
    </row>
    <row r="330" spans="1:19">
      <c r="A330" s="523"/>
      <c r="B330" s="383" t="s">
        <v>208</v>
      </c>
      <c r="C330" s="399" t="str">
        <f>SOCINUS!B46</f>
        <v>Tesorería Municipal de San Francisco Gotera</v>
      </c>
      <c r="D330" s="353">
        <f>SOCINUS!C46</f>
        <v>334.10500000000002</v>
      </c>
      <c r="E330" s="353">
        <f>SOCINUS!D46</f>
        <v>313.935</v>
      </c>
      <c r="F330" s="353">
        <f>SOCINUS!E46</f>
        <v>347.69499999999999</v>
      </c>
      <c r="G330" s="353">
        <f>SOCINUS!F46</f>
        <v>377.495</v>
      </c>
      <c r="H330" s="353">
        <f>SOCINUS!G46</f>
        <v>392.36500000000001</v>
      </c>
      <c r="I330" s="353">
        <f>SOCINUS!H46</f>
        <v>350.745</v>
      </c>
      <c r="J330" s="353">
        <f>SOCINUS!I46</f>
        <v>355.245</v>
      </c>
      <c r="K330" s="353">
        <f>SOCINUS!J46</f>
        <v>349.63</v>
      </c>
      <c r="L330" s="353">
        <f>SOCINUS!K46</f>
        <v>358.89</v>
      </c>
      <c r="M330" s="353">
        <f>SOCINUS!L46</f>
        <v>354.58</v>
      </c>
      <c r="N330" s="353">
        <f>SOCINUS!M46</f>
        <v>362.72500000000002</v>
      </c>
      <c r="O330" s="353">
        <f>SOCINUS!N46</f>
        <v>381.96499999999997</v>
      </c>
      <c r="P330" s="317">
        <f t="shared" si="15"/>
        <v>4279.375</v>
      </c>
      <c r="Q330" s="352">
        <f>'Sn Fco. Menendez'!AE327+SUM(P330/12)</f>
        <v>356.61458333333331</v>
      </c>
      <c r="R330" s="352">
        <f>'Sn Fco. Menendez'!AF327+SUM(Q330/30)</f>
        <v>11.887152777777777</v>
      </c>
      <c r="S330" s="17"/>
    </row>
    <row r="331" spans="1:19">
      <c r="A331" s="523"/>
      <c r="B331" s="383" t="s">
        <v>208</v>
      </c>
      <c r="C331" s="399" t="str">
        <f>SOCINUS!B47</f>
        <v>Tesorería Municipal de Guatajiagua</v>
      </c>
      <c r="D331" s="353">
        <f>SOCINUS!C47</f>
        <v>41.94</v>
      </c>
      <c r="E331" s="353">
        <f>SOCINUS!D47</f>
        <v>36.094999999999999</v>
      </c>
      <c r="F331" s="353">
        <f>SOCINUS!E47</f>
        <v>41.89</v>
      </c>
      <c r="G331" s="353">
        <f>SOCINUS!F47</f>
        <v>44.085000000000001</v>
      </c>
      <c r="H331" s="353">
        <f>SOCINUS!G47</f>
        <v>50.055</v>
      </c>
      <c r="I331" s="353">
        <f>SOCINUS!H47</f>
        <v>46.88</v>
      </c>
      <c r="J331" s="353">
        <f>SOCINUS!I47</f>
        <v>42.725000000000001</v>
      </c>
      <c r="K331" s="353">
        <f>SOCINUS!J47</f>
        <v>40.984999999999999</v>
      </c>
      <c r="L331" s="353">
        <f>SOCINUS!K47</f>
        <v>44.405000000000001</v>
      </c>
      <c r="M331" s="353">
        <f>SOCINUS!L47</f>
        <v>47.26</v>
      </c>
      <c r="N331" s="353">
        <f>SOCINUS!M47</f>
        <v>39.734999999999999</v>
      </c>
      <c r="O331" s="353">
        <f>SOCINUS!N47</f>
        <v>41.31</v>
      </c>
      <c r="P331" s="317">
        <f t="shared" si="15"/>
        <v>517.36500000000001</v>
      </c>
      <c r="Q331" s="352">
        <f>'Sn Fco. Menendez'!AE328+SUM(P331/12)</f>
        <v>43.113750000000003</v>
      </c>
      <c r="R331" s="352">
        <f>'Sn Fco. Menendez'!AF328+SUM(Q331/30)</f>
        <v>1.4371250000000002</v>
      </c>
      <c r="S331" s="17"/>
    </row>
    <row r="332" spans="1:19">
      <c r="A332" s="523"/>
      <c r="B332" s="383" t="s">
        <v>208</v>
      </c>
      <c r="C332" s="399" t="str">
        <f>SOCINUS!B48</f>
        <v>Tesorería Municipal de Yoloaiquin</v>
      </c>
      <c r="D332" s="353">
        <f>SOCINUS!C48</f>
        <v>0</v>
      </c>
      <c r="E332" s="353">
        <f>SOCINUS!D48</f>
        <v>0</v>
      </c>
      <c r="F332" s="353">
        <f>SOCINUS!E48</f>
        <v>0</v>
      </c>
      <c r="G332" s="353">
        <f>SOCINUS!F48</f>
        <v>0</v>
      </c>
      <c r="H332" s="353">
        <f>SOCINUS!G48</f>
        <v>0</v>
      </c>
      <c r="I332" s="353">
        <f>SOCINUS!H48</f>
        <v>0</v>
      </c>
      <c r="J332" s="353">
        <f>SOCINUS!I48</f>
        <v>0</v>
      </c>
      <c r="K332" s="353">
        <f>SOCINUS!J48</f>
        <v>0</v>
      </c>
      <c r="L332" s="353">
        <f>SOCINUS!K48</f>
        <v>0</v>
      </c>
      <c r="M332" s="353">
        <f>SOCINUS!L48</f>
        <v>0</v>
      </c>
      <c r="N332" s="353">
        <f>SOCINUS!M48</f>
        <v>0</v>
      </c>
      <c r="O332" s="353">
        <f>SOCINUS!N48</f>
        <v>0</v>
      </c>
      <c r="P332" s="317">
        <f t="shared" si="15"/>
        <v>0</v>
      </c>
      <c r="Q332" s="352">
        <f>'Sn Fco. Menendez'!AE329+SUM(P332/12)</f>
        <v>0</v>
      </c>
      <c r="R332" s="352">
        <f>'Sn Fco. Menendez'!AF329+SUM(Q332/30)</f>
        <v>0</v>
      </c>
      <c r="S332" s="17"/>
    </row>
    <row r="333" spans="1:19">
      <c r="A333" s="523"/>
      <c r="B333" s="383" t="s">
        <v>208</v>
      </c>
      <c r="C333" s="399" t="str">
        <f>SOCINUS!B49</f>
        <v>Tesorería Municipal de Chilanga</v>
      </c>
      <c r="D333" s="353">
        <f>SOCINUS!C49</f>
        <v>33.39</v>
      </c>
      <c r="E333" s="353">
        <f>SOCINUS!D49</f>
        <v>26.754999999999999</v>
      </c>
      <c r="F333" s="353">
        <f>SOCINUS!E49</f>
        <v>27.234999999999999</v>
      </c>
      <c r="G333" s="353">
        <f>SOCINUS!F49</f>
        <v>33.034999999999997</v>
      </c>
      <c r="H333" s="353">
        <f>SOCINUS!G49</f>
        <v>34.24</v>
      </c>
      <c r="I333" s="353">
        <f>SOCINUS!H49</f>
        <v>37.975000000000001</v>
      </c>
      <c r="J333" s="353">
        <f>SOCINUS!I49</f>
        <v>30.2</v>
      </c>
      <c r="K333" s="353">
        <f>SOCINUS!J49</f>
        <v>33.08</v>
      </c>
      <c r="L333" s="353">
        <f>SOCINUS!K49</f>
        <v>39.475000000000001</v>
      </c>
      <c r="M333" s="353">
        <f>SOCINUS!L49</f>
        <v>39.15</v>
      </c>
      <c r="N333" s="353">
        <f>SOCINUS!M49</f>
        <v>33.534999999999997</v>
      </c>
      <c r="O333" s="353">
        <f>SOCINUS!N49</f>
        <v>36.344999999999999</v>
      </c>
      <c r="P333" s="317">
        <f t="shared" si="15"/>
        <v>404.41499999999996</v>
      </c>
      <c r="Q333" s="352">
        <f>'Sn Fco. Menendez'!AE330+SUM(P333/12)</f>
        <v>33.701249999999995</v>
      </c>
      <c r="R333" s="352">
        <f>'Sn Fco. Menendez'!AF330+SUM(Q333/30)</f>
        <v>1.1233749999999998</v>
      </c>
      <c r="S333" s="17"/>
    </row>
    <row r="334" spans="1:19">
      <c r="A334" s="523"/>
      <c r="B334" s="383" t="s">
        <v>208</v>
      </c>
      <c r="C334" s="400" t="str">
        <f>SOCINUS!B50</f>
        <v>Tesorería Municipal de San Carlos</v>
      </c>
      <c r="D334" s="350">
        <f>SOCINUS!C50</f>
        <v>24.925000000000001</v>
      </c>
      <c r="E334" s="350">
        <f>SOCINUS!D50</f>
        <v>18.614999999999998</v>
      </c>
      <c r="F334" s="350">
        <f>SOCINUS!E50</f>
        <v>21.234999999999999</v>
      </c>
      <c r="G334" s="350">
        <f>SOCINUS!F50</f>
        <v>21.19</v>
      </c>
      <c r="H334" s="350">
        <f>SOCINUS!G50</f>
        <v>24.015000000000001</v>
      </c>
      <c r="I334" s="350">
        <f>SOCINUS!H50</f>
        <v>24.2</v>
      </c>
      <c r="J334" s="350">
        <f>SOCINUS!I50</f>
        <v>30.2</v>
      </c>
      <c r="K334" s="351">
        <f>SOCINUS!J50</f>
        <v>18.605</v>
      </c>
      <c r="L334" s="351">
        <f>SOCINUS!K50</f>
        <v>23.885000000000002</v>
      </c>
      <c r="M334" s="351">
        <f>SOCINUS!L50</f>
        <v>25.675000000000001</v>
      </c>
      <c r="N334" s="351">
        <f>SOCINUS!M50</f>
        <v>22.12</v>
      </c>
      <c r="O334" s="351">
        <f>SOCINUS!N50</f>
        <v>20.055</v>
      </c>
      <c r="P334" s="317">
        <f t="shared" si="15"/>
        <v>274.71999999999997</v>
      </c>
      <c r="Q334" s="352">
        <f>'Sn Fco. Menendez'!AE331+SUM(P334/12)</f>
        <v>22.893333333333331</v>
      </c>
      <c r="R334" s="352">
        <f>'Sn Fco. Menendez'!AF331+SUM(Q334/30)</f>
        <v>0.76311111111111107</v>
      </c>
      <c r="S334" s="17"/>
    </row>
    <row r="335" spans="1:19">
      <c r="A335" s="523"/>
      <c r="B335" s="383" t="s">
        <v>208</v>
      </c>
      <c r="C335" s="400" t="str">
        <f>SOCINUS!B51</f>
        <v>Tesorería Municipal de San Simón</v>
      </c>
      <c r="D335" s="350">
        <f>SOCINUS!C51</f>
        <v>13.345000000000001</v>
      </c>
      <c r="E335" s="350">
        <f>SOCINUS!D51</f>
        <v>8.69</v>
      </c>
      <c r="F335" s="350">
        <f>SOCINUS!E51</f>
        <v>9.4600000000000009</v>
      </c>
      <c r="G335" s="350">
        <f>SOCINUS!F51</f>
        <v>8.0399999999999991</v>
      </c>
      <c r="H335" s="350">
        <f>SOCINUS!G51</f>
        <v>14.185</v>
      </c>
      <c r="I335" s="350">
        <f>SOCINUS!H51</f>
        <v>9.99</v>
      </c>
      <c r="J335" s="350">
        <f>SOCINUS!I51</f>
        <v>21.565000000000001</v>
      </c>
      <c r="K335" s="351">
        <f>SOCINUS!J51</f>
        <v>9.6950000000000003</v>
      </c>
      <c r="L335" s="351">
        <f>SOCINUS!K51</f>
        <v>10.64</v>
      </c>
      <c r="M335" s="351">
        <f>SOCINUS!L51</f>
        <v>15.63</v>
      </c>
      <c r="N335" s="351">
        <f>SOCINUS!M51</f>
        <v>11.315</v>
      </c>
      <c r="O335" s="351">
        <f>SOCINUS!N51</f>
        <v>8.6199999999999992</v>
      </c>
      <c r="P335" s="317">
        <f t="shared" si="15"/>
        <v>141.17500000000001</v>
      </c>
      <c r="Q335" s="352">
        <f>'Sn Fco. Menendez'!AE332+SUM(P335/12)</f>
        <v>11.764583333333334</v>
      </c>
      <c r="R335" s="352">
        <f>'Sn Fco. Menendez'!AF332+SUM(Q335/30)</f>
        <v>0.39215277777777779</v>
      </c>
      <c r="S335" s="17"/>
    </row>
    <row r="336" spans="1:19">
      <c r="A336" s="523"/>
      <c r="B336" s="383" t="s">
        <v>208</v>
      </c>
      <c r="C336" s="400" t="str">
        <f>SOCINUS!B52</f>
        <v>Tesorería Municipal de Sociedad</v>
      </c>
      <c r="D336" s="350">
        <f>SOCINUS!C52</f>
        <v>0</v>
      </c>
      <c r="E336" s="350">
        <f>SOCINUS!D52</f>
        <v>0</v>
      </c>
      <c r="F336" s="350">
        <f>SOCINUS!E52</f>
        <v>0</v>
      </c>
      <c r="G336" s="350">
        <f>SOCINUS!F52</f>
        <v>0</v>
      </c>
      <c r="H336" s="350">
        <f>SOCINUS!G52</f>
        <v>0</v>
      </c>
      <c r="I336" s="350">
        <f>SOCINUS!H52</f>
        <v>0</v>
      </c>
      <c r="J336" s="350">
        <f>SOCINUS!I52</f>
        <v>0</v>
      </c>
      <c r="K336" s="351">
        <f>SOCINUS!J52</f>
        <v>0</v>
      </c>
      <c r="L336" s="351">
        <f>SOCINUS!K52</f>
        <v>0</v>
      </c>
      <c r="M336" s="351">
        <f>SOCINUS!L52</f>
        <v>0</v>
      </c>
      <c r="N336" s="351">
        <f>SOCINUS!M52</f>
        <v>0</v>
      </c>
      <c r="O336" s="351">
        <f>SOCINUS!N52</f>
        <v>0</v>
      </c>
      <c r="P336" s="317">
        <f t="shared" si="15"/>
        <v>0</v>
      </c>
      <c r="Q336" s="352">
        <f>'Sn Fco. Menendez'!AE333+SUM(P336/12)</f>
        <v>0</v>
      </c>
      <c r="R336" s="352">
        <f>'Sn Fco. Menendez'!AF333+SUM(Q336/30)</f>
        <v>0</v>
      </c>
      <c r="S336" s="17"/>
    </row>
    <row r="337" spans="1:19">
      <c r="A337" s="523"/>
      <c r="B337" s="383" t="s">
        <v>346</v>
      </c>
      <c r="C337" s="400" t="str">
        <f>SOCINUS!B53</f>
        <v>Tesorería Municipal de Conchagua</v>
      </c>
      <c r="D337" s="350">
        <f>SOCINUS!C53</f>
        <v>136.405</v>
      </c>
      <c r="E337" s="350">
        <f>SOCINUS!D53</f>
        <v>118.52</v>
      </c>
      <c r="F337" s="350">
        <f>SOCINUS!E53</f>
        <v>142.38</v>
      </c>
      <c r="G337" s="350">
        <f>SOCINUS!F53</f>
        <v>164.56</v>
      </c>
      <c r="H337" s="350">
        <f>SOCINUS!G53</f>
        <v>163.51</v>
      </c>
      <c r="I337" s="350">
        <f>SOCINUS!H53</f>
        <v>159.535</v>
      </c>
      <c r="J337" s="350">
        <f>SOCINUS!I53</f>
        <v>163.27000000000001</v>
      </c>
      <c r="K337" s="351">
        <f>SOCINUS!J53</f>
        <v>142.66999999999999</v>
      </c>
      <c r="L337" s="351">
        <f>SOCINUS!K53</f>
        <v>153.315</v>
      </c>
      <c r="M337" s="351">
        <f>SOCINUS!L53</f>
        <v>175.52500000000001</v>
      </c>
      <c r="N337" s="351">
        <f>SOCINUS!M53</f>
        <v>137.69499999999999</v>
      </c>
      <c r="O337" s="351">
        <f>SOCINUS!N53</f>
        <v>132.63499999999999</v>
      </c>
      <c r="P337" s="317">
        <f t="shared" si="15"/>
        <v>1790.0200000000002</v>
      </c>
      <c r="Q337" s="352">
        <f>'Sn Fco. Menendez'!AE334+SUM(P337/12)</f>
        <v>149.16833333333335</v>
      </c>
      <c r="R337" s="352">
        <f>'Sn Fco. Menendez'!AF334+SUM(Q337/30)</f>
        <v>4.9722777777777782</v>
      </c>
      <c r="S337" s="34"/>
    </row>
    <row r="338" spans="1:19">
      <c r="A338" s="523"/>
      <c r="B338" s="383" t="s">
        <v>208</v>
      </c>
      <c r="C338" s="400" t="str">
        <f>SOCINUS!B54</f>
        <v>Tesorería Municipal de Cacaopera</v>
      </c>
      <c r="D338" s="279">
        <f>SOCINUS!C54</f>
        <v>21.535</v>
      </c>
      <c r="E338" s="280">
        <f>SOCINUS!D54</f>
        <v>21.86</v>
      </c>
      <c r="F338" s="279">
        <f>SOCINUS!E54</f>
        <v>19.54</v>
      </c>
      <c r="G338" s="280">
        <f>SOCINUS!F54</f>
        <v>27.545000000000002</v>
      </c>
      <c r="H338" s="279">
        <f>SOCINUS!G54</f>
        <v>27.745000000000001</v>
      </c>
      <c r="I338" s="280">
        <f>SOCINUS!H54</f>
        <v>22.01</v>
      </c>
      <c r="J338" s="279">
        <f>SOCINUS!I54</f>
        <v>26.565000000000001</v>
      </c>
      <c r="K338" s="280">
        <f>SOCINUS!J54</f>
        <v>23.805</v>
      </c>
      <c r="L338" s="279">
        <f>SOCINUS!K54</f>
        <v>25.995000000000001</v>
      </c>
      <c r="M338" s="280">
        <f>SOCINUS!L54</f>
        <v>25.12</v>
      </c>
      <c r="N338" s="279">
        <f>SOCINUS!M54</f>
        <v>21.16</v>
      </c>
      <c r="O338" s="280">
        <f>SOCINUS!N54</f>
        <v>20.28</v>
      </c>
      <c r="P338" s="317">
        <f t="shared" si="15"/>
        <v>283.15999999999997</v>
      </c>
      <c r="Q338" s="352">
        <f>'Sn Fco. Menendez'!AE335+SUM(P338/12)</f>
        <v>23.596666666666664</v>
      </c>
      <c r="R338" s="352">
        <f>'Sn Fco. Menendez'!AF335+SUM(Q338/30)</f>
        <v>0.78655555555555545</v>
      </c>
      <c r="S338" s="17"/>
    </row>
    <row r="339" spans="1:19">
      <c r="A339" s="523"/>
      <c r="B339" s="383" t="s">
        <v>208</v>
      </c>
      <c r="C339" s="400" t="str">
        <f>SOCINUS!B55</f>
        <v>Tesorería Municipal de Yamabal</v>
      </c>
      <c r="D339" s="279">
        <f>SOCINUS!C55</f>
        <v>5.4249999999999998</v>
      </c>
      <c r="E339" s="280">
        <f>SOCINUS!D55</f>
        <v>5.21</v>
      </c>
      <c r="F339" s="279">
        <f>SOCINUS!E55</f>
        <v>6.96</v>
      </c>
      <c r="G339" s="280">
        <f>SOCINUS!F55</f>
        <v>6.85</v>
      </c>
      <c r="H339" s="279">
        <f>SOCINUS!G55</f>
        <v>6.96</v>
      </c>
      <c r="I339" s="280">
        <f>SOCINUS!H55</f>
        <v>9.11</v>
      </c>
      <c r="J339" s="279">
        <f>SOCINUS!I55</f>
        <v>7.1</v>
      </c>
      <c r="K339" s="280">
        <f>SOCINUS!J55</f>
        <v>6.2249999999999996</v>
      </c>
      <c r="L339" s="279">
        <f>SOCINUS!K55</f>
        <v>8.4450000000000003</v>
      </c>
      <c r="M339" s="280">
        <f>SOCINUS!L55</f>
        <v>6.24</v>
      </c>
      <c r="N339" s="279">
        <f>SOCINUS!M55</f>
        <v>7.7850000000000001</v>
      </c>
      <c r="O339" s="280">
        <f>SOCINUS!N55</f>
        <v>8.375</v>
      </c>
      <c r="P339" s="317">
        <f t="shared" si="15"/>
        <v>84.685000000000002</v>
      </c>
      <c r="Q339" s="352">
        <f>'Sn Fco. Menendez'!AE336+SUM(P339/12)</f>
        <v>7.0570833333333338</v>
      </c>
      <c r="R339" s="352">
        <f>'Sn Fco. Menendez'!AF336+SUM(Q339/30)</f>
        <v>0.23523611111111112</v>
      </c>
      <c r="S339" s="17"/>
    </row>
    <row r="340" spans="1:19">
      <c r="A340" s="523"/>
      <c r="B340" s="383" t="s">
        <v>199</v>
      </c>
      <c r="C340" s="399" t="str">
        <f>SOCINUS!B56</f>
        <v>Tesorería Municipal de Carolina</v>
      </c>
      <c r="D340" s="354">
        <f>SOCINUS!C56</f>
        <v>21.51</v>
      </c>
      <c r="E340" s="354">
        <f>SOCINUS!D56</f>
        <v>18.484999999999999</v>
      </c>
      <c r="F340" s="354">
        <f>SOCINUS!E56</f>
        <v>15.795</v>
      </c>
      <c r="G340" s="354">
        <f>SOCINUS!F56</f>
        <v>34.380000000000003</v>
      </c>
      <c r="H340" s="354">
        <f>SOCINUS!G56</f>
        <v>25.605</v>
      </c>
      <c r="I340" s="354">
        <f>SOCINUS!H56</f>
        <v>31.855</v>
      </c>
      <c r="J340" s="358">
        <f>SOCINUS!I56</f>
        <v>25.77</v>
      </c>
      <c r="K340" s="358">
        <f>SOCINUS!J56</f>
        <v>32.055</v>
      </c>
      <c r="L340" s="358">
        <f>SOCINUS!K56</f>
        <v>33.54</v>
      </c>
      <c r="M340" s="358">
        <f>SOCINUS!L56</f>
        <v>32.4</v>
      </c>
      <c r="N340" s="358">
        <f>SOCINUS!M56</f>
        <v>28.395</v>
      </c>
      <c r="O340" s="358">
        <f>SOCINUS!N56</f>
        <v>30.53</v>
      </c>
      <c r="P340" s="317">
        <f t="shared" si="15"/>
        <v>330.32000000000005</v>
      </c>
      <c r="Q340" s="352">
        <f>'Sn Fco. Menendez'!AE337+SUM(P340/12)</f>
        <v>27.526666666666671</v>
      </c>
      <c r="R340" s="352">
        <f>'Sn Fco. Menendez'!AF337+SUM(Q340/30)</f>
        <v>0.91755555555555568</v>
      </c>
      <c r="S340" s="17"/>
    </row>
    <row r="341" spans="1:19">
      <c r="A341" s="523"/>
      <c r="B341" s="383" t="s">
        <v>199</v>
      </c>
      <c r="C341" s="399" t="str">
        <f>SOCINUS!B57</f>
        <v>Tesorería Municipal de Comacarán</v>
      </c>
      <c r="D341" s="354">
        <f>SOCINUS!C57</f>
        <v>0</v>
      </c>
      <c r="E341" s="354">
        <f>SOCINUS!D57</f>
        <v>0</v>
      </c>
      <c r="F341" s="354">
        <f>SOCINUS!E57</f>
        <v>0</v>
      </c>
      <c r="G341" s="354">
        <f>SOCINUS!F57</f>
        <v>0</v>
      </c>
      <c r="H341" s="354">
        <f>SOCINUS!G57</f>
        <v>0</v>
      </c>
      <c r="I341" s="354">
        <f>SOCINUS!H57</f>
        <v>0</v>
      </c>
      <c r="J341" s="354">
        <f>SOCINUS!I57</f>
        <v>0</v>
      </c>
      <c r="K341" s="354">
        <f>SOCINUS!J57</f>
        <v>0</v>
      </c>
      <c r="L341" s="354">
        <f>SOCINUS!K57</f>
        <v>0</v>
      </c>
      <c r="M341" s="354">
        <f>SOCINUS!L57</f>
        <v>0</v>
      </c>
      <c r="N341" s="354">
        <f>SOCINUS!M57</f>
        <v>0</v>
      </c>
      <c r="O341" s="354">
        <f>SOCINUS!N57</f>
        <v>0</v>
      </c>
      <c r="P341" s="317">
        <f t="shared" si="15"/>
        <v>0</v>
      </c>
      <c r="Q341" s="352">
        <f>'Sn Fco. Menendez'!AE338+SUM(P341/12)</f>
        <v>0</v>
      </c>
      <c r="R341" s="352">
        <f>'Sn Fco. Menendez'!AF338+SUM(Q341/30)</f>
        <v>0</v>
      </c>
      <c r="S341" s="17"/>
    </row>
    <row r="342" spans="1:19">
      <c r="A342" s="523"/>
      <c r="B342" s="383" t="s">
        <v>199</v>
      </c>
      <c r="C342" s="399" t="str">
        <f>SOCINUS!B58</f>
        <v>Tesorería Municipal de Uluazapa</v>
      </c>
      <c r="D342" s="354">
        <f>SOCINUS!C58</f>
        <v>18.954999999999998</v>
      </c>
      <c r="E342" s="354">
        <f>SOCINUS!D58</f>
        <v>12.285</v>
      </c>
      <c r="F342" s="354">
        <f>SOCINUS!E58</f>
        <v>14.175000000000001</v>
      </c>
      <c r="G342" s="354">
        <f>SOCINUS!F58</f>
        <v>19.48</v>
      </c>
      <c r="H342" s="354">
        <f>SOCINUS!G58</f>
        <v>14.08</v>
      </c>
      <c r="I342" s="354">
        <f>SOCINUS!H58</f>
        <v>13.654999999999999</v>
      </c>
      <c r="J342" s="354">
        <f>SOCINUS!I58</f>
        <v>19.14</v>
      </c>
      <c r="K342" s="354">
        <f>SOCINUS!J58</f>
        <v>12.435</v>
      </c>
      <c r="L342" s="354">
        <f>SOCINUS!K58</f>
        <v>13.625</v>
      </c>
      <c r="M342" s="354">
        <f>SOCINUS!L58</f>
        <v>19.52</v>
      </c>
      <c r="N342" s="354">
        <f>SOCINUS!M58</f>
        <v>14.685</v>
      </c>
      <c r="O342" s="354">
        <f>SOCINUS!N58</f>
        <v>17.395</v>
      </c>
      <c r="P342" s="317">
        <f t="shared" si="15"/>
        <v>189.43</v>
      </c>
      <c r="Q342" s="352">
        <f>'Sn Fco. Menendez'!AE339+SUM(P342/12)</f>
        <v>15.785833333333334</v>
      </c>
      <c r="R342" s="352">
        <f>'Sn Fco. Menendez'!AF339+SUM(Q342/30)</f>
        <v>0.52619444444444452</v>
      </c>
      <c r="S342" s="17"/>
    </row>
    <row r="343" spans="1:19">
      <c r="A343" s="523"/>
      <c r="B343" s="383" t="s">
        <v>346</v>
      </c>
      <c r="C343" s="399" t="str">
        <f>SOCINUS!B59</f>
        <v>Tesorería Municipal de Yucuaiquín</v>
      </c>
      <c r="D343" s="354">
        <f>SOCINUS!C59</f>
        <v>22.09</v>
      </c>
      <c r="E343" s="354">
        <f>SOCINUS!D59</f>
        <v>20.605</v>
      </c>
      <c r="F343" s="354">
        <f>SOCINUS!E59</f>
        <v>20.98</v>
      </c>
      <c r="G343" s="354">
        <f>SOCINUS!F59</f>
        <v>28.01</v>
      </c>
      <c r="H343" s="354">
        <f>SOCINUS!G59</f>
        <v>26.765000000000001</v>
      </c>
      <c r="I343" s="354">
        <f>SOCINUS!H59</f>
        <v>28.39</v>
      </c>
      <c r="J343" s="354">
        <f>SOCINUS!I59</f>
        <v>29.164999999999999</v>
      </c>
      <c r="K343" s="354">
        <f>SOCINUS!J59</f>
        <v>26.26</v>
      </c>
      <c r="L343" s="354">
        <f>SOCINUS!K59</f>
        <v>28.82</v>
      </c>
      <c r="M343" s="354">
        <f>SOCINUS!L59</f>
        <v>34.335000000000001</v>
      </c>
      <c r="N343" s="354">
        <f>SOCINUS!M59</f>
        <v>6.32</v>
      </c>
      <c r="O343" s="354">
        <f>SOCINUS!N59</f>
        <v>0</v>
      </c>
      <c r="P343" s="317">
        <f t="shared" si="15"/>
        <v>271.73999999999995</v>
      </c>
      <c r="Q343" s="352">
        <f>'Sn Fco. Menendez'!AE340+SUM(P343/12)</f>
        <v>22.644999999999996</v>
      </c>
      <c r="R343" s="352">
        <f>'Sn Fco. Menendez'!AF340+SUM(Q343/30)</f>
        <v>0.75483333333333325</v>
      </c>
      <c r="S343" s="17"/>
    </row>
    <row r="344" spans="1:19">
      <c r="A344" s="523"/>
      <c r="B344" s="383" t="s">
        <v>199</v>
      </c>
      <c r="C344" s="399" t="str">
        <f>SOCINUS!B60</f>
        <v>Tesorería Municipal de San Antonio</v>
      </c>
      <c r="D344" s="355">
        <f>SOCINUS!C60</f>
        <v>6.93</v>
      </c>
      <c r="E344" s="355">
        <f>SOCINUS!D60</f>
        <v>9.0549999999999997</v>
      </c>
      <c r="F344" s="355">
        <f>SOCINUS!E60</f>
        <v>6.9450000000000003</v>
      </c>
      <c r="G344" s="355">
        <f>SOCINUS!F60</f>
        <v>6.2649999999999997</v>
      </c>
      <c r="H344" s="355">
        <f>SOCINUS!G60</f>
        <v>9.0350000000000001</v>
      </c>
      <c r="I344" s="355">
        <f>SOCINUS!H60</f>
        <v>7.93</v>
      </c>
      <c r="J344" s="355">
        <f>SOCINUS!I60</f>
        <v>6.7750000000000004</v>
      </c>
      <c r="K344" s="355">
        <f>SOCINUS!J60</f>
        <v>10.085000000000001</v>
      </c>
      <c r="L344" s="355">
        <f>SOCINUS!K60</f>
        <v>7.4950000000000001</v>
      </c>
      <c r="M344" s="355">
        <f>SOCINUS!L60</f>
        <v>9.86</v>
      </c>
      <c r="N344" s="355">
        <f>SOCINUS!M60</f>
        <v>7.08</v>
      </c>
      <c r="O344" s="355">
        <f>SOCINUS!N60</f>
        <v>5.2750000000000004</v>
      </c>
      <c r="P344" s="317">
        <f t="shared" si="15"/>
        <v>92.73</v>
      </c>
      <c r="Q344" s="352">
        <f>'Sn Fco. Menendez'!AE341+SUM(P344/12)</f>
        <v>7.7275</v>
      </c>
      <c r="R344" s="352">
        <f>'Sn Fco. Menendez'!AF341+SUM(Q344/30)</f>
        <v>0.25758333333333333</v>
      </c>
      <c r="S344" s="17"/>
    </row>
    <row r="345" spans="1:19">
      <c r="A345" s="523"/>
      <c r="B345" s="383" t="s">
        <v>208</v>
      </c>
      <c r="C345" s="399" t="str">
        <f>SOCINUS!B61</f>
        <v>Tesorería Municipal de Sensembra</v>
      </c>
      <c r="D345" s="355">
        <f>SOCINUS!C61</f>
        <v>9.6300000000000008</v>
      </c>
      <c r="E345" s="355">
        <f>SOCINUS!D61</f>
        <v>7.68</v>
      </c>
      <c r="F345" s="355">
        <f>SOCINUS!E61</f>
        <v>7.0750000000000002</v>
      </c>
      <c r="G345" s="355">
        <f>SOCINUS!F61</f>
        <v>7.835</v>
      </c>
      <c r="H345" s="355">
        <f>SOCINUS!G61</f>
        <v>10.654999999999999</v>
      </c>
      <c r="I345" s="355">
        <f>SOCINUS!H61</f>
        <v>9.1</v>
      </c>
      <c r="J345" s="355">
        <f>SOCINUS!I61</f>
        <v>9.06</v>
      </c>
      <c r="K345" s="355">
        <f>SOCINUS!J61</f>
        <v>10.19</v>
      </c>
      <c r="L345" s="355">
        <f>SOCINUS!K61</f>
        <v>8.15</v>
      </c>
      <c r="M345" s="355">
        <f>SOCINUS!L61</f>
        <v>11.81</v>
      </c>
      <c r="N345" s="355">
        <f>SOCINUS!M61</f>
        <v>7.69</v>
      </c>
      <c r="O345" s="355">
        <f>SOCINUS!N61</f>
        <v>6.1749999999999998</v>
      </c>
      <c r="P345" s="317">
        <f t="shared" si="15"/>
        <v>105.05000000000001</v>
      </c>
      <c r="Q345" s="352">
        <f>'Sn Fco. Menendez'!AE342+SUM(P345/12)</f>
        <v>8.7541666666666682</v>
      </c>
      <c r="R345" s="352">
        <f>'Sn Fco. Menendez'!AF342+SUM(Q345/30)</f>
        <v>0.2918055555555556</v>
      </c>
      <c r="S345" s="17"/>
    </row>
    <row r="346" spans="1:19">
      <c r="A346" s="523"/>
      <c r="B346" s="383" t="s">
        <v>346</v>
      </c>
      <c r="C346" s="399" t="str">
        <f>SOCINUS!B62</f>
        <v xml:space="preserve">Tesoreria Municipal de Intipuca </v>
      </c>
      <c r="D346" s="355">
        <f>SOCINUS!C62</f>
        <v>63.945</v>
      </c>
      <c r="E346" s="355">
        <f>SOCINUS!D62</f>
        <v>55.63</v>
      </c>
      <c r="F346" s="355">
        <f>SOCINUS!E62</f>
        <v>71.94</v>
      </c>
      <c r="G346" s="355">
        <f>SOCINUS!F62</f>
        <v>93.325000000000003</v>
      </c>
      <c r="H346" s="355">
        <f>SOCINUS!G62</f>
        <v>73.63</v>
      </c>
      <c r="I346" s="355">
        <f>SOCINUS!H62</f>
        <v>79.734999999999999</v>
      </c>
      <c r="J346" s="355">
        <f>SOCINUS!I62</f>
        <v>86.034999999999997</v>
      </c>
      <c r="K346" s="355">
        <f>SOCINUS!J62</f>
        <v>77.084999999999994</v>
      </c>
      <c r="L346" s="355">
        <f>SOCINUS!K62</f>
        <v>74.98</v>
      </c>
      <c r="M346" s="355">
        <f>SOCINUS!L62</f>
        <v>74.495000000000005</v>
      </c>
      <c r="N346" s="355">
        <f>SOCINUS!M62</f>
        <v>64.819999999999993</v>
      </c>
      <c r="O346" s="355">
        <f>SOCINUS!N62</f>
        <v>63.274999999999999</v>
      </c>
      <c r="P346" s="317">
        <f t="shared" si="15"/>
        <v>878.8950000000001</v>
      </c>
      <c r="Q346" s="352">
        <f>'Sn Fco. Menendez'!AE343+SUM(P346/12)</f>
        <v>73.241250000000008</v>
      </c>
      <c r="R346" s="352">
        <f>'Sn Fco. Menendez'!AF343+SUM(Q346/30)</f>
        <v>2.4413750000000003</v>
      </c>
      <c r="S346" s="17"/>
    </row>
    <row r="347" spans="1:19">
      <c r="A347" s="523"/>
      <c r="B347" s="383" t="s">
        <v>346</v>
      </c>
      <c r="C347" s="399" t="str">
        <f>SOCINUS!B63</f>
        <v>Tesoreria Municipal de Pasaquina</v>
      </c>
      <c r="D347" s="355">
        <f>SOCINUS!C63</f>
        <v>6.625</v>
      </c>
      <c r="E347" s="355">
        <f>SOCINUS!D63</f>
        <v>0</v>
      </c>
      <c r="F347" s="355">
        <f>SOCINUS!E63</f>
        <v>0</v>
      </c>
      <c r="G347" s="355">
        <f>SOCINUS!F63</f>
        <v>0</v>
      </c>
      <c r="H347" s="355">
        <f>SOCINUS!G63</f>
        <v>0</v>
      </c>
      <c r="I347" s="355">
        <f>SOCINUS!H63</f>
        <v>0</v>
      </c>
      <c r="J347" s="355">
        <f>SOCINUS!I63</f>
        <v>0</v>
      </c>
      <c r="K347" s="355">
        <f>SOCINUS!J63</f>
        <v>0</v>
      </c>
      <c r="L347" s="355">
        <f>SOCINUS!K63</f>
        <v>17.074999999999999</v>
      </c>
      <c r="M347" s="355">
        <f>SOCINUS!L63</f>
        <v>88.355000000000004</v>
      </c>
      <c r="N347" s="355">
        <f>SOCINUS!M63</f>
        <v>90.075000000000003</v>
      </c>
      <c r="O347" s="355">
        <f>SOCINUS!N63</f>
        <v>72.55</v>
      </c>
      <c r="P347" s="317">
        <f t="shared" si="15"/>
        <v>274.68</v>
      </c>
      <c r="Q347" s="352">
        <f>'Sn Fco. Menendez'!AE344+SUM(P347/12)</f>
        <v>22.89</v>
      </c>
      <c r="R347" s="352">
        <f>'Sn Fco. Menendez'!AF344+SUM(Q347/30)</f>
        <v>0.76300000000000001</v>
      </c>
      <c r="S347" s="17"/>
    </row>
    <row r="348" spans="1:19">
      <c r="A348" s="523"/>
      <c r="B348" s="383" t="s">
        <v>346</v>
      </c>
      <c r="C348" s="399" t="str">
        <f>SOCINUS!B64</f>
        <v>Tesorería Municipal de Ciudad El Carmen</v>
      </c>
      <c r="D348" s="355">
        <f>SOCINUS!C64</f>
        <v>18.82</v>
      </c>
      <c r="E348" s="355">
        <f>SOCINUS!D64</f>
        <v>17.32</v>
      </c>
      <c r="F348" s="355">
        <f>SOCINUS!E64</f>
        <v>19.155000000000001</v>
      </c>
      <c r="G348" s="355">
        <f>SOCINUS!F64</f>
        <v>17.875</v>
      </c>
      <c r="H348" s="355">
        <f>SOCINUS!G64</f>
        <v>23.434999999999999</v>
      </c>
      <c r="I348" s="355">
        <f>SOCINUS!H64</f>
        <v>17.93</v>
      </c>
      <c r="J348" s="355">
        <f>SOCINUS!I64</f>
        <v>18.155000000000001</v>
      </c>
      <c r="K348" s="355">
        <f>SOCINUS!J64</f>
        <v>21.245000000000001</v>
      </c>
      <c r="L348" s="355">
        <f>SOCINUS!K64</f>
        <v>21.2</v>
      </c>
      <c r="M348" s="355">
        <f>SOCINUS!L64</f>
        <v>30.62</v>
      </c>
      <c r="N348" s="355">
        <f>SOCINUS!M64</f>
        <v>20.004999999999999</v>
      </c>
      <c r="O348" s="355">
        <f>SOCINUS!N64</f>
        <v>17.545000000000002</v>
      </c>
      <c r="P348" s="317">
        <f t="shared" si="15"/>
        <v>243.30500000000001</v>
      </c>
      <c r="Q348" s="352">
        <f>'Sn Fco. Menendez'!AE345+SUM(P348/12)</f>
        <v>20.275416666666668</v>
      </c>
      <c r="R348" s="352">
        <f>'Sn Fco. Menendez'!AF345+SUM(Q348/30)</f>
        <v>0.67584722222222227</v>
      </c>
      <c r="S348" s="17"/>
    </row>
    <row r="349" spans="1:19">
      <c r="A349" s="523"/>
      <c r="B349" s="383" t="s">
        <v>346</v>
      </c>
      <c r="C349" s="399" t="str">
        <f>SOCINUS!B65</f>
        <v>Tesoreria municipal de San Alejo</v>
      </c>
      <c r="D349" s="355">
        <f>SOCINUS!C65</f>
        <v>0</v>
      </c>
      <c r="E349" s="355">
        <f>SOCINUS!D65</f>
        <v>0</v>
      </c>
      <c r="F349" s="355">
        <f>SOCINUS!E65</f>
        <v>0</v>
      </c>
      <c r="G349" s="355">
        <f>SOCINUS!F65</f>
        <v>0</v>
      </c>
      <c r="H349" s="355">
        <f>SOCINUS!G65</f>
        <v>0</v>
      </c>
      <c r="I349" s="355">
        <f>SOCINUS!H65</f>
        <v>0</v>
      </c>
      <c r="J349" s="355">
        <f>SOCINUS!I65</f>
        <v>0</v>
      </c>
      <c r="K349" s="355">
        <f>SOCINUS!J65</f>
        <v>0</v>
      </c>
      <c r="L349" s="355">
        <f>SOCINUS!K65</f>
        <v>0</v>
      </c>
      <c r="M349" s="355">
        <f>SOCINUS!L65</f>
        <v>0</v>
      </c>
      <c r="N349" s="355">
        <f>SOCINUS!M65</f>
        <v>0</v>
      </c>
      <c r="O349" s="355">
        <f>SOCINUS!N65</f>
        <v>0</v>
      </c>
      <c r="P349" s="317">
        <f t="shared" si="15"/>
        <v>0</v>
      </c>
      <c r="Q349" s="352">
        <f>'Sn Fco. Menendez'!AE346+SUM(P349/12)</f>
        <v>0</v>
      </c>
      <c r="R349" s="352">
        <f>'Sn Fco. Menendez'!AF346+SUM(Q349/30)</f>
        <v>0</v>
      </c>
      <c r="S349" s="17"/>
    </row>
    <row r="350" spans="1:19">
      <c r="A350" s="523"/>
      <c r="B350" s="383" t="s">
        <v>590</v>
      </c>
      <c r="C350" s="399" t="str">
        <f>SOCINUS!B66</f>
        <v>Roberto Eugenio Quiroz Matute</v>
      </c>
      <c r="D350" s="355">
        <f>SOCINUS!C66</f>
        <v>0</v>
      </c>
      <c r="E350" s="355">
        <f>SOCINUS!D66</f>
        <v>0</v>
      </c>
      <c r="F350" s="355">
        <f>SOCINUS!E66</f>
        <v>0</v>
      </c>
      <c r="G350" s="355">
        <f>SOCINUS!F66</f>
        <v>0</v>
      </c>
      <c r="H350" s="355">
        <f>SOCINUS!G66</f>
        <v>0</v>
      </c>
      <c r="I350" s="355">
        <f>SOCINUS!H66</f>
        <v>0</v>
      </c>
      <c r="J350" s="355">
        <f>SOCINUS!I66</f>
        <v>0</v>
      </c>
      <c r="K350" s="355">
        <f>SOCINUS!J66</f>
        <v>0</v>
      </c>
      <c r="L350" s="355">
        <f>SOCINUS!K66</f>
        <v>0</v>
      </c>
      <c r="M350" s="355">
        <f>SOCINUS!L66</f>
        <v>0</v>
      </c>
      <c r="N350" s="355">
        <f>SOCINUS!M66</f>
        <v>0</v>
      </c>
      <c r="O350" s="355">
        <f>SOCINUS!N66</f>
        <v>0</v>
      </c>
      <c r="P350" s="317">
        <f t="shared" si="15"/>
        <v>0</v>
      </c>
      <c r="Q350" s="352">
        <f>'Sn Fco. Menendez'!AE347+SUM(P350/12)</f>
        <v>0</v>
      </c>
      <c r="R350" s="352">
        <f>'Sn Fco. Menendez'!AF347+SUM(Q350/30)</f>
        <v>0</v>
      </c>
      <c r="S350" s="17"/>
    </row>
    <row r="351" spans="1:19">
      <c r="A351" s="523"/>
      <c r="B351" s="383" t="s">
        <v>590</v>
      </c>
      <c r="C351" s="399" t="str">
        <f>SOCINUS!B67</f>
        <v>Douglas Alfredo Ventura Larios</v>
      </c>
      <c r="D351" s="355">
        <f>SOCINUS!C67</f>
        <v>605</v>
      </c>
      <c r="E351" s="355">
        <f>SOCINUS!D67</f>
        <v>0</v>
      </c>
      <c r="F351" s="355">
        <f>SOCINUS!E67</f>
        <v>0</v>
      </c>
      <c r="G351" s="355">
        <f>SOCINUS!F67</f>
        <v>0</v>
      </c>
      <c r="H351" s="355">
        <f>SOCINUS!G67</f>
        <v>1.385</v>
      </c>
      <c r="I351" s="355">
        <f>SOCINUS!H67</f>
        <v>0</v>
      </c>
      <c r="J351" s="355">
        <f>SOCINUS!I67</f>
        <v>0</v>
      </c>
      <c r="K351" s="355">
        <f>SOCINUS!J67</f>
        <v>0</v>
      </c>
      <c r="L351" s="355">
        <f>SOCINUS!K67</f>
        <v>0</v>
      </c>
      <c r="M351" s="355">
        <f>SOCINUS!L67</f>
        <v>0</v>
      </c>
      <c r="N351" s="355">
        <f>SOCINUS!M67</f>
        <v>0</v>
      </c>
      <c r="O351" s="355">
        <f>SOCINUS!N67</f>
        <v>0</v>
      </c>
      <c r="P351" s="317">
        <f t="shared" si="15"/>
        <v>606.38499999999999</v>
      </c>
      <c r="Q351" s="352">
        <f>'Sn Fco. Menendez'!AE348+SUM(P351/12)</f>
        <v>50.532083333333333</v>
      </c>
      <c r="R351" s="352">
        <f>'Sn Fco. Menendez'!AF348+SUM(Q351/30)</f>
        <v>1.6844027777777777</v>
      </c>
      <c r="S351" s="17"/>
    </row>
    <row r="352" spans="1:19">
      <c r="A352" s="523"/>
      <c r="B352" s="383" t="s">
        <v>590</v>
      </c>
      <c r="C352" s="399" t="str">
        <f>SOCINUS!B68</f>
        <v>Avicola Campestre., S.A. de C.V.</v>
      </c>
      <c r="D352" s="355">
        <f>SOCINUS!C68</f>
        <v>3.12</v>
      </c>
      <c r="E352" s="355">
        <f>SOCINUS!D68</f>
        <v>1.23</v>
      </c>
      <c r="F352" s="355">
        <f>SOCINUS!E68</f>
        <v>1.1850000000000001</v>
      </c>
      <c r="G352" s="355">
        <f>SOCINUS!F68</f>
        <v>0</v>
      </c>
      <c r="H352" s="355">
        <f>SOCINUS!G68</f>
        <v>2.06</v>
      </c>
      <c r="I352" s="355">
        <f>SOCINUS!H68</f>
        <v>1.51</v>
      </c>
      <c r="J352" s="355">
        <f>SOCINUS!I68</f>
        <v>1.615</v>
      </c>
      <c r="K352" s="355">
        <f>SOCINUS!J68</f>
        <v>1.97</v>
      </c>
      <c r="L352" s="355">
        <f>SOCINUS!K68</f>
        <v>1.63</v>
      </c>
      <c r="M352" s="355">
        <f>SOCINUS!L68</f>
        <v>1.43</v>
      </c>
      <c r="N352" s="355">
        <f>SOCINUS!M68</f>
        <v>2.5249999999999999</v>
      </c>
      <c r="O352" s="355">
        <f>SOCINUS!N68</f>
        <v>1.52</v>
      </c>
      <c r="P352" s="317">
        <f t="shared" si="15"/>
        <v>19.794999999999998</v>
      </c>
      <c r="Q352" s="352">
        <f>'Sn Fco. Menendez'!AE349+SUM(P352/12)</f>
        <v>1.6495833333333332</v>
      </c>
      <c r="R352" s="352">
        <f>'Sn Fco. Menendez'!AF349+SUM(Q352/30)</f>
        <v>5.4986111111111104E-2</v>
      </c>
      <c r="S352" s="34"/>
    </row>
    <row r="353" spans="1:19">
      <c r="A353" s="523"/>
      <c r="B353" s="383" t="s">
        <v>590</v>
      </c>
      <c r="C353" s="399" t="str">
        <f>SOCINUS!B69</f>
        <v>Arrocera San Francisco, S.A. de C.V.</v>
      </c>
      <c r="D353" s="279">
        <f>SOCINUS!C69</f>
        <v>16.12</v>
      </c>
      <c r="E353" s="279">
        <f>SOCINUS!D69</f>
        <v>11.404999999999999</v>
      </c>
      <c r="F353" s="279">
        <f>SOCINUS!E69</f>
        <v>0</v>
      </c>
      <c r="G353" s="279">
        <f>SOCINUS!F69</f>
        <v>0</v>
      </c>
      <c r="H353" s="279">
        <f>SOCINUS!G69</f>
        <v>6.2050000000000001</v>
      </c>
      <c r="I353" s="279">
        <f>SOCINUS!H69</f>
        <v>21.55</v>
      </c>
      <c r="J353" s="279">
        <f>SOCINUS!I69</f>
        <v>4.34</v>
      </c>
      <c r="K353" s="279">
        <f>SOCINUS!J69</f>
        <v>11.025</v>
      </c>
      <c r="L353" s="279">
        <f>SOCINUS!K69</f>
        <v>8.59</v>
      </c>
      <c r="M353" s="279">
        <f>SOCINUS!L69</f>
        <v>0</v>
      </c>
      <c r="N353" s="279">
        <f>SOCINUS!M69</f>
        <v>0</v>
      </c>
      <c r="O353" s="279">
        <f>SOCINUS!N69</f>
        <v>11.185</v>
      </c>
      <c r="P353" s="317">
        <f t="shared" si="15"/>
        <v>90.420000000000016</v>
      </c>
      <c r="Q353" s="352">
        <f>'Sn Fco. Menendez'!AE350+SUM(P353/12)</f>
        <v>7.535000000000001</v>
      </c>
      <c r="R353" s="352">
        <f>'Sn Fco. Menendez'!AF350+SUM(Q353/30)</f>
        <v>0.2511666666666667</v>
      </c>
      <c r="S353" s="17"/>
    </row>
    <row r="354" spans="1:19">
      <c r="A354" s="523"/>
      <c r="B354" s="383" t="s">
        <v>590</v>
      </c>
      <c r="C354" s="399" t="str">
        <f>SOCINUS!B70</f>
        <v>Sucesores Luis Torres y Compañía</v>
      </c>
      <c r="D354" s="279">
        <f>SOCINUS!C70</f>
        <v>31.085000000000001</v>
      </c>
      <c r="E354" s="279">
        <f>SOCINUS!D70</f>
        <v>67.45</v>
      </c>
      <c r="F354" s="279">
        <f>SOCINUS!E70</f>
        <v>19.739999999999998</v>
      </c>
      <c r="G354" s="279">
        <f>SOCINUS!F70</f>
        <v>9.2949999999999999</v>
      </c>
      <c r="H354" s="279">
        <f>SOCINUS!G70</f>
        <v>39.204999999999998</v>
      </c>
      <c r="I354" s="279">
        <f>SOCINUS!H70</f>
        <v>3.4550000000000001</v>
      </c>
      <c r="J354" s="279">
        <f>SOCINUS!I70</f>
        <v>10.635</v>
      </c>
      <c r="K354" s="279">
        <f>SOCINUS!J70</f>
        <v>50.06</v>
      </c>
      <c r="L354" s="279">
        <f>SOCINUS!K70</f>
        <v>32.520000000000003</v>
      </c>
      <c r="M354" s="279">
        <f>SOCINUS!L70</f>
        <v>8.9849999999999994</v>
      </c>
      <c r="N354" s="279">
        <f>SOCINUS!M70</f>
        <v>27.22</v>
      </c>
      <c r="O354" s="279">
        <f>SOCINUS!N70</f>
        <v>14.57</v>
      </c>
      <c r="P354" s="317">
        <f t="shared" si="15"/>
        <v>314.21999999999997</v>
      </c>
      <c r="Q354" s="352">
        <f>'Sn Fco. Menendez'!AE351+SUM(P354/12)</f>
        <v>26.184999999999999</v>
      </c>
      <c r="R354" s="352">
        <f>'Sn Fco. Menendez'!AF351+SUM(Q354/30)</f>
        <v>0.87283333333333324</v>
      </c>
      <c r="S354" s="17"/>
    </row>
    <row r="355" spans="1:19">
      <c r="A355" s="523"/>
      <c r="B355" s="383" t="s">
        <v>590</v>
      </c>
      <c r="C355" s="399" t="str">
        <f>SOCINUS!B71</f>
        <v>LAGEO, S.A. de C.V.</v>
      </c>
      <c r="D355" s="354">
        <f>SOCINUS!C71</f>
        <v>5.6749999999999998</v>
      </c>
      <c r="E355" s="354">
        <f>SOCINUS!D71</f>
        <v>4.2750000000000004</v>
      </c>
      <c r="F355" s="354">
        <f>SOCINUS!E71</f>
        <v>5.5650000000000004</v>
      </c>
      <c r="G355" s="354">
        <f>SOCINUS!F71</f>
        <v>3.67</v>
      </c>
      <c r="H355" s="354">
        <f>SOCINUS!G71</f>
        <v>5.5049999999999999</v>
      </c>
      <c r="I355" s="354">
        <f>SOCINUS!H71</f>
        <v>6.3949999999999996</v>
      </c>
      <c r="J355" s="354">
        <f>SOCINUS!I71</f>
        <v>3.875</v>
      </c>
      <c r="K355" s="354">
        <f>SOCINUS!J71</f>
        <v>4.1399999999999997</v>
      </c>
      <c r="L355" s="354">
        <f>SOCINUS!K71</f>
        <v>9.7899999999999991</v>
      </c>
      <c r="M355" s="354">
        <f>SOCINUS!L71</f>
        <v>7.165</v>
      </c>
      <c r="N355" s="354">
        <f>SOCINUS!M71</f>
        <v>6.91</v>
      </c>
      <c r="O355" s="354">
        <f>SOCINUS!N71</f>
        <v>5.35</v>
      </c>
      <c r="P355" s="317">
        <f t="shared" si="15"/>
        <v>68.314999999999998</v>
      </c>
      <c r="Q355" s="352">
        <f>'Sn Fco. Menendez'!AE352+SUM(P355/12)</f>
        <v>5.6929166666666662</v>
      </c>
      <c r="R355" s="352">
        <f>'Sn Fco. Menendez'!AF352+SUM(Q355/30)</f>
        <v>0.18976388888888887</v>
      </c>
    </row>
    <row r="356" spans="1:19">
      <c r="A356" s="523"/>
      <c r="B356" s="383" t="s">
        <v>590</v>
      </c>
      <c r="C356" s="399" t="str">
        <f>SOCINUS!B72</f>
        <v>Milton Anibal Berríos Bonilla</v>
      </c>
      <c r="D356" s="354">
        <f>SOCINUS!C72</f>
        <v>0</v>
      </c>
      <c r="E356" s="354">
        <f>SOCINUS!D72</f>
        <v>0</v>
      </c>
      <c r="F356" s="354">
        <f>SOCINUS!E72</f>
        <v>2.21</v>
      </c>
      <c r="G356" s="354">
        <f>SOCINUS!F72</f>
        <v>2.2200000000000002</v>
      </c>
      <c r="H356" s="354">
        <f>SOCINUS!G72</f>
        <v>0</v>
      </c>
      <c r="I356" s="354">
        <f>SOCINUS!H72</f>
        <v>6.9249999999999998</v>
      </c>
      <c r="J356" s="354">
        <f>SOCINUS!I72</f>
        <v>2.5150000000000001</v>
      </c>
      <c r="K356" s="354">
        <f>SOCINUS!J72</f>
        <v>2.7</v>
      </c>
      <c r="L356" s="354">
        <f>SOCINUS!K72</f>
        <v>4.25</v>
      </c>
      <c r="M356" s="354">
        <f>SOCINUS!L72</f>
        <v>0</v>
      </c>
      <c r="N356" s="354">
        <f>SOCINUS!M72</f>
        <v>3.3</v>
      </c>
      <c r="O356" s="354">
        <f>SOCINUS!N72</f>
        <v>2.5099999999999998</v>
      </c>
      <c r="P356" s="317">
        <f t="shared" si="15"/>
        <v>26.630000000000003</v>
      </c>
      <c r="Q356" s="352">
        <f>'Sn Fco. Menendez'!AE353+SUM(P356/12)</f>
        <v>2.2191666666666667</v>
      </c>
      <c r="R356" s="352">
        <f>'Sn Fco. Menendez'!AF353+SUM(Q356/30)</f>
        <v>7.3972222222222231E-2</v>
      </c>
      <c r="S356" s="17"/>
    </row>
    <row r="357" spans="1:19">
      <c r="A357" s="523"/>
      <c r="B357" s="383" t="s">
        <v>590</v>
      </c>
      <c r="C357" s="399" t="str">
        <f>SOCINUS!B73</f>
        <v>C.H. IINGENIEROS, S.A de C.V.</v>
      </c>
      <c r="D357" s="354">
        <f>SOCINUS!C73</f>
        <v>0</v>
      </c>
      <c r="E357" s="354">
        <f>SOCINUS!D73</f>
        <v>0</v>
      </c>
      <c r="F357" s="354">
        <f>SOCINUS!E73</f>
        <v>0</v>
      </c>
      <c r="G357" s="354">
        <f>SOCINUS!F73</f>
        <v>0</v>
      </c>
      <c r="H357" s="354">
        <f>SOCINUS!G73</f>
        <v>0</v>
      </c>
      <c r="I357" s="354">
        <f>SOCINUS!H73</f>
        <v>0</v>
      </c>
      <c r="J357" s="354">
        <f>SOCINUS!I73</f>
        <v>0</v>
      </c>
      <c r="K357" s="354">
        <f>SOCINUS!J73</f>
        <v>0</v>
      </c>
      <c r="L357" s="354">
        <f>SOCINUS!K73</f>
        <v>0</v>
      </c>
      <c r="M357" s="354">
        <f>SOCINUS!L73</f>
        <v>0</v>
      </c>
      <c r="N357" s="354">
        <f>SOCINUS!M73</f>
        <v>0</v>
      </c>
      <c r="O357" s="354">
        <f>SOCINUS!N73</f>
        <v>0</v>
      </c>
      <c r="P357" s="317">
        <f t="shared" si="15"/>
        <v>0</v>
      </c>
      <c r="Q357" s="352">
        <f>'Sn Fco. Menendez'!AE354+SUM(P357/12)</f>
        <v>0</v>
      </c>
      <c r="R357" s="352">
        <f>'Sn Fco. Menendez'!AF354+SUM(Q357/30)</f>
        <v>0</v>
      </c>
      <c r="S357" s="17"/>
    </row>
    <row r="358" spans="1:19">
      <c r="A358" s="523"/>
      <c r="B358" s="383" t="s">
        <v>590</v>
      </c>
      <c r="C358" s="399" t="str">
        <f>SOCINUS!B74</f>
        <v>CHC Sociedad Anónima de Capital Variable</v>
      </c>
      <c r="D358" s="354">
        <f>SOCINUS!C74</f>
        <v>0</v>
      </c>
      <c r="E358" s="354">
        <f>SOCINUS!D74</f>
        <v>0</v>
      </c>
      <c r="F358" s="354">
        <f>SOCINUS!E74</f>
        <v>0</v>
      </c>
      <c r="G358" s="354">
        <f>SOCINUS!F74</f>
        <v>0</v>
      </c>
      <c r="H358" s="354">
        <f>SOCINUS!G74</f>
        <v>0</v>
      </c>
      <c r="I358" s="354">
        <f>SOCINUS!H74</f>
        <v>0</v>
      </c>
      <c r="J358" s="354">
        <f>SOCINUS!I74</f>
        <v>0</v>
      </c>
      <c r="K358" s="354">
        <f>SOCINUS!J74</f>
        <v>0</v>
      </c>
      <c r="L358" s="354">
        <f>SOCINUS!K74</f>
        <v>0</v>
      </c>
      <c r="M358" s="354">
        <f>SOCINUS!L74</f>
        <v>0</v>
      </c>
      <c r="N358" s="354">
        <f>SOCINUS!M74</f>
        <v>0</v>
      </c>
      <c r="O358" s="354">
        <f>SOCINUS!N74</f>
        <v>0</v>
      </c>
      <c r="P358" s="317">
        <f t="shared" si="15"/>
        <v>0</v>
      </c>
      <c r="Q358" s="352">
        <f>'Sn Fco. Menendez'!AE355+SUM(P358/12)</f>
        <v>0</v>
      </c>
      <c r="R358" s="352">
        <f>'Sn Fco. Menendez'!AF355+SUM(Q358/30)</f>
        <v>0</v>
      </c>
      <c r="S358" s="17"/>
    </row>
    <row r="359" spans="1:19">
      <c r="A359" s="523"/>
      <c r="B359" s="383" t="s">
        <v>590</v>
      </c>
      <c r="C359" s="399" t="str">
        <f>SOCINUS!B75</f>
        <v>CALVO CONSERVAS EL SALVADOR S.A. de C.V.</v>
      </c>
      <c r="D359" s="354">
        <f>SOCINUS!C75</f>
        <v>0</v>
      </c>
      <c r="E359" s="354">
        <f>SOCINUS!D75</f>
        <v>0</v>
      </c>
      <c r="F359" s="354">
        <f>SOCINUS!E75</f>
        <v>0</v>
      </c>
      <c r="G359" s="354">
        <f>SOCINUS!F75</f>
        <v>0</v>
      </c>
      <c r="H359" s="354">
        <f>SOCINUS!G75</f>
        <v>0</v>
      </c>
      <c r="I359" s="354">
        <f>SOCINUS!H75</f>
        <v>0</v>
      </c>
      <c r="J359" s="354">
        <f>SOCINUS!I75</f>
        <v>0</v>
      </c>
      <c r="K359" s="354">
        <f>SOCINUS!J75</f>
        <v>0</v>
      </c>
      <c r="L359" s="354">
        <f>SOCINUS!K75</f>
        <v>0</v>
      </c>
      <c r="M359" s="354">
        <f>SOCINUS!L75</f>
        <v>0</v>
      </c>
      <c r="N359" s="354">
        <f>SOCINUS!M75</f>
        <v>4.92</v>
      </c>
      <c r="O359" s="354">
        <f>SOCINUS!N75</f>
        <v>0</v>
      </c>
      <c r="P359" s="317">
        <f t="shared" si="15"/>
        <v>4.92</v>
      </c>
      <c r="Q359" s="352">
        <f>'Sn Fco. Menendez'!AE356+SUM(P359/12)</f>
        <v>0.41</v>
      </c>
      <c r="R359" s="352">
        <f>'Sn Fco. Menendez'!AF356+SUM(Q359/30)</f>
        <v>1.3666666666666666E-2</v>
      </c>
      <c r="S359" s="17"/>
    </row>
    <row r="360" spans="1:19">
      <c r="A360" s="523"/>
      <c r="B360" s="383" t="s">
        <v>590</v>
      </c>
      <c r="C360" s="399" t="str">
        <f>SOCINUS!B76</f>
        <v>MAKLEAN, S.A. DE C.V.</v>
      </c>
      <c r="D360" s="354">
        <f>SOCINUS!C76</f>
        <v>0</v>
      </c>
      <c r="E360" s="354">
        <f>SOCINUS!D76</f>
        <v>0</v>
      </c>
      <c r="F360" s="354">
        <f>SOCINUS!E76</f>
        <v>0</v>
      </c>
      <c r="G360" s="354">
        <f>SOCINUS!F76</f>
        <v>0</v>
      </c>
      <c r="H360" s="354">
        <f>SOCINUS!G76</f>
        <v>0</v>
      </c>
      <c r="I360" s="354">
        <f>SOCINUS!H76</f>
        <v>0</v>
      </c>
      <c r="J360" s="354">
        <f>SOCINUS!I76</f>
        <v>0</v>
      </c>
      <c r="K360" s="354">
        <f>SOCINUS!J76</f>
        <v>0</v>
      </c>
      <c r="L360" s="354">
        <f>SOCINUS!K76</f>
        <v>0</v>
      </c>
      <c r="M360" s="354">
        <f>SOCINUS!L76</f>
        <v>44.755000000000003</v>
      </c>
      <c r="N360" s="354">
        <f>SOCINUS!M76</f>
        <v>20.309999999999999</v>
      </c>
      <c r="O360" s="354">
        <f>SOCINUS!N76</f>
        <v>41.305</v>
      </c>
      <c r="P360" s="317">
        <f t="shared" si="15"/>
        <v>106.37</v>
      </c>
      <c r="Q360" s="352">
        <f>'Sn Fco. Menendez'!AE357+SUM(P360/12)</f>
        <v>8.8641666666666676</v>
      </c>
      <c r="R360" s="352">
        <f>'Sn Fco. Menendez'!AF357+SUM(Q360/30)</f>
        <v>0.29547222222222225</v>
      </c>
      <c r="S360" s="17"/>
    </row>
    <row r="361" spans="1:19">
      <c r="A361" s="523"/>
      <c r="B361" s="383" t="s">
        <v>590</v>
      </c>
      <c r="C361" s="399" t="str">
        <f>SOCINUS!B77</f>
        <v>Jearquin S.A de C.V</v>
      </c>
      <c r="D361" s="354">
        <f>SOCINUS!C77</f>
        <v>0</v>
      </c>
      <c r="E361" s="354">
        <f>SOCINUS!D77</f>
        <v>0</v>
      </c>
      <c r="F361" s="354">
        <f>SOCINUS!E77</f>
        <v>0</v>
      </c>
      <c r="G361" s="354">
        <f>SOCINUS!F77</f>
        <v>0</v>
      </c>
      <c r="H361" s="354">
        <f>SOCINUS!G77</f>
        <v>0</v>
      </c>
      <c r="I361" s="354">
        <f>SOCINUS!H77</f>
        <v>0</v>
      </c>
      <c r="J361" s="354">
        <f>SOCINUS!I77</f>
        <v>0</v>
      </c>
      <c r="K361" s="354">
        <f>SOCINUS!J77</f>
        <v>0</v>
      </c>
      <c r="L361" s="354">
        <f>SOCINUS!K77</f>
        <v>0</v>
      </c>
      <c r="M361" s="354">
        <f>SOCINUS!L77</f>
        <v>0</v>
      </c>
      <c r="N361" s="354">
        <f>SOCINUS!M77</f>
        <v>0</v>
      </c>
      <c r="O361" s="354">
        <f>SOCINUS!N77</f>
        <v>0</v>
      </c>
      <c r="P361" s="317">
        <f t="shared" si="15"/>
        <v>0</v>
      </c>
      <c r="Q361" s="352">
        <f>'Sn Fco. Menendez'!AE358+SUM(P361/12)</f>
        <v>0</v>
      </c>
      <c r="R361" s="352">
        <f>'Sn Fco. Menendez'!AF358+SUM(Q361/30)</f>
        <v>0</v>
      </c>
      <c r="S361" s="17"/>
    </row>
    <row r="362" spans="1:19">
      <c r="A362" s="527" t="s">
        <v>416</v>
      </c>
      <c r="B362" s="385" t="s">
        <v>199</v>
      </c>
      <c r="C362" s="401" t="str">
        <f>'San Miguel'!A7</f>
        <v>Alcaldia Municipal de San Miguel</v>
      </c>
      <c r="D362" s="359">
        <f>'San Miguel'!B7</f>
        <v>3650.375</v>
      </c>
      <c r="E362" s="359">
        <f>'San Miguel'!C7</f>
        <v>3311.6350000000002</v>
      </c>
      <c r="F362" s="359">
        <f>'San Miguel'!D7</f>
        <v>3847.02</v>
      </c>
      <c r="G362" s="359">
        <f>'San Miguel'!E7</f>
        <v>4128.3999999999996</v>
      </c>
      <c r="H362" s="359">
        <f>'San Miguel'!F7</f>
        <v>4220.3500000000004</v>
      </c>
      <c r="I362" s="359">
        <f>'San Miguel'!G7</f>
        <v>4025.9749999999999</v>
      </c>
      <c r="J362" s="359">
        <f>'San Miguel'!H7</f>
        <v>3971.89</v>
      </c>
      <c r="K362" s="359">
        <f>'San Miguel'!I7</f>
        <v>3646.51</v>
      </c>
      <c r="L362" s="359">
        <f>'San Miguel'!J7</f>
        <v>3944.73</v>
      </c>
      <c r="M362" s="359">
        <f>'San Miguel'!K7</f>
        <v>4080.76</v>
      </c>
      <c r="N362" s="359">
        <f>'San Miguel'!L7</f>
        <v>3727.5050000000001</v>
      </c>
      <c r="O362" s="359">
        <f>'San Miguel'!M7</f>
        <v>3897.9450000000002</v>
      </c>
      <c r="P362" s="360">
        <f t="shared" ref="P362:P369" si="16">SUM(D362:O362)</f>
        <v>46453.095000000001</v>
      </c>
      <c r="Q362" s="361">
        <f>'Sn Fco. Menendez'!AE360+SUM(P362/12)</f>
        <v>3871.0912499999999</v>
      </c>
      <c r="R362" s="361">
        <f>'Sn Fco. Menendez'!AF360+SUM(Q362/30)</f>
        <v>129.03637499999999</v>
      </c>
      <c r="S362" s="17"/>
    </row>
    <row r="363" spans="1:19">
      <c r="A363" s="528"/>
      <c r="B363" s="385" t="s">
        <v>346</v>
      </c>
      <c r="C363" s="401" t="str">
        <f>'San Miguel'!A8</f>
        <v>Alcaldia Municipal de La Union</v>
      </c>
      <c r="D363" s="359">
        <f>'San Miguel'!B8</f>
        <v>112.29</v>
      </c>
      <c r="E363" s="359">
        <f>'San Miguel'!C8</f>
        <v>0</v>
      </c>
      <c r="F363" s="359">
        <f>'San Miguel'!D8</f>
        <v>0</v>
      </c>
      <c r="G363" s="359">
        <f>'San Miguel'!E8</f>
        <v>0</v>
      </c>
      <c r="H363" s="359">
        <f>'San Miguel'!F8</f>
        <v>0</v>
      </c>
      <c r="I363" s="359">
        <f>'San Miguel'!G8</f>
        <v>0</v>
      </c>
      <c r="J363" s="359">
        <f>'San Miguel'!H8</f>
        <v>0</v>
      </c>
      <c r="K363" s="359">
        <f>'San Miguel'!I8</f>
        <v>0</v>
      </c>
      <c r="L363" s="359">
        <f>'San Miguel'!J8</f>
        <v>0</v>
      </c>
      <c r="M363" s="359">
        <f>'San Miguel'!K8</f>
        <v>0</v>
      </c>
      <c r="N363" s="359">
        <f>'San Miguel'!L8</f>
        <v>0</v>
      </c>
      <c r="O363" s="359">
        <f>'San Miguel'!M8</f>
        <v>0</v>
      </c>
      <c r="P363" s="360">
        <f t="shared" si="16"/>
        <v>112.29</v>
      </c>
      <c r="Q363" s="361">
        <f>'Sn Fco. Menendez'!AE361+SUM(P363/12)</f>
        <v>9.3574999999999999</v>
      </c>
      <c r="R363" s="361">
        <f>'Sn Fco. Menendez'!AF361+SUM(Q363/30)</f>
        <v>0.31191666666666668</v>
      </c>
      <c r="S363" s="17"/>
    </row>
    <row r="364" spans="1:19">
      <c r="A364" s="528"/>
      <c r="B364" s="385" t="s">
        <v>346</v>
      </c>
      <c r="C364" s="401" t="str">
        <f>'San Miguel'!A9</f>
        <v>Alcaldia Municipal de Yucuaiquin</v>
      </c>
      <c r="D364" s="359">
        <f>'San Miguel'!B9</f>
        <v>0</v>
      </c>
      <c r="E364" s="359">
        <f>'San Miguel'!C9</f>
        <v>0</v>
      </c>
      <c r="F364" s="359">
        <f>'San Miguel'!D9</f>
        <v>0</v>
      </c>
      <c r="G364" s="359">
        <f>'San Miguel'!E9</f>
        <v>0</v>
      </c>
      <c r="H364" s="359">
        <f>'San Miguel'!F9</f>
        <v>0</v>
      </c>
      <c r="I364" s="359">
        <f>'San Miguel'!G9</f>
        <v>0</v>
      </c>
      <c r="J364" s="359">
        <f>'San Miguel'!H9</f>
        <v>0</v>
      </c>
      <c r="K364" s="359">
        <f>'San Miguel'!I9</f>
        <v>0</v>
      </c>
      <c r="L364" s="359">
        <f>'San Miguel'!J9</f>
        <v>0</v>
      </c>
      <c r="M364" s="359">
        <f>'San Miguel'!K9</f>
        <v>0</v>
      </c>
      <c r="N364" s="359">
        <f>'San Miguel'!L9</f>
        <v>15.7</v>
      </c>
      <c r="O364" s="359">
        <f>'San Miguel'!M9</f>
        <v>30.074999999999999</v>
      </c>
      <c r="P364" s="360">
        <f t="shared" si="16"/>
        <v>45.774999999999999</v>
      </c>
      <c r="Q364" s="361">
        <f>'Sn Fco. Menendez'!AE362+SUM(P364/12)</f>
        <v>3.8145833333333332</v>
      </c>
      <c r="R364" s="361">
        <f>'Sn Fco. Menendez'!AF362+SUM(Q364/30)</f>
        <v>0.12715277777777778</v>
      </c>
      <c r="S364" s="17"/>
    </row>
    <row r="365" spans="1:19">
      <c r="A365" s="528"/>
      <c r="B365" s="385" t="s">
        <v>591</v>
      </c>
      <c r="C365" s="401" t="str">
        <f>'San Miguel'!A10</f>
        <v>Calvo Conservas, El Salvador</v>
      </c>
      <c r="D365" s="359">
        <f>'San Miguel'!B10</f>
        <v>76.984999999999999</v>
      </c>
      <c r="E365" s="359">
        <f>'San Miguel'!C10</f>
        <v>48.8</v>
      </c>
      <c r="F365" s="359">
        <f>'San Miguel'!D10</f>
        <v>56.905000000000001</v>
      </c>
      <c r="G365" s="359">
        <f>'San Miguel'!E10</f>
        <v>49.755000000000003</v>
      </c>
      <c r="H365" s="359">
        <f>'San Miguel'!F10</f>
        <v>62.35</v>
      </c>
      <c r="I365" s="359">
        <f>'San Miguel'!G10</f>
        <v>77.25</v>
      </c>
      <c r="J365" s="359">
        <f>'San Miguel'!H10</f>
        <v>62.15</v>
      </c>
      <c r="K365" s="359">
        <f>'San Miguel'!I10</f>
        <v>102.12</v>
      </c>
      <c r="L365" s="359">
        <f>'San Miguel'!J10</f>
        <v>52.075000000000003</v>
      </c>
      <c r="M365" s="359">
        <f>'San Miguel'!K10</f>
        <v>87.344999999999999</v>
      </c>
      <c r="N365" s="359">
        <f>'San Miguel'!L10</f>
        <v>77.23</v>
      </c>
      <c r="O365" s="359">
        <f>'San Miguel'!M10</f>
        <v>42.41</v>
      </c>
      <c r="P365" s="360">
        <f t="shared" si="16"/>
        <v>795.37500000000011</v>
      </c>
      <c r="Q365" s="361">
        <f>'Sn Fco. Menendez'!AE363+SUM(P365/12)</f>
        <v>66.281250000000014</v>
      </c>
      <c r="R365" s="361">
        <f>'Sn Fco. Menendez'!AF363+SUM(Q365/30)</f>
        <v>2.2093750000000005</v>
      </c>
      <c r="S365" s="17"/>
    </row>
    <row r="366" spans="1:19">
      <c r="A366" s="528"/>
      <c r="B366" s="385" t="s">
        <v>208</v>
      </c>
      <c r="C366" s="401" t="str">
        <f>'San Miguel'!A11</f>
        <v>Alcaldia  Mpal de Villa El Rosario</v>
      </c>
      <c r="D366" s="362">
        <f>'San Miguel'!B11</f>
        <v>0</v>
      </c>
      <c r="E366" s="362">
        <f>'San Miguel'!C11</f>
        <v>1.75</v>
      </c>
      <c r="F366" s="362">
        <f>'San Miguel'!D11</f>
        <v>0</v>
      </c>
      <c r="G366" s="362">
        <f>'San Miguel'!E11</f>
        <v>0</v>
      </c>
      <c r="H366" s="362">
        <f>'San Miguel'!F11</f>
        <v>2.3149999999999999</v>
      </c>
      <c r="I366" s="362">
        <f>'San Miguel'!G11</f>
        <v>3.75</v>
      </c>
      <c r="J366" s="362">
        <f>'San Miguel'!H11</f>
        <v>0</v>
      </c>
      <c r="K366" s="362">
        <f>'San Miguel'!I11</f>
        <v>0</v>
      </c>
      <c r="L366" s="362">
        <f>'San Miguel'!J11</f>
        <v>2.3199999999999998</v>
      </c>
      <c r="M366" s="362">
        <f>'San Miguel'!K11</f>
        <v>3.87</v>
      </c>
      <c r="N366" s="362">
        <f>'San Miguel'!L11</f>
        <v>0</v>
      </c>
      <c r="O366" s="362">
        <f>'San Miguel'!M11</f>
        <v>0</v>
      </c>
      <c r="P366" s="360">
        <f t="shared" si="16"/>
        <v>14.004999999999999</v>
      </c>
      <c r="Q366" s="361">
        <f>'Sn Fco. Menendez'!AE364+SUM(P366/12)</f>
        <v>1.1670833333333333</v>
      </c>
      <c r="R366" s="361">
        <f>'Sn Fco. Menendez'!AF364+SUM(Q366/30)</f>
        <v>3.8902777777777772E-2</v>
      </c>
      <c r="S366" s="17"/>
    </row>
    <row r="367" spans="1:19">
      <c r="A367" s="528"/>
      <c r="B367" s="385" t="s">
        <v>591</v>
      </c>
      <c r="C367" s="401" t="str">
        <f>'San Miguel'!A12</f>
        <v>Gestion Integral de Desechos, S.A. de C.V</v>
      </c>
      <c r="D367" s="359">
        <f>'San Miguel'!B12</f>
        <v>68.319999999999993</v>
      </c>
      <c r="E367" s="359">
        <f>'San Miguel'!C12</f>
        <v>67.025000000000006</v>
      </c>
      <c r="F367" s="359">
        <f>'San Miguel'!D12</f>
        <v>70.254999999999995</v>
      </c>
      <c r="G367" s="359">
        <f>'San Miguel'!E12</f>
        <v>72.930000000000007</v>
      </c>
      <c r="H367" s="359">
        <f>'San Miguel'!F12</f>
        <v>75.465000000000003</v>
      </c>
      <c r="I367" s="359">
        <f>'San Miguel'!G12</f>
        <v>63.67</v>
      </c>
      <c r="J367" s="359">
        <f>'San Miguel'!H12</f>
        <v>76.16</v>
      </c>
      <c r="K367" s="359">
        <f>'San Miguel'!I12</f>
        <v>65.12</v>
      </c>
      <c r="L367" s="359">
        <f>'San Miguel'!J12</f>
        <v>69.2</v>
      </c>
      <c r="M367" s="359">
        <f>'San Miguel'!K12</f>
        <v>72.545000000000002</v>
      </c>
      <c r="N367" s="359">
        <f>'San Miguel'!L12</f>
        <v>64.2</v>
      </c>
      <c r="O367" s="359">
        <f>'San Miguel'!M12</f>
        <v>45.22</v>
      </c>
      <c r="P367" s="360">
        <f t="shared" si="16"/>
        <v>810.11000000000013</v>
      </c>
      <c r="Q367" s="361">
        <f>'Sn Fco. Menendez'!AE365+SUM(P367/12)</f>
        <v>67.509166666666673</v>
      </c>
      <c r="R367" s="361">
        <f>'Sn Fco. Menendez'!AF365+SUM(Q367/30)</f>
        <v>2.2503055555555558</v>
      </c>
      <c r="S367" s="17"/>
    </row>
    <row r="368" spans="1:19">
      <c r="A368" s="528"/>
      <c r="B368" s="386" t="s">
        <v>346</v>
      </c>
      <c r="C368" s="401" t="str">
        <f>'San Miguel'!A13</f>
        <v>Alcaldia Mpal de Pasaquina</v>
      </c>
      <c r="D368" s="359">
        <f>'San Miguel'!B13</f>
        <v>41.78</v>
      </c>
      <c r="E368" s="359">
        <f>'San Miguel'!C13</f>
        <v>72.265000000000001</v>
      </c>
      <c r="F368" s="359">
        <f>'San Miguel'!D13</f>
        <v>49.674999999999997</v>
      </c>
      <c r="G368" s="359">
        <f>'San Miguel'!E13</f>
        <v>69.48</v>
      </c>
      <c r="H368" s="359">
        <f>'San Miguel'!F13</f>
        <v>86.35</v>
      </c>
      <c r="I368" s="359">
        <f>'San Miguel'!G13</f>
        <v>84.22</v>
      </c>
      <c r="J368" s="359">
        <f>'San Miguel'!H13</f>
        <v>77.435000000000002</v>
      </c>
      <c r="K368" s="359">
        <f>'San Miguel'!I13</f>
        <v>69.974999999999994</v>
      </c>
      <c r="L368" s="359">
        <f>'San Miguel'!J13</f>
        <v>5.24</v>
      </c>
      <c r="M368" s="359">
        <f>'San Miguel'!K13</f>
        <v>0</v>
      </c>
      <c r="N368" s="359">
        <f>'San Miguel'!L13</f>
        <v>0</v>
      </c>
      <c r="O368" s="359">
        <f>'San Miguel'!M13</f>
        <v>0</v>
      </c>
      <c r="P368" s="360">
        <f t="shared" si="16"/>
        <v>556.41999999999996</v>
      </c>
      <c r="Q368" s="361">
        <f>'Sn Fco. Menendez'!AE366+SUM(P368/12)</f>
        <v>46.368333333333332</v>
      </c>
      <c r="R368" s="361">
        <f>'Sn Fco. Menendez'!AF366+SUM(Q368/30)</f>
        <v>1.545611111111111</v>
      </c>
      <c r="S368" s="17"/>
    </row>
    <row r="369" spans="1:19">
      <c r="A369" s="528"/>
      <c r="B369" s="386" t="s">
        <v>591</v>
      </c>
      <c r="C369" s="402" t="str">
        <f>'San Miguel'!A14</f>
        <v>Particulares</v>
      </c>
      <c r="D369" s="363">
        <f>'San Miguel'!B14</f>
        <v>12.69</v>
      </c>
      <c r="E369" s="363">
        <f>'San Miguel'!C14</f>
        <v>23.594999999999999</v>
      </c>
      <c r="F369" s="363">
        <f>'San Miguel'!D14</f>
        <v>16.664999999999999</v>
      </c>
      <c r="G369" s="363">
        <f>'San Miguel'!E14</f>
        <v>15.885</v>
      </c>
      <c r="H369" s="363">
        <f>'San Miguel'!F14</f>
        <v>16.940000000000001</v>
      </c>
      <c r="I369" s="363">
        <f>'San Miguel'!G14</f>
        <v>30.77</v>
      </c>
      <c r="J369" s="363">
        <f>'San Miguel'!H14</f>
        <v>27.385000000000002</v>
      </c>
      <c r="K369" s="363">
        <f>'San Miguel'!I14</f>
        <v>12.635</v>
      </c>
      <c r="L369" s="363">
        <f>'San Miguel'!J14</f>
        <v>9.8450000000000006</v>
      </c>
      <c r="M369" s="363">
        <f>'San Miguel'!K14</f>
        <v>20.96</v>
      </c>
      <c r="N369" s="363">
        <f>'San Miguel'!L14</f>
        <v>22.805</v>
      </c>
      <c r="O369" s="363">
        <f>'San Miguel'!M14</f>
        <v>15.15</v>
      </c>
      <c r="P369" s="360">
        <f t="shared" si="16"/>
        <v>225.32499999999999</v>
      </c>
      <c r="Q369" s="361">
        <f>'Sn Fco. Menendez'!AE367+SUM(P369/12)</f>
        <v>18.777083333333334</v>
      </c>
      <c r="R369" s="361">
        <f>'Sn Fco. Menendez'!AF367+SUM(Q369/30)</f>
        <v>0.62590277777777781</v>
      </c>
      <c r="S369" s="34"/>
    </row>
    <row r="370" spans="1:19">
      <c r="A370" s="529" t="s">
        <v>585</v>
      </c>
      <c r="B370" s="387" t="s">
        <v>346</v>
      </c>
      <c r="C370" s="282" t="s">
        <v>294</v>
      </c>
      <c r="D370" s="364">
        <v>287.38499999999999</v>
      </c>
      <c r="E370" s="364">
        <v>262.14999999999998</v>
      </c>
      <c r="F370" s="364">
        <v>262.82</v>
      </c>
      <c r="G370" s="364">
        <v>262.64499999999998</v>
      </c>
      <c r="H370" s="364">
        <v>289.25</v>
      </c>
      <c r="I370" s="364">
        <v>253.27</v>
      </c>
      <c r="J370" s="365">
        <v>235.59</v>
      </c>
      <c r="K370" s="364">
        <v>188.25</v>
      </c>
      <c r="L370" s="365">
        <v>259.83</v>
      </c>
      <c r="M370" s="365">
        <v>254.255</v>
      </c>
      <c r="N370" s="365">
        <v>219.87100000000001</v>
      </c>
      <c r="O370" s="366">
        <v>180.82499999999999</v>
      </c>
      <c r="P370" s="367">
        <f t="shared" ref="P370:P378" si="17">SUM(D370:O370)</f>
        <v>2956.1410000000001</v>
      </c>
      <c r="Q370" s="368">
        <f>'Sn Fco. Menendez'!AE369+SUM(P370/12)</f>
        <v>246.34508333333335</v>
      </c>
      <c r="R370" s="368">
        <f>'Sn Fco. Menendez'!AF369+SUM(Q370/30)</f>
        <v>8.2115027777777776</v>
      </c>
      <c r="S370" s="17"/>
    </row>
    <row r="371" spans="1:19">
      <c r="A371" s="529"/>
      <c r="B371" s="387" t="s">
        <v>346</v>
      </c>
      <c r="C371" s="282" t="s">
        <v>295</v>
      </c>
      <c r="D371" s="369">
        <v>21.105</v>
      </c>
      <c r="E371" s="370">
        <v>19.135000000000002</v>
      </c>
      <c r="F371" s="369">
        <v>23.56</v>
      </c>
      <c r="G371" s="369">
        <v>31.4</v>
      </c>
      <c r="H371" s="369">
        <v>30.18</v>
      </c>
      <c r="I371" s="369">
        <v>25.585000000000001</v>
      </c>
      <c r="J371" s="371">
        <v>25.815000000000001</v>
      </c>
      <c r="K371" s="369">
        <v>26.565000000000001</v>
      </c>
      <c r="L371" s="371">
        <v>30.285</v>
      </c>
      <c r="M371" s="371">
        <v>27.434999999999999</v>
      </c>
      <c r="N371" s="371">
        <v>23.11</v>
      </c>
      <c r="O371" s="366">
        <v>27.504999999999999</v>
      </c>
      <c r="P371" s="367">
        <f t="shared" si="17"/>
        <v>311.68</v>
      </c>
      <c r="Q371" s="368">
        <f>'Sn Fco. Menendez'!AE370+SUM(P371/12)</f>
        <v>25.973333333333333</v>
      </c>
      <c r="R371" s="368">
        <f>'Sn Fco. Menendez'!AF370+SUM(Q371/30)</f>
        <v>0.86577777777777776</v>
      </c>
      <c r="S371" s="17"/>
    </row>
    <row r="372" spans="1:19">
      <c r="A372" s="529"/>
      <c r="B372" s="387" t="s">
        <v>346</v>
      </c>
      <c r="C372" s="282" t="s">
        <v>296</v>
      </c>
      <c r="D372" s="369">
        <v>21.11</v>
      </c>
      <c r="E372" s="369">
        <v>24.934999999999999</v>
      </c>
      <c r="F372" s="369">
        <v>29.99</v>
      </c>
      <c r="G372" s="369">
        <v>26.96</v>
      </c>
      <c r="H372" s="369">
        <v>24.7</v>
      </c>
      <c r="I372" s="369">
        <v>26.445</v>
      </c>
      <c r="J372" s="371">
        <v>23.914999999999999</v>
      </c>
      <c r="K372" s="369">
        <v>20.51</v>
      </c>
      <c r="L372" s="371">
        <v>23.25</v>
      </c>
      <c r="M372" s="371">
        <v>29.63</v>
      </c>
      <c r="N372" s="371">
        <v>21.59</v>
      </c>
      <c r="O372" s="366">
        <v>26.614999999999998</v>
      </c>
      <c r="P372" s="367">
        <f t="shared" si="17"/>
        <v>299.64999999999998</v>
      </c>
      <c r="Q372" s="368">
        <f>'Sn Fco. Menendez'!AE371+SUM(P372/12)</f>
        <v>24.970833333333331</v>
      </c>
      <c r="R372" s="368">
        <f>'Sn Fco. Menendez'!AF371+SUM(Q372/30)</f>
        <v>0.832361111111111</v>
      </c>
      <c r="S372" s="17"/>
    </row>
    <row r="373" spans="1:19">
      <c r="A373" s="529"/>
      <c r="B373" s="387" t="s">
        <v>346</v>
      </c>
      <c r="C373" s="282" t="s">
        <v>297</v>
      </c>
      <c r="D373" s="369">
        <v>26.875</v>
      </c>
      <c r="E373" s="369">
        <v>16.695</v>
      </c>
      <c r="F373" s="369">
        <v>16.670000000000002</v>
      </c>
      <c r="G373" s="369">
        <v>19.774999999999999</v>
      </c>
      <c r="H373" s="369">
        <v>18.495000000000001</v>
      </c>
      <c r="I373" s="369">
        <v>19.045000000000002</v>
      </c>
      <c r="J373" s="371">
        <v>15.535</v>
      </c>
      <c r="K373" s="369">
        <v>18.655000000000001</v>
      </c>
      <c r="L373" s="371">
        <v>21.4</v>
      </c>
      <c r="M373" s="371">
        <v>22.164999999999999</v>
      </c>
      <c r="N373" s="371">
        <v>17.350000000000001</v>
      </c>
      <c r="O373" s="366">
        <v>22.844999999999999</v>
      </c>
      <c r="P373" s="367">
        <f t="shared" si="17"/>
        <v>235.505</v>
      </c>
      <c r="Q373" s="368">
        <f>'Sn Fco. Menendez'!AE372+SUM(P373/12)</f>
        <v>19.625416666666666</v>
      </c>
      <c r="R373" s="368">
        <f>'Sn Fco. Menendez'!AF372+SUM(Q373/30)</f>
        <v>0.65418055555555554</v>
      </c>
      <c r="S373" s="17"/>
    </row>
    <row r="374" spans="1:19">
      <c r="A374" s="529"/>
      <c r="B374" s="387" t="s">
        <v>346</v>
      </c>
      <c r="C374" s="282" t="s">
        <v>298</v>
      </c>
      <c r="D374" s="369">
        <v>78.569999999999993</v>
      </c>
      <c r="E374" s="369">
        <v>65.995000000000005</v>
      </c>
      <c r="F374" s="369">
        <v>71.245000000000005</v>
      </c>
      <c r="G374" s="369">
        <v>75.63</v>
      </c>
      <c r="H374" s="369">
        <v>71.86</v>
      </c>
      <c r="I374" s="369">
        <v>69.8</v>
      </c>
      <c r="J374" s="371">
        <v>70.484999999999999</v>
      </c>
      <c r="K374" s="369">
        <v>78.819999999999993</v>
      </c>
      <c r="L374" s="371">
        <v>74.430000000000007</v>
      </c>
      <c r="M374" s="371">
        <v>78.655000000000001</v>
      </c>
      <c r="N374" s="371">
        <v>67.42</v>
      </c>
      <c r="O374" s="366">
        <v>72.14</v>
      </c>
      <c r="P374" s="367">
        <f t="shared" si="17"/>
        <v>875.05</v>
      </c>
      <c r="Q374" s="368">
        <f>'Sn Fco. Menendez'!AE373+SUM(P374/12)</f>
        <v>72.920833333333334</v>
      </c>
      <c r="R374" s="368">
        <f>'Sn Fco. Menendez'!AF373+SUM(Q374/30)</f>
        <v>2.4306944444444443</v>
      </c>
      <c r="S374" s="17"/>
    </row>
    <row r="375" spans="1:19">
      <c r="A375" s="529"/>
      <c r="B375" s="387" t="s">
        <v>346</v>
      </c>
      <c r="C375" s="282" t="s">
        <v>299</v>
      </c>
      <c r="D375" s="369">
        <v>15.03</v>
      </c>
      <c r="E375" s="369">
        <v>13.11</v>
      </c>
      <c r="F375" s="369">
        <v>18.11</v>
      </c>
      <c r="G375" s="369">
        <v>19.190000000000001</v>
      </c>
      <c r="H375" s="369">
        <v>17.66</v>
      </c>
      <c r="I375" s="369">
        <v>16.114999999999998</v>
      </c>
      <c r="J375" s="371">
        <v>17.594999999999999</v>
      </c>
      <c r="K375" s="369">
        <v>19.094999999999999</v>
      </c>
      <c r="L375" s="371">
        <v>16.065000000000001</v>
      </c>
      <c r="M375" s="371">
        <v>19.48</v>
      </c>
      <c r="N375" s="371">
        <v>15.255000000000001</v>
      </c>
      <c r="O375" s="366">
        <v>14.57</v>
      </c>
      <c r="P375" s="367">
        <f t="shared" si="17"/>
        <v>201.27499999999995</v>
      </c>
      <c r="Q375" s="368">
        <f>'Sn Fco. Menendez'!AE374+SUM(P375/12)</f>
        <v>16.772916666666664</v>
      </c>
      <c r="R375" s="368">
        <f>'Sn Fco. Menendez'!AF374+SUM(Q375/30)</f>
        <v>0.55909722222222213</v>
      </c>
      <c r="S375" s="17"/>
    </row>
    <row r="376" spans="1:19">
      <c r="A376" s="529"/>
      <c r="B376" s="387" t="s">
        <v>346</v>
      </c>
      <c r="C376" s="282" t="s">
        <v>300</v>
      </c>
      <c r="D376" s="369">
        <v>13.89</v>
      </c>
      <c r="E376" s="369">
        <v>13.1</v>
      </c>
      <c r="F376" s="369">
        <v>14.59</v>
      </c>
      <c r="G376" s="369">
        <v>14.755000000000001</v>
      </c>
      <c r="H376" s="369">
        <v>14.275</v>
      </c>
      <c r="I376" s="369">
        <v>15.96</v>
      </c>
      <c r="J376" s="371">
        <v>13.35</v>
      </c>
      <c r="K376" s="369">
        <v>15.045</v>
      </c>
      <c r="L376" s="371">
        <v>15.34</v>
      </c>
      <c r="M376" s="371">
        <v>19.010000000000002</v>
      </c>
      <c r="N376" s="371">
        <v>15.97</v>
      </c>
      <c r="O376" s="366">
        <v>13.145</v>
      </c>
      <c r="P376" s="367">
        <f t="shared" si="17"/>
        <v>178.42999999999998</v>
      </c>
      <c r="Q376" s="368">
        <f>'Sn Fco. Menendez'!AE375+SUM(P376/12)</f>
        <v>14.869166666666665</v>
      </c>
      <c r="R376" s="368">
        <f>'Sn Fco. Menendez'!AF375+SUM(Q376/30)</f>
        <v>0.49563888888888885</v>
      </c>
      <c r="S376" s="17"/>
    </row>
    <row r="377" spans="1:19">
      <c r="A377" s="529"/>
      <c r="B377" s="387" t="s">
        <v>346</v>
      </c>
      <c r="C377" s="282" t="s">
        <v>301</v>
      </c>
      <c r="D377" s="369">
        <v>17.614999999999998</v>
      </c>
      <c r="E377" s="369">
        <v>14.25</v>
      </c>
      <c r="F377" s="369">
        <v>15.525</v>
      </c>
      <c r="G377" s="369">
        <v>19.875</v>
      </c>
      <c r="H377" s="369">
        <v>16.86</v>
      </c>
      <c r="I377" s="369">
        <v>17.71</v>
      </c>
      <c r="J377" s="371">
        <v>18.260000000000002</v>
      </c>
      <c r="K377" s="369">
        <v>15.06</v>
      </c>
      <c r="L377" s="371">
        <v>16.555</v>
      </c>
      <c r="M377" s="371">
        <v>18.59</v>
      </c>
      <c r="N377" s="371">
        <v>17.29</v>
      </c>
      <c r="O377" s="366">
        <v>18.254999999999999</v>
      </c>
      <c r="P377" s="367">
        <f t="shared" si="17"/>
        <v>205.845</v>
      </c>
      <c r="Q377" s="368">
        <f>'Sn Fco. Menendez'!AE376+SUM(P377/12)</f>
        <v>17.153749999999999</v>
      </c>
      <c r="R377" s="368">
        <f>'Sn Fco. Menendez'!AF376+SUM(Q377/30)</f>
        <v>0.57179166666666659</v>
      </c>
      <c r="S377" s="17"/>
    </row>
    <row r="378" spans="1:19">
      <c r="A378" s="529"/>
      <c r="B378" s="387" t="s">
        <v>346</v>
      </c>
      <c r="C378" s="282" t="s">
        <v>302</v>
      </c>
      <c r="D378" s="369">
        <v>18.03</v>
      </c>
      <c r="E378" s="369">
        <v>17.420000000000002</v>
      </c>
      <c r="F378" s="369">
        <v>20.535</v>
      </c>
      <c r="G378" s="369">
        <v>21.425000000000001</v>
      </c>
      <c r="H378" s="369">
        <v>24.32</v>
      </c>
      <c r="I378" s="369">
        <v>19.614999999999998</v>
      </c>
      <c r="J378" s="371">
        <v>27.4</v>
      </c>
      <c r="K378" s="369">
        <v>19.04</v>
      </c>
      <c r="L378" s="371">
        <v>20.405000000000001</v>
      </c>
      <c r="M378" s="371">
        <v>20.635000000000002</v>
      </c>
      <c r="N378" s="371">
        <v>19.190000000000001</v>
      </c>
      <c r="O378" s="366">
        <v>19.22</v>
      </c>
      <c r="P378" s="367">
        <f t="shared" si="17"/>
        <v>247.23499999999996</v>
      </c>
      <c r="Q378" s="368">
        <f>'Sn Fco. Menendez'!AE377+SUM(P378/12)</f>
        <v>20.602916666666662</v>
      </c>
      <c r="R378" s="368">
        <f>'Sn Fco. Menendez'!AF377+SUM(Q378/30)</f>
        <v>0.68676388888888873</v>
      </c>
      <c r="S378" s="17"/>
    </row>
    <row r="379" spans="1:19">
      <c r="A379" s="529"/>
      <c r="B379" s="387" t="s">
        <v>208</v>
      </c>
      <c r="C379" s="282" t="s">
        <v>309</v>
      </c>
      <c r="D379" s="371">
        <v>4.4349999999999996</v>
      </c>
      <c r="E379" s="369">
        <v>3.2050000000000001</v>
      </c>
      <c r="F379" s="369">
        <v>4.0449999999999999</v>
      </c>
      <c r="G379" s="369">
        <v>4.0140000000000002</v>
      </c>
      <c r="H379" s="369">
        <v>5.4349999999999996</v>
      </c>
      <c r="I379" s="369">
        <v>5.6749999999999998</v>
      </c>
      <c r="J379" s="369">
        <v>4.29</v>
      </c>
      <c r="K379" s="371">
        <v>6.01</v>
      </c>
      <c r="L379" s="369">
        <v>4.6399999999999997</v>
      </c>
      <c r="M379" s="371">
        <v>6.5549999999999997</v>
      </c>
      <c r="N379" s="371">
        <v>4.83</v>
      </c>
      <c r="O379" s="371">
        <v>4.26</v>
      </c>
      <c r="P379" s="367">
        <f t="shared" ref="P379:P396" si="18">SUM(D379:O379)</f>
        <v>57.393999999999991</v>
      </c>
      <c r="Q379" s="368">
        <f>'Sn Fco. Menendez'!AE379+SUM(P379/12)</f>
        <v>4.7828333333333326</v>
      </c>
      <c r="R379" s="368">
        <f>'Sn Fco. Menendez'!AF379+SUM(Q379/30)</f>
        <v>0.15942777777777775</v>
      </c>
      <c r="S379" s="17"/>
    </row>
    <row r="380" spans="1:19">
      <c r="A380" s="529"/>
      <c r="B380" s="387" t="s">
        <v>199</v>
      </c>
      <c r="C380" s="282" t="s">
        <v>364</v>
      </c>
      <c r="D380" s="369">
        <v>3.6949999999999998</v>
      </c>
      <c r="E380" s="369">
        <v>3.9</v>
      </c>
      <c r="F380" s="369">
        <v>4.1900000000000004</v>
      </c>
      <c r="G380" s="369">
        <v>5.6150000000000002</v>
      </c>
      <c r="H380" s="369">
        <v>4.9649999999999999</v>
      </c>
      <c r="I380" s="369">
        <v>4.58</v>
      </c>
      <c r="J380" s="371">
        <v>6.1349999999999998</v>
      </c>
      <c r="K380" s="369">
        <v>5.1950000000000003</v>
      </c>
      <c r="L380" s="371">
        <v>5.7549999999999999</v>
      </c>
      <c r="M380" s="371">
        <v>5.7149999999999999</v>
      </c>
      <c r="N380" s="371">
        <v>4.82</v>
      </c>
      <c r="O380" s="366">
        <v>5.585</v>
      </c>
      <c r="P380" s="367">
        <f t="shared" si="18"/>
        <v>60.150000000000006</v>
      </c>
      <c r="Q380" s="368">
        <f>'Sn Fco. Menendez'!AE380+SUM(P380/12)</f>
        <v>5.0125000000000002</v>
      </c>
      <c r="R380" s="368">
        <f>'Sn Fco. Menendez'!AF380+SUM(Q380/30)</f>
        <v>0.16708333333333333</v>
      </c>
      <c r="S380" s="17"/>
    </row>
    <row r="381" spans="1:19">
      <c r="A381" s="529"/>
      <c r="B381" s="387" t="s">
        <v>208</v>
      </c>
      <c r="C381" s="282" t="s">
        <v>356</v>
      </c>
      <c r="D381" s="369">
        <v>16.52</v>
      </c>
      <c r="E381" s="369">
        <v>13.654999999999999</v>
      </c>
      <c r="F381" s="369">
        <v>15.925000000000001</v>
      </c>
      <c r="G381" s="369">
        <v>19.04</v>
      </c>
      <c r="H381" s="369">
        <v>20.454999999999998</v>
      </c>
      <c r="I381" s="369">
        <v>19.05</v>
      </c>
      <c r="J381" s="371">
        <v>19.25</v>
      </c>
      <c r="K381" s="369">
        <v>19.95</v>
      </c>
      <c r="L381" s="371">
        <v>20</v>
      </c>
      <c r="M381" s="371">
        <v>18.805</v>
      </c>
      <c r="N381" s="371">
        <v>17.36</v>
      </c>
      <c r="O381" s="369">
        <v>21.125</v>
      </c>
      <c r="P381" s="367">
        <f t="shared" si="18"/>
        <v>221.13499999999999</v>
      </c>
      <c r="Q381" s="368">
        <f>'Sn Fco. Menendez'!AE381+SUM(P381/12)</f>
        <v>18.427916666666665</v>
      </c>
      <c r="R381" s="368">
        <f>'Sn Fco. Menendez'!AF381+SUM(Q381/30)</f>
        <v>0.61426388888888883</v>
      </c>
      <c r="S381" s="17"/>
    </row>
    <row r="382" spans="1:19">
      <c r="A382" s="529"/>
      <c r="B382" s="387" t="s">
        <v>208</v>
      </c>
      <c r="C382" s="282" t="s">
        <v>304</v>
      </c>
      <c r="D382" s="369">
        <v>13.315</v>
      </c>
      <c r="E382" s="369">
        <v>13.11</v>
      </c>
      <c r="F382" s="369">
        <v>14.02</v>
      </c>
      <c r="G382" s="369">
        <v>12.9</v>
      </c>
      <c r="H382" s="369">
        <v>17.835000000000001</v>
      </c>
      <c r="I382" s="369">
        <v>19.645</v>
      </c>
      <c r="J382" s="371">
        <v>18.66</v>
      </c>
      <c r="K382" s="369">
        <v>14.99</v>
      </c>
      <c r="L382" s="371">
        <v>18.8</v>
      </c>
      <c r="M382" s="371">
        <v>16.844999999999999</v>
      </c>
      <c r="N382" s="371">
        <v>15.255000000000001</v>
      </c>
      <c r="O382" s="366">
        <v>16.149999999999999</v>
      </c>
      <c r="P382" s="367">
        <f t="shared" si="18"/>
        <v>191.52499999999998</v>
      </c>
      <c r="Q382" s="368">
        <f>'Sn Fco. Menendez'!AE382+SUM(P382/12)</f>
        <v>15.960416666666665</v>
      </c>
      <c r="R382" s="368">
        <f>'Sn Fco. Menendez'!AF382+SUM(Q382/30)</f>
        <v>0.5320138888888889</v>
      </c>
      <c r="S382" s="17"/>
    </row>
    <row r="383" spans="1:19">
      <c r="A383" s="529"/>
      <c r="B383" s="387" t="s">
        <v>208</v>
      </c>
      <c r="C383" s="282" t="s">
        <v>310</v>
      </c>
      <c r="D383" s="369">
        <v>0.77500000000000002</v>
      </c>
      <c r="E383" s="369">
        <v>1.1599999999999999</v>
      </c>
      <c r="F383" s="369">
        <v>0</v>
      </c>
      <c r="G383" s="369">
        <v>1.06</v>
      </c>
      <c r="H383" s="369">
        <v>0</v>
      </c>
      <c r="I383" s="369">
        <v>1.69</v>
      </c>
      <c r="J383" s="371">
        <v>2.13</v>
      </c>
      <c r="K383" s="369">
        <v>0</v>
      </c>
      <c r="L383" s="371">
        <v>1.0149999999999999</v>
      </c>
      <c r="M383" s="371">
        <v>0</v>
      </c>
      <c r="N383" s="371">
        <v>1.175</v>
      </c>
      <c r="O383" s="366">
        <v>1.65</v>
      </c>
      <c r="P383" s="367">
        <f t="shared" si="18"/>
        <v>10.655000000000001</v>
      </c>
      <c r="Q383" s="368">
        <f>'Sn Fco. Menendez'!AE383+SUM(P383/12)</f>
        <v>0.8879166666666668</v>
      </c>
      <c r="R383" s="368">
        <f>'Sn Fco. Menendez'!AF383+SUM(Q383/30)</f>
        <v>2.9597222222222226E-2</v>
      </c>
      <c r="S383" s="17"/>
    </row>
    <row r="384" spans="1:19">
      <c r="A384" s="529"/>
      <c r="B384" s="387" t="s">
        <v>208</v>
      </c>
      <c r="C384" s="282" t="s">
        <v>308</v>
      </c>
      <c r="D384" s="369">
        <v>8.0250000000000004</v>
      </c>
      <c r="E384" s="369">
        <v>5.63</v>
      </c>
      <c r="F384" s="369">
        <v>7.125</v>
      </c>
      <c r="G384" s="369">
        <v>8.93</v>
      </c>
      <c r="H384" s="369">
        <v>7.23</v>
      </c>
      <c r="I384" s="369">
        <v>7.7149999999999999</v>
      </c>
      <c r="J384" s="371">
        <v>12.244999999999999</v>
      </c>
      <c r="K384" s="369">
        <v>8.0250000000000004</v>
      </c>
      <c r="L384" s="371">
        <v>8.7899999999999991</v>
      </c>
      <c r="M384" s="371">
        <v>9.6549999999999994</v>
      </c>
      <c r="N384" s="371">
        <v>6.77</v>
      </c>
      <c r="O384" s="366">
        <v>8.86</v>
      </c>
      <c r="P384" s="367">
        <f t="shared" si="18"/>
        <v>99</v>
      </c>
      <c r="Q384" s="368">
        <f>'Sn Fco. Menendez'!AE384+SUM(P384/12)</f>
        <v>8.25</v>
      </c>
      <c r="R384" s="368">
        <f>'Sn Fco. Menendez'!AF384+SUM(Q384/30)</f>
        <v>0.27500000000000002</v>
      </c>
      <c r="S384" s="17"/>
    </row>
    <row r="385" spans="1:19">
      <c r="A385" s="529"/>
      <c r="B385" s="387" t="s">
        <v>208</v>
      </c>
      <c r="C385" s="282" t="s">
        <v>410</v>
      </c>
      <c r="D385" s="369">
        <v>11.154999999999999</v>
      </c>
      <c r="E385" s="369">
        <v>10.7</v>
      </c>
      <c r="F385" s="369">
        <v>9.8949999999999996</v>
      </c>
      <c r="G385" s="369">
        <v>11.994999999999999</v>
      </c>
      <c r="H385" s="369">
        <v>14.555</v>
      </c>
      <c r="I385" s="369">
        <v>14.664999999999999</v>
      </c>
      <c r="J385" s="371">
        <v>14.324999999999999</v>
      </c>
      <c r="K385" s="369">
        <v>14.61</v>
      </c>
      <c r="L385" s="371">
        <v>17.184999999999999</v>
      </c>
      <c r="M385" s="371">
        <v>18.079999999999998</v>
      </c>
      <c r="N385" s="371">
        <v>14.07</v>
      </c>
      <c r="O385" s="366">
        <v>13.185</v>
      </c>
      <c r="P385" s="367">
        <f t="shared" si="18"/>
        <v>164.42000000000002</v>
      </c>
      <c r="Q385" s="368">
        <f>'Sn Fco. Menendez'!AE385+SUM(P385/12)</f>
        <v>13.701666666666668</v>
      </c>
      <c r="R385" s="368">
        <f>'Sn Fco. Menendez'!AF385+SUM(Q385/30)</f>
        <v>0.45672222222222225</v>
      </c>
      <c r="S385" s="17"/>
    </row>
    <row r="386" spans="1:19">
      <c r="A386" s="529"/>
      <c r="B386" s="387" t="s">
        <v>208</v>
      </c>
      <c r="C386" s="282" t="s">
        <v>307</v>
      </c>
      <c r="D386" s="369">
        <v>55.774999999999999</v>
      </c>
      <c r="E386" s="369">
        <v>48.75</v>
      </c>
      <c r="F386" s="369">
        <v>53.784999999999997</v>
      </c>
      <c r="G386" s="369">
        <v>56.53</v>
      </c>
      <c r="H386" s="369">
        <v>60.774999999999999</v>
      </c>
      <c r="I386" s="371">
        <v>61.435000000000002</v>
      </c>
      <c r="J386" s="369">
        <v>55.91</v>
      </c>
      <c r="K386" s="371">
        <v>49.674999999999997</v>
      </c>
      <c r="L386" s="371">
        <v>58.07</v>
      </c>
      <c r="M386" s="371">
        <v>61.28</v>
      </c>
      <c r="N386" s="366">
        <v>52.12</v>
      </c>
      <c r="O386" s="366">
        <v>55.145000000000003</v>
      </c>
      <c r="P386" s="367">
        <f t="shared" si="18"/>
        <v>669.25</v>
      </c>
      <c r="Q386" s="368">
        <f>'Sn Fco. Menendez'!AE386+SUM(P386/12)</f>
        <v>55.770833333333336</v>
      </c>
      <c r="R386" s="368">
        <f>'Sn Fco. Menendez'!AF386+SUM(Q386/30)</f>
        <v>1.8590277777777779</v>
      </c>
      <c r="S386" s="17"/>
    </row>
    <row r="387" spans="1:19">
      <c r="A387" s="529"/>
      <c r="B387" s="387" t="s">
        <v>346</v>
      </c>
      <c r="C387" s="282" t="s">
        <v>346</v>
      </c>
      <c r="D387" s="369">
        <v>342.685</v>
      </c>
      <c r="E387" s="369">
        <v>376.15499999999997</v>
      </c>
      <c r="F387" s="369">
        <v>436.35</v>
      </c>
      <c r="G387" s="369">
        <v>480.48500000000001</v>
      </c>
      <c r="H387" s="369">
        <v>455.39499999999998</v>
      </c>
      <c r="I387" s="369">
        <v>452.92500000000001</v>
      </c>
      <c r="J387" s="371">
        <v>460.86500000000001</v>
      </c>
      <c r="K387" s="369">
        <v>402.815</v>
      </c>
      <c r="L387" s="371">
        <v>433.35</v>
      </c>
      <c r="M387" s="371">
        <v>429.173</v>
      </c>
      <c r="N387" s="371">
        <v>396.52</v>
      </c>
      <c r="O387" s="366">
        <v>440.41</v>
      </c>
      <c r="P387" s="367">
        <f t="shared" si="18"/>
        <v>5107.1280000000006</v>
      </c>
      <c r="Q387" s="368">
        <f>'Sn Fco. Menendez'!AE387+SUM(P387/12)</f>
        <v>425.59400000000005</v>
      </c>
      <c r="R387" s="368">
        <f>'Sn Fco. Menendez'!AF387+SUM(Q387/30)</f>
        <v>14.186466666666668</v>
      </c>
      <c r="S387" s="17"/>
    </row>
    <row r="388" spans="1:19">
      <c r="A388" s="529"/>
      <c r="B388" s="387" t="s">
        <v>208</v>
      </c>
      <c r="C388" s="282" t="s">
        <v>306</v>
      </c>
      <c r="D388" s="369">
        <v>16.579999999999998</v>
      </c>
      <c r="E388" s="369">
        <v>15.065</v>
      </c>
      <c r="F388" s="369">
        <v>18.835000000000001</v>
      </c>
      <c r="G388" s="369">
        <v>21.914999999999999</v>
      </c>
      <c r="H388" s="369">
        <v>23.53</v>
      </c>
      <c r="I388" s="369">
        <v>21.06</v>
      </c>
      <c r="J388" s="371">
        <v>20.78</v>
      </c>
      <c r="K388" s="369">
        <v>18.309999999999999</v>
      </c>
      <c r="L388" s="371">
        <v>23.17</v>
      </c>
      <c r="M388" s="371">
        <v>23.09</v>
      </c>
      <c r="N388" s="371">
        <v>19.155000000000001</v>
      </c>
      <c r="O388" s="366">
        <v>16.614999999999998</v>
      </c>
      <c r="P388" s="367">
        <f t="shared" si="18"/>
        <v>238.10500000000002</v>
      </c>
      <c r="Q388" s="368">
        <f>'Sn Fco. Menendez'!AE388+SUM(P388/12)</f>
        <v>19.842083333333335</v>
      </c>
      <c r="R388" s="368">
        <f>'Sn Fco. Menendez'!AF388+SUM(Q388/30)</f>
        <v>0.66140277777777778</v>
      </c>
      <c r="S388" s="17"/>
    </row>
    <row r="389" spans="1:19">
      <c r="A389" s="529"/>
      <c r="B389" s="387" t="s">
        <v>208</v>
      </c>
      <c r="C389" s="282" t="s">
        <v>447</v>
      </c>
      <c r="D389" s="369">
        <v>45.384999999999998</v>
      </c>
      <c r="E389" s="369">
        <v>37.115000000000002</v>
      </c>
      <c r="F389" s="369">
        <v>43.63</v>
      </c>
      <c r="G389" s="369">
        <v>44.67</v>
      </c>
      <c r="H389" s="369">
        <v>49.954999999999998</v>
      </c>
      <c r="I389" s="369">
        <v>50.39</v>
      </c>
      <c r="J389" s="371">
        <v>48.17</v>
      </c>
      <c r="K389" s="369">
        <v>47.9</v>
      </c>
      <c r="L389" s="371">
        <v>46.865000000000002</v>
      </c>
      <c r="M389" s="371">
        <v>53.81</v>
      </c>
      <c r="N389" s="371">
        <v>42.965000000000003</v>
      </c>
      <c r="O389" s="366">
        <v>47.884999999999998</v>
      </c>
      <c r="P389" s="367">
        <f t="shared" si="18"/>
        <v>558.74</v>
      </c>
      <c r="Q389" s="368">
        <f>'Sn Fco. Menendez'!AE389+SUM(P389/12)</f>
        <v>46.561666666666667</v>
      </c>
      <c r="R389" s="368">
        <f>'Sn Fco. Menendez'!AF389+SUM(Q389/30)</f>
        <v>1.5520555555555555</v>
      </c>
      <c r="S389" s="17"/>
    </row>
    <row r="390" spans="1:19">
      <c r="A390" s="529"/>
      <c r="B390" s="387" t="s">
        <v>346</v>
      </c>
      <c r="C390" s="282" t="s">
        <v>439</v>
      </c>
      <c r="D390" s="369">
        <v>0</v>
      </c>
      <c r="E390" s="369">
        <v>0</v>
      </c>
      <c r="F390" s="369">
        <v>0</v>
      </c>
      <c r="G390" s="369">
        <v>0</v>
      </c>
      <c r="H390" s="369">
        <v>0</v>
      </c>
      <c r="I390" s="369">
        <v>0</v>
      </c>
      <c r="J390" s="371">
        <v>0</v>
      </c>
      <c r="K390" s="369">
        <v>0</v>
      </c>
      <c r="L390" s="371">
        <v>47.42</v>
      </c>
      <c r="M390" s="371">
        <v>0</v>
      </c>
      <c r="N390" s="371">
        <v>0</v>
      </c>
      <c r="O390" s="366">
        <v>0</v>
      </c>
      <c r="P390" s="367">
        <f t="shared" si="18"/>
        <v>47.42</v>
      </c>
      <c r="Q390" s="368">
        <f>'Sn Fco. Menendez'!AE390+SUM(P390/12)</f>
        <v>3.9516666666666667</v>
      </c>
      <c r="R390" s="368">
        <f>'Sn Fco. Menendez'!AF390+SUM(Q390/30)</f>
        <v>0.13172222222222221</v>
      </c>
      <c r="S390" s="17"/>
    </row>
    <row r="391" spans="1:19">
      <c r="A391" s="529"/>
      <c r="B391" s="387" t="s">
        <v>346</v>
      </c>
      <c r="C391" s="282" t="s">
        <v>305</v>
      </c>
      <c r="D391" s="369">
        <v>56.4</v>
      </c>
      <c r="E391" s="369">
        <v>41.78</v>
      </c>
      <c r="F391" s="369">
        <v>42.76</v>
      </c>
      <c r="G391" s="369">
        <v>50.424999999999997</v>
      </c>
      <c r="H391" s="369">
        <v>50.634999999999998</v>
      </c>
      <c r="I391" s="369">
        <v>56.924999999999997</v>
      </c>
      <c r="J391" s="371">
        <v>55.405000000000001</v>
      </c>
      <c r="K391" s="369">
        <v>42.734999999999999</v>
      </c>
      <c r="L391" s="371">
        <v>55.844999999999999</v>
      </c>
      <c r="M391" s="371">
        <v>56.215000000000003</v>
      </c>
      <c r="N391" s="371">
        <v>45.414999999999999</v>
      </c>
      <c r="O391" s="366">
        <v>54.22</v>
      </c>
      <c r="P391" s="367">
        <f t="shared" si="18"/>
        <v>608.7600000000001</v>
      </c>
      <c r="Q391" s="368">
        <f>'Sn Fco. Menendez'!AE391+SUM(P391/12)</f>
        <v>50.730000000000011</v>
      </c>
      <c r="R391" s="368">
        <f>'Sn Fco. Menendez'!AF391+SUM(Q391/30)</f>
        <v>1.6910000000000003</v>
      </c>
      <c r="S391" s="17"/>
    </row>
    <row r="392" spans="1:19">
      <c r="A392" s="529"/>
      <c r="B392" s="387" t="s">
        <v>208</v>
      </c>
      <c r="C392" s="282" t="s">
        <v>187</v>
      </c>
      <c r="D392" s="369">
        <v>5.79</v>
      </c>
      <c r="E392" s="369">
        <v>3.2250000000000001</v>
      </c>
      <c r="F392" s="369">
        <v>3.085</v>
      </c>
      <c r="G392" s="369">
        <v>1.62</v>
      </c>
      <c r="H392" s="369">
        <v>4.2750000000000004</v>
      </c>
      <c r="I392" s="369">
        <v>1.915</v>
      </c>
      <c r="J392" s="371">
        <v>6.1849999999999996</v>
      </c>
      <c r="K392" s="369">
        <v>0</v>
      </c>
      <c r="L392" s="371">
        <v>0</v>
      </c>
      <c r="M392" s="371">
        <v>11.23</v>
      </c>
      <c r="N392" s="371">
        <v>0</v>
      </c>
      <c r="O392" s="366">
        <v>5.46</v>
      </c>
      <c r="P392" s="367">
        <f t="shared" si="18"/>
        <v>42.785000000000004</v>
      </c>
      <c r="Q392" s="368">
        <f>'Sn Fco. Menendez'!AE392+SUM(P392/12)</f>
        <v>3.5654166666666671</v>
      </c>
      <c r="R392" s="368">
        <f>'Sn Fco. Menendez'!AF392+SUM(Q392/30)</f>
        <v>0.11884722222222224</v>
      </c>
      <c r="S392" s="17"/>
    </row>
    <row r="393" spans="1:19">
      <c r="A393" s="529"/>
      <c r="B393" s="387" t="s">
        <v>208</v>
      </c>
      <c r="C393" s="283" t="s">
        <v>354</v>
      </c>
      <c r="D393" s="369">
        <v>15.065</v>
      </c>
      <c r="E393" s="369">
        <v>13.195</v>
      </c>
      <c r="F393" s="369">
        <v>17.125</v>
      </c>
      <c r="G393" s="369">
        <v>15.324999999999999</v>
      </c>
      <c r="H393" s="369">
        <v>17.8</v>
      </c>
      <c r="I393" s="369">
        <v>22.204999999999998</v>
      </c>
      <c r="J393" s="371">
        <v>15.05</v>
      </c>
      <c r="K393" s="369">
        <v>14.9</v>
      </c>
      <c r="L393" s="371">
        <v>17.015000000000001</v>
      </c>
      <c r="M393" s="371">
        <v>19.66</v>
      </c>
      <c r="N393" s="371">
        <v>13.904999999999999</v>
      </c>
      <c r="O393" s="366">
        <v>12.06</v>
      </c>
      <c r="P393" s="367">
        <f t="shared" si="18"/>
        <v>193.30500000000001</v>
      </c>
      <c r="Q393" s="368">
        <f>'Sn Fco. Menendez'!AE393+SUM(P393/12)</f>
        <v>16.108750000000001</v>
      </c>
      <c r="R393" s="368">
        <f>'Sn Fco. Menendez'!AF393+SUM(Q393/30)</f>
        <v>0.53695833333333332</v>
      </c>
      <c r="S393" s="17"/>
    </row>
    <row r="394" spans="1:19">
      <c r="A394" s="529"/>
      <c r="B394" s="387" t="s">
        <v>346</v>
      </c>
      <c r="C394" s="282" t="s">
        <v>303</v>
      </c>
      <c r="D394" s="369">
        <v>6.76</v>
      </c>
      <c r="E394" s="369">
        <v>6.65</v>
      </c>
      <c r="F394" s="369">
        <v>6.3150000000000004</v>
      </c>
      <c r="G394" s="369">
        <v>8.5350000000000001</v>
      </c>
      <c r="H394" s="369">
        <v>8.4700000000000006</v>
      </c>
      <c r="I394" s="369">
        <v>9.93</v>
      </c>
      <c r="J394" s="371">
        <v>8.58</v>
      </c>
      <c r="K394" s="369">
        <v>7.665</v>
      </c>
      <c r="L394" s="371">
        <v>9.5350000000000001</v>
      </c>
      <c r="M394" s="371">
        <v>9.5350000000000001</v>
      </c>
      <c r="N394" s="371">
        <v>6.41</v>
      </c>
      <c r="O394" s="366">
        <v>5.51</v>
      </c>
      <c r="P394" s="367">
        <f t="shared" si="18"/>
        <v>93.894999999999996</v>
      </c>
      <c r="Q394" s="368">
        <f>'Sn Fco. Menendez'!AE394+SUM(P394/12)</f>
        <v>7.824583333333333</v>
      </c>
      <c r="R394" s="368">
        <f>'Sn Fco. Menendez'!AF394+SUM(Q394/30)</f>
        <v>0.26081944444444444</v>
      </c>
      <c r="S394" s="17"/>
    </row>
    <row r="395" spans="1:19">
      <c r="A395" s="529"/>
      <c r="B395" s="387" t="s">
        <v>208</v>
      </c>
      <c r="C395" s="282" t="s">
        <v>407</v>
      </c>
      <c r="D395" s="369">
        <v>15.115</v>
      </c>
      <c r="E395" s="369">
        <v>13.83</v>
      </c>
      <c r="F395" s="369">
        <v>15.92</v>
      </c>
      <c r="G395" s="369">
        <v>15.26</v>
      </c>
      <c r="H395" s="369">
        <v>19.8</v>
      </c>
      <c r="I395" s="369">
        <v>17.664999999999999</v>
      </c>
      <c r="J395" s="371">
        <v>15.73</v>
      </c>
      <c r="K395" s="369">
        <v>17.785</v>
      </c>
      <c r="L395" s="371">
        <v>17.63</v>
      </c>
      <c r="M395" s="371">
        <v>21.3</v>
      </c>
      <c r="N395" s="371">
        <v>14.505000000000001</v>
      </c>
      <c r="O395" s="366">
        <v>16.34</v>
      </c>
      <c r="P395" s="367">
        <f t="shared" si="18"/>
        <v>200.88000000000002</v>
      </c>
      <c r="Q395" s="368">
        <f>'Sn Fco. Menendez'!AE395+SUM(P395/12)</f>
        <v>16.740000000000002</v>
      </c>
      <c r="R395" s="368">
        <f>'Sn Fco. Menendez'!AF395+SUM(Q395/30)</f>
        <v>0.55800000000000005</v>
      </c>
      <c r="S395" s="17"/>
    </row>
    <row r="396" spans="1:19" ht="12.75" customHeight="1">
      <c r="A396" s="529"/>
      <c r="B396" s="387" t="s">
        <v>616</v>
      </c>
      <c r="C396" s="282" t="s">
        <v>209</v>
      </c>
      <c r="D396" s="369">
        <v>9.4649999999999999</v>
      </c>
      <c r="E396" s="369">
        <v>7.4550000000000001</v>
      </c>
      <c r="F396" s="369">
        <v>13.36</v>
      </c>
      <c r="G396" s="369">
        <v>11.605</v>
      </c>
      <c r="H396" s="369">
        <v>15.11</v>
      </c>
      <c r="I396" s="369">
        <v>12.13</v>
      </c>
      <c r="J396" s="371">
        <v>10.24</v>
      </c>
      <c r="K396" s="369">
        <v>15.925000000000001</v>
      </c>
      <c r="L396" s="371">
        <v>13.92</v>
      </c>
      <c r="M396" s="371">
        <v>11.07</v>
      </c>
      <c r="N396" s="371">
        <v>11.005000000000001</v>
      </c>
      <c r="O396" s="366">
        <v>21.875</v>
      </c>
      <c r="P396" s="367">
        <f t="shared" si="18"/>
        <v>153.16</v>
      </c>
      <c r="Q396" s="368">
        <f>'Sn Fco. Menendez'!AE396+SUM(P396/12)</f>
        <v>12.763333333333334</v>
      </c>
      <c r="R396" s="368">
        <f>'Sn Fco. Menendez'!AF396+SUM(Q396/30)</f>
        <v>0.42544444444444446</v>
      </c>
      <c r="S396" s="17"/>
    </row>
    <row r="397" spans="1:19">
      <c r="A397" s="530" t="s">
        <v>586</v>
      </c>
      <c r="B397" s="388" t="s">
        <v>144</v>
      </c>
      <c r="C397" s="284" t="str">
        <f>CHALATENANGO!B4</f>
        <v>Tejutla</v>
      </c>
      <c r="D397" s="372">
        <f>CHALATENANGO!C4</f>
        <v>102.82</v>
      </c>
      <c r="E397" s="372">
        <f>CHALATENANGO!D4</f>
        <v>102.44</v>
      </c>
      <c r="F397" s="372">
        <f>CHALATENANGO!E4</f>
        <v>103.7</v>
      </c>
      <c r="G397" s="372">
        <f>CHALATENANGO!F4</f>
        <v>110.23</v>
      </c>
      <c r="H397" s="372">
        <f>CHALATENANGO!G4</f>
        <v>136.04</v>
      </c>
      <c r="I397" s="372">
        <f>CHALATENANGO!H4</f>
        <v>126.25</v>
      </c>
      <c r="J397" s="372">
        <f>CHALATENANGO!I4</f>
        <v>134.6</v>
      </c>
      <c r="K397" s="372">
        <f>CHALATENANGO!J4</f>
        <v>124.75</v>
      </c>
      <c r="L397" s="372">
        <f>CHALATENANGO!K4</f>
        <v>137.41</v>
      </c>
      <c r="M397" s="372">
        <f>CHALATENANGO!L4</f>
        <v>139.5</v>
      </c>
      <c r="N397" s="372">
        <f>CHALATENANGO!M4</f>
        <v>103.736</v>
      </c>
      <c r="O397" s="372">
        <f>CHALATENANGO!N4</f>
        <v>118.7</v>
      </c>
      <c r="P397" s="391">
        <f t="shared" ref="P397:P403" si="19">SUM(D397:O397)</f>
        <v>1440.1760000000002</v>
      </c>
      <c r="Q397" s="373">
        <f>'Sn Fco. Menendez'!AE398+SUM(P397/12)</f>
        <v>120.01466666666668</v>
      </c>
      <c r="R397" s="373">
        <f>'Sn Fco. Menendez'!AF398+SUM(Q397/30)</f>
        <v>4.0004888888888894</v>
      </c>
      <c r="S397" s="17"/>
    </row>
    <row r="398" spans="1:19">
      <c r="A398" s="530"/>
      <c r="B398" s="388" t="s">
        <v>144</v>
      </c>
      <c r="C398" s="284" t="str">
        <f>CHALATENANGO!B5</f>
        <v>El Paraíso</v>
      </c>
      <c r="D398" s="372">
        <f>CHALATENANGO!C5</f>
        <v>64.39</v>
      </c>
      <c r="E398" s="372">
        <f>CHALATENANGO!D5</f>
        <v>55.33</v>
      </c>
      <c r="F398" s="372">
        <f>CHALATENANGO!E5</f>
        <v>67.55</v>
      </c>
      <c r="G398" s="372">
        <f>CHALATENANGO!F5</f>
        <v>74.19</v>
      </c>
      <c r="H398" s="372">
        <f>CHALATENANGO!G5</f>
        <v>75.38</v>
      </c>
      <c r="I398" s="372">
        <f>CHALATENANGO!H5</f>
        <v>89</v>
      </c>
      <c r="J398" s="372">
        <f>CHALATENANGO!I5</f>
        <v>79.36</v>
      </c>
      <c r="K398" s="372">
        <f>CHALATENANGO!J5</f>
        <v>72.554000000000002</v>
      </c>
      <c r="L398" s="372">
        <f>CHALATENANGO!K5</f>
        <v>80.430000000000007</v>
      </c>
      <c r="M398" s="372">
        <f>CHALATENANGO!L5</f>
        <v>100.23</v>
      </c>
      <c r="N398" s="372">
        <f>CHALATENANGO!M5</f>
        <v>66.790000000000006</v>
      </c>
      <c r="O398" s="372">
        <f>CHALATENANGO!N5</f>
        <v>78.97</v>
      </c>
      <c r="P398" s="391">
        <f t="shared" si="19"/>
        <v>904.17399999999998</v>
      </c>
      <c r="Q398" s="373">
        <f>'Sn Fco. Menendez'!AE399+SUM(P398/12)</f>
        <v>75.347833333333327</v>
      </c>
      <c r="R398" s="373">
        <f>'Sn Fco. Menendez'!AF399+SUM(Q398/30)</f>
        <v>2.511594444444444</v>
      </c>
      <c r="S398" s="17"/>
    </row>
    <row r="399" spans="1:19">
      <c r="A399" s="530"/>
      <c r="B399" s="388" t="s">
        <v>144</v>
      </c>
      <c r="C399" s="284" t="str">
        <f>CHALATENANGO!B6</f>
        <v>La Reina</v>
      </c>
      <c r="D399" s="372">
        <f>CHALATENANGO!C6</f>
        <v>62.48</v>
      </c>
      <c r="E399" s="372">
        <f>CHALATENANGO!D6</f>
        <v>60.74</v>
      </c>
      <c r="F399" s="372">
        <f>CHALATENANGO!E6</f>
        <v>64.13</v>
      </c>
      <c r="G399" s="372">
        <f>CHALATENANGO!F6</f>
        <v>64.25</v>
      </c>
      <c r="H399" s="372">
        <f>CHALATENANGO!G6</f>
        <v>68.78</v>
      </c>
      <c r="I399" s="372">
        <f>CHALATENANGO!H6</f>
        <v>70.05</v>
      </c>
      <c r="J399" s="372">
        <f>CHALATENANGO!I6</f>
        <v>67.22</v>
      </c>
      <c r="K399" s="372">
        <f>CHALATENANGO!J6</f>
        <v>65.831999999999994</v>
      </c>
      <c r="L399" s="372">
        <f>CHALATENANGO!K6</f>
        <v>64.349999999999994</v>
      </c>
      <c r="M399" s="372">
        <f>CHALATENANGO!L6</f>
        <v>68.81</v>
      </c>
      <c r="N399" s="372">
        <f>CHALATENANGO!M6</f>
        <v>55.892000000000003</v>
      </c>
      <c r="O399" s="372">
        <f>CHALATENANGO!N6</f>
        <v>62.42</v>
      </c>
      <c r="P399" s="391">
        <f t="shared" si="19"/>
        <v>774.95400000000006</v>
      </c>
      <c r="Q399" s="373">
        <f>'Sn Fco. Menendez'!AE400+SUM(P399/12)</f>
        <v>64.57950000000001</v>
      </c>
      <c r="R399" s="373">
        <f>'Sn Fco. Menendez'!AF400+SUM(Q399/30)</f>
        <v>2.1526500000000004</v>
      </c>
      <c r="S399" s="17"/>
    </row>
    <row r="400" spans="1:19">
      <c r="A400" s="530"/>
      <c r="B400" s="388" t="s">
        <v>144</v>
      </c>
      <c r="C400" s="284" t="str">
        <f>CHALATENANGO!B7</f>
        <v>Agua Calñiente</v>
      </c>
      <c r="D400" s="372">
        <f>CHALATENANGO!C7</f>
        <v>51.45</v>
      </c>
      <c r="E400" s="372">
        <f>CHALATENANGO!D7</f>
        <v>45.16</v>
      </c>
      <c r="F400" s="372">
        <f>CHALATENANGO!E7</f>
        <v>56.08</v>
      </c>
      <c r="G400" s="372">
        <f>CHALATENANGO!F7</f>
        <v>61.24</v>
      </c>
      <c r="H400" s="372">
        <f>CHALATENANGO!G7</f>
        <v>58.77</v>
      </c>
      <c r="I400" s="372">
        <f>CHALATENANGO!H7</f>
        <v>51.82</v>
      </c>
      <c r="J400" s="372">
        <f>CHALATENANGO!I7</f>
        <v>62.77</v>
      </c>
      <c r="K400" s="372">
        <f>CHALATENANGO!J7</f>
        <v>54.69</v>
      </c>
      <c r="L400" s="372">
        <f>CHALATENANGO!K7</f>
        <v>65.025999999999996</v>
      </c>
      <c r="M400" s="372">
        <f>CHALATENANGO!L7</f>
        <v>62.83</v>
      </c>
      <c r="N400" s="372">
        <f>CHALATENANGO!M7</f>
        <v>58.098999999999997</v>
      </c>
      <c r="O400" s="372">
        <f>CHALATENANGO!N7</f>
        <v>57.561999999999998</v>
      </c>
      <c r="P400" s="391">
        <f t="shared" si="19"/>
        <v>685.49700000000007</v>
      </c>
      <c r="Q400" s="373">
        <f>'Sn Fco. Menendez'!AE401+SUM(P400/12)</f>
        <v>57.124750000000006</v>
      </c>
      <c r="R400" s="373">
        <f>'Sn Fco. Menendez'!AF401+SUM(Q400/30)</f>
        <v>1.9041583333333336</v>
      </c>
      <c r="S400" s="17"/>
    </row>
    <row r="401" spans="1:19">
      <c r="A401" s="530"/>
      <c r="B401" s="388" t="s">
        <v>144</v>
      </c>
      <c r="C401" s="284" t="str">
        <f>CHALATENANGO!B8</f>
        <v>San Francisco Morazán</v>
      </c>
      <c r="D401" s="372">
        <f>CHALATENANGO!C8</f>
        <v>10.94</v>
      </c>
      <c r="E401" s="372">
        <f>CHALATENANGO!D8</f>
        <v>9.4600000000000009</v>
      </c>
      <c r="F401" s="372">
        <f>CHALATENANGO!E8</f>
        <v>10.39</v>
      </c>
      <c r="G401" s="372">
        <f>CHALATENANGO!F8</f>
        <v>10.83</v>
      </c>
      <c r="H401" s="372">
        <f>CHALATENANGO!G8</f>
        <v>15</v>
      </c>
      <c r="I401" s="372">
        <f>CHALATENANGO!H8</f>
        <v>12.24</v>
      </c>
      <c r="J401" s="372">
        <f>CHALATENANGO!I8</f>
        <v>16</v>
      </c>
      <c r="K401" s="372">
        <f>CHALATENANGO!J8</f>
        <v>10.55</v>
      </c>
      <c r="L401" s="372">
        <f>CHALATENANGO!K8</f>
        <v>13.67</v>
      </c>
      <c r="M401" s="372">
        <f>CHALATENANGO!L8</f>
        <v>14.34</v>
      </c>
      <c r="N401" s="372">
        <f>CHALATENANGO!M8</f>
        <v>11.260999999999999</v>
      </c>
      <c r="O401" s="372">
        <f>CHALATENANGO!N8</f>
        <v>13.96</v>
      </c>
      <c r="P401" s="391">
        <f t="shared" si="19"/>
        <v>148.64100000000002</v>
      </c>
      <c r="Q401" s="373">
        <f>'Sn Fco. Menendez'!AE402+SUM(P401/12)</f>
        <v>12.386750000000001</v>
      </c>
      <c r="R401" s="373">
        <f>'Sn Fco. Menendez'!AF402+SUM(Q401/30)</f>
        <v>0.41289166666666671</v>
      </c>
      <c r="S401" s="17"/>
    </row>
    <row r="402" spans="1:19">
      <c r="A402" s="530"/>
      <c r="B402" s="388" t="s">
        <v>144</v>
      </c>
      <c r="C402" s="284" t="str">
        <f>CHALATENANGO!B9</f>
        <v>Chaclatenango</v>
      </c>
      <c r="D402" s="372">
        <f>CHALATENANGO!C9</f>
        <v>488.13</v>
      </c>
      <c r="E402" s="372">
        <f>CHALATENANGO!D9</f>
        <v>434.48</v>
      </c>
      <c r="F402" s="372">
        <f>CHALATENANGO!E9</f>
        <v>498.29</v>
      </c>
      <c r="G402" s="372">
        <f>CHALATENANGO!F9</f>
        <v>544.62</v>
      </c>
      <c r="H402" s="372">
        <f>CHALATENANGO!G9</f>
        <v>553.30999999999995</v>
      </c>
      <c r="I402" s="372">
        <f>CHALATENANGO!H9</f>
        <v>548.04300000000001</v>
      </c>
      <c r="J402" s="372">
        <f>CHALATENANGO!I9</f>
        <v>546.30999999999995</v>
      </c>
      <c r="K402" s="372">
        <f>CHALATENANGO!J9</f>
        <v>507.06</v>
      </c>
      <c r="L402" s="372">
        <f>CHALATENANGO!K9</f>
        <v>525.697</v>
      </c>
      <c r="M402" s="372">
        <f>CHALATENANGO!L9</f>
        <v>555.52</v>
      </c>
      <c r="N402" s="372">
        <f>CHALATENANGO!M9</f>
        <v>461.8</v>
      </c>
      <c r="O402" s="372">
        <f>CHALATENANGO!N9</f>
        <v>523.76800000000003</v>
      </c>
      <c r="P402" s="391">
        <f t="shared" si="19"/>
        <v>6187.0280000000012</v>
      </c>
      <c r="Q402" s="373">
        <f>'Sn Fco. Menendez'!AE403+SUM(P402/12)</f>
        <v>515.58566666666673</v>
      </c>
      <c r="R402" s="373">
        <f>'Sn Fco. Menendez'!AF403+SUM(Q402/30)</f>
        <v>17.186188888888889</v>
      </c>
      <c r="S402" s="17"/>
    </row>
    <row r="403" spans="1:19" ht="15.75" customHeight="1">
      <c r="A403" s="530"/>
      <c r="B403" s="388" t="s">
        <v>144</v>
      </c>
      <c r="C403" s="284" t="str">
        <f>CHALATENANGO!B10</f>
        <v>Nueva Concepción</v>
      </c>
      <c r="D403" s="372">
        <f>CHALATENANGO!C10</f>
        <v>237.81</v>
      </c>
      <c r="E403" s="372">
        <f>CHALATENANGO!D10</f>
        <v>203.7</v>
      </c>
      <c r="F403" s="372">
        <f>CHALATENANGO!E10</f>
        <v>187.06</v>
      </c>
      <c r="G403" s="372">
        <f>CHALATENANGO!F10</f>
        <v>186.55</v>
      </c>
      <c r="H403" s="372">
        <f>CHALATENANGO!G10</f>
        <v>301.7</v>
      </c>
      <c r="I403" s="372">
        <f>CHALATENANGO!H10</f>
        <v>208.79</v>
      </c>
      <c r="J403" s="372">
        <f>CHALATENANGO!I10</f>
        <v>0</v>
      </c>
      <c r="K403" s="372">
        <f>CHALATENANGO!J10</f>
        <v>0</v>
      </c>
      <c r="L403" s="372">
        <f>CHALATENANGO!K10</f>
        <v>0</v>
      </c>
      <c r="M403" s="372">
        <f>CHALATENANGO!L10</f>
        <v>0</v>
      </c>
      <c r="N403" s="372">
        <f>CHALATENANGO!M10</f>
        <v>0</v>
      </c>
      <c r="O403" s="372">
        <f>CHALATENANGO!N10</f>
        <v>0</v>
      </c>
      <c r="P403" s="391">
        <f t="shared" si="19"/>
        <v>1325.61</v>
      </c>
      <c r="Q403" s="373">
        <f>'Sn Fco. Menendez'!AE404+SUM(P403/12)</f>
        <v>110.46749999999999</v>
      </c>
      <c r="R403" s="373">
        <f>'Sn Fco. Menendez'!AF404+SUM(Q403/30)</f>
        <v>3.6822499999999994</v>
      </c>
      <c r="S403" s="17"/>
    </row>
    <row r="404" spans="1:19" ht="14.25" customHeight="1">
      <c r="A404" s="525" t="s">
        <v>621</v>
      </c>
      <c r="B404" s="3" t="s">
        <v>144</v>
      </c>
      <c r="C404" s="219" t="str">
        <f>AMUCHADES!B4</f>
        <v>Arcatao</v>
      </c>
      <c r="D404" s="247">
        <f>AMUCHADES!C4</f>
        <v>3.7</v>
      </c>
      <c r="E404" s="247">
        <f>AMUCHADES!D4</f>
        <v>7.54</v>
      </c>
      <c r="F404" s="247">
        <f>AMUCHADES!E4</f>
        <v>2.2400000000000002</v>
      </c>
      <c r="G404" s="247">
        <f>AMUCHADES!F4</f>
        <v>6.76</v>
      </c>
      <c r="H404" s="247">
        <f>AMUCHADES!G4</f>
        <v>7.18</v>
      </c>
      <c r="I404" s="247">
        <f>AMUCHADES!H4</f>
        <v>5.44</v>
      </c>
      <c r="J404" s="247">
        <f>AMUCHADES!I4</f>
        <v>6.43</v>
      </c>
      <c r="K404" s="247">
        <f>AMUCHADES!J4</f>
        <v>7.83</v>
      </c>
      <c r="L404" s="247">
        <f>AMUCHADES!K4</f>
        <v>5.94</v>
      </c>
      <c r="M404" s="247">
        <f>AMUCHADES!L4</f>
        <v>5.68</v>
      </c>
      <c r="N404" s="247">
        <f>AMUCHADES!M4</f>
        <v>2.8</v>
      </c>
      <c r="O404" s="247">
        <f>AMUCHADES!N4</f>
        <v>4.78</v>
      </c>
      <c r="P404" s="248">
        <f>AMUCHADES!O4</f>
        <v>66.319999999999993</v>
      </c>
      <c r="Q404" s="213">
        <f>AMUCHADES!O4</f>
        <v>66.319999999999993</v>
      </c>
      <c r="R404" s="373">
        <f>'Sn Fco. Menendez'!AF405+SUM(Q404/30)</f>
        <v>2.2106666666666666</v>
      </c>
      <c r="S404" s="17"/>
    </row>
    <row r="405" spans="1:19" ht="14.25" customHeight="1">
      <c r="A405" s="526"/>
      <c r="B405" s="3" t="s">
        <v>144</v>
      </c>
      <c r="C405" s="100" t="str">
        <f>AMUCHADES!B5</f>
        <v>Azacualpa</v>
      </c>
      <c r="D405" s="247">
        <f>AMUCHADES!C5</f>
        <v>5.55</v>
      </c>
      <c r="E405" s="247">
        <f>AMUCHADES!D5</f>
        <v>12.83</v>
      </c>
      <c r="F405" s="247">
        <f>AMUCHADES!E5</f>
        <v>13.15</v>
      </c>
      <c r="G405" s="247">
        <f>AMUCHADES!F5</f>
        <v>10.220000000000001</v>
      </c>
      <c r="H405" s="247">
        <f>AMUCHADES!G5</f>
        <v>10.27</v>
      </c>
      <c r="I405" s="247">
        <f>AMUCHADES!H5</f>
        <v>11.72</v>
      </c>
      <c r="J405" s="247">
        <f>AMUCHADES!I5</f>
        <v>9.7200000000000006</v>
      </c>
      <c r="K405" s="247">
        <f>AMUCHADES!J5</f>
        <v>8.06</v>
      </c>
      <c r="L405" s="247">
        <f>AMUCHADES!K5</f>
        <v>8.75</v>
      </c>
      <c r="M405" s="247">
        <f>AMUCHADES!L5</f>
        <v>11.41</v>
      </c>
      <c r="N405" s="247">
        <f>AMUCHADES!M5</f>
        <v>9.27</v>
      </c>
      <c r="O405" s="247">
        <f>AMUCHADES!N5</f>
        <v>3.99</v>
      </c>
      <c r="P405" s="248">
        <f>AMUCHADES!O5</f>
        <v>114.93999999999998</v>
      </c>
      <c r="Q405" s="213">
        <f>AMUCHADES!O5</f>
        <v>114.93999999999998</v>
      </c>
      <c r="R405" s="373">
        <f>'Sn Fco. Menendez'!AF406+SUM(Q405/30)</f>
        <v>3.8313333333333328</v>
      </c>
      <c r="S405" s="17"/>
    </row>
    <row r="406" spans="1:19" ht="14.25" customHeight="1">
      <c r="A406" s="526"/>
      <c r="B406" s="3" t="s">
        <v>144</v>
      </c>
      <c r="C406" s="100" t="str">
        <f>AMUCHADES!B6</f>
        <v>San José Cancasque</v>
      </c>
      <c r="D406" s="247">
        <f>AMUCHADES!C6</f>
        <v>5.14</v>
      </c>
      <c r="E406" s="247">
        <f>AMUCHADES!D6</f>
        <v>4.55</v>
      </c>
      <c r="F406" s="247">
        <f>AMUCHADES!E6</f>
        <v>8.5500000000000007</v>
      </c>
      <c r="G406" s="247">
        <f>AMUCHADES!F6</f>
        <v>5.61</v>
      </c>
      <c r="H406" s="247">
        <f>AMUCHADES!G6</f>
        <v>5.69</v>
      </c>
      <c r="I406" s="247">
        <f>AMUCHADES!H6</f>
        <v>7.33</v>
      </c>
      <c r="J406" s="247">
        <f>AMUCHADES!I6</f>
        <v>6.27</v>
      </c>
      <c r="K406" s="247">
        <f>AMUCHADES!J6</f>
        <v>6.07</v>
      </c>
      <c r="L406" s="247">
        <f>AMUCHADES!K6</f>
        <v>6.84</v>
      </c>
      <c r="M406" s="247">
        <f>AMUCHADES!L6</f>
        <v>7.31</v>
      </c>
      <c r="N406" s="247">
        <f>AMUCHADES!M6</f>
        <v>5.64</v>
      </c>
      <c r="O406" s="247">
        <f>AMUCHADES!N6</f>
        <v>6.28</v>
      </c>
      <c r="P406" s="248">
        <f>AMUCHADES!O6</f>
        <v>75.28</v>
      </c>
      <c r="Q406" s="213">
        <f>AMUCHADES!O6</f>
        <v>75.28</v>
      </c>
      <c r="R406" s="373">
        <f>'Sn Fco. Menendez'!AF407+SUM(Q406/30)</f>
        <v>2.5093333333333332</v>
      </c>
      <c r="S406" s="17"/>
    </row>
    <row r="407" spans="1:19" ht="14.25" customHeight="1">
      <c r="A407" s="526"/>
      <c r="B407" s="3" t="s">
        <v>144</v>
      </c>
      <c r="C407" s="100" t="str">
        <f>AMUCHADES!B7</f>
        <v>Concepción Quezaltepeque</v>
      </c>
      <c r="D407" s="247">
        <f>AMUCHADES!C7</f>
        <v>31.94</v>
      </c>
      <c r="E407" s="247">
        <f>AMUCHADES!D7</f>
        <v>37.81</v>
      </c>
      <c r="F407" s="247">
        <f>AMUCHADES!E7</f>
        <v>45.51</v>
      </c>
      <c r="G407" s="247">
        <f>AMUCHADES!F7</f>
        <v>44.4</v>
      </c>
      <c r="H407" s="247">
        <f>AMUCHADES!G7</f>
        <v>55.39</v>
      </c>
      <c r="I407" s="247">
        <f>AMUCHADES!H7</f>
        <v>49.64</v>
      </c>
      <c r="J407" s="247">
        <f>AMUCHADES!I7</f>
        <v>48.79</v>
      </c>
      <c r="K407" s="247">
        <f>AMUCHADES!J7</f>
        <v>48.79</v>
      </c>
      <c r="L407" s="247">
        <f>AMUCHADES!K7</f>
        <v>49.45</v>
      </c>
      <c r="M407" s="247">
        <f>AMUCHADES!L7</f>
        <v>54.71</v>
      </c>
      <c r="N407" s="247">
        <f>AMUCHADES!M7</f>
        <v>41.47</v>
      </c>
      <c r="O407" s="247">
        <f>AMUCHADES!N7</f>
        <v>35.93</v>
      </c>
      <c r="P407" s="248">
        <f>AMUCHADES!O7</f>
        <v>543.82999999999993</v>
      </c>
      <c r="Q407" s="213">
        <f>AMUCHADES!O7</f>
        <v>543.82999999999993</v>
      </c>
      <c r="R407" s="373">
        <f>'Sn Fco. Menendez'!AF408+SUM(Q407/30)</f>
        <v>18.127666666666663</v>
      </c>
      <c r="S407" s="17"/>
    </row>
    <row r="408" spans="1:19" ht="14.25" customHeight="1">
      <c r="A408" s="526"/>
      <c r="B408" s="3" t="s">
        <v>144</v>
      </c>
      <c r="C408" s="100" t="str">
        <f>AMUCHADES!B8</f>
        <v>San José Las Flores</v>
      </c>
      <c r="D408" s="247">
        <f>AMUCHADES!C8</f>
        <v>3.62</v>
      </c>
      <c r="E408" s="247">
        <f>AMUCHADES!D8</f>
        <v>4.8</v>
      </c>
      <c r="F408" s="247">
        <f>AMUCHADES!E8</f>
        <v>4.68</v>
      </c>
      <c r="G408" s="247">
        <f>AMUCHADES!F8</f>
        <v>3.72</v>
      </c>
      <c r="H408" s="247">
        <f>AMUCHADES!G8</f>
        <v>6.27</v>
      </c>
      <c r="I408" s="247">
        <f>AMUCHADES!H8</f>
        <v>4.7300000000000004</v>
      </c>
      <c r="J408" s="247">
        <f>AMUCHADES!I8</f>
        <v>5.9</v>
      </c>
      <c r="K408" s="247">
        <f>AMUCHADES!J8</f>
        <v>4.43</v>
      </c>
      <c r="L408" s="247">
        <f>AMUCHADES!K8</f>
        <v>4.62</v>
      </c>
      <c r="M408" s="247">
        <f>AMUCHADES!L8</f>
        <v>5.86</v>
      </c>
      <c r="N408" s="247">
        <f>AMUCHADES!M8</f>
        <v>3.73</v>
      </c>
      <c r="O408" s="247">
        <f>AMUCHADES!N8</f>
        <v>5.1100000000000003</v>
      </c>
      <c r="P408" s="248">
        <f>AMUCHADES!O8</f>
        <v>57.469999999999992</v>
      </c>
      <c r="Q408" s="213">
        <f>AMUCHADES!O8</f>
        <v>57.469999999999992</v>
      </c>
      <c r="R408" s="373">
        <f>'Sn Fco. Menendez'!AF409+SUM(Q408/30)</f>
        <v>1.9156666666666664</v>
      </c>
      <c r="S408" s="17"/>
    </row>
    <row r="409" spans="1:19" ht="14.25" customHeight="1">
      <c r="A409" s="526"/>
      <c r="B409" s="3" t="s">
        <v>144</v>
      </c>
      <c r="C409" s="100" t="str">
        <f>AMUCHADES!B9</f>
        <v>San Antonio Los Ranchos</v>
      </c>
      <c r="D409" s="247">
        <f>AMUCHADES!C9</f>
        <v>3.9</v>
      </c>
      <c r="E409" s="247">
        <f>AMUCHADES!D9</f>
        <v>3.15</v>
      </c>
      <c r="F409" s="247">
        <f>AMUCHADES!E9</f>
        <v>1.8</v>
      </c>
      <c r="G409" s="247">
        <f>AMUCHADES!F9</f>
        <v>1.1000000000000001</v>
      </c>
      <c r="H409" s="247">
        <f>AMUCHADES!G9</f>
        <v>2.9</v>
      </c>
      <c r="I409" s="247">
        <f>AMUCHADES!H9</f>
        <v>5.89</v>
      </c>
      <c r="J409" s="247">
        <f>AMUCHADES!I9</f>
        <v>4.6399999999999997</v>
      </c>
      <c r="K409" s="247">
        <f>AMUCHADES!J9</f>
        <v>1.67</v>
      </c>
      <c r="L409" s="247">
        <f>AMUCHADES!K9</f>
        <v>4.24</v>
      </c>
      <c r="M409" s="247">
        <f>AMUCHADES!L9</f>
        <v>2.13</v>
      </c>
      <c r="N409" s="247">
        <f>AMUCHADES!M9</f>
        <v>5.62</v>
      </c>
      <c r="O409" s="247">
        <f>AMUCHADES!N9</f>
        <v>1.72</v>
      </c>
      <c r="P409" s="248">
        <f>AMUCHADES!O9</f>
        <v>38.76</v>
      </c>
      <c r="Q409" s="213">
        <f>AMUCHADES!O9</f>
        <v>38.76</v>
      </c>
      <c r="R409" s="373">
        <f>'Sn Fco. Menendez'!AF410+SUM(Q409/30)</f>
        <v>1.292</v>
      </c>
      <c r="S409" s="17"/>
    </row>
    <row r="410" spans="1:19" ht="14.25" customHeight="1">
      <c r="A410" s="526"/>
      <c r="B410" s="3" t="s">
        <v>144</v>
      </c>
      <c r="C410" s="100" t="str">
        <f>AMUCHADES!B10</f>
        <v>Potonico</v>
      </c>
      <c r="D410" s="247">
        <f>AMUCHADES!C10</f>
        <v>3.37</v>
      </c>
      <c r="E410" s="247">
        <f>AMUCHADES!D10</f>
        <v>6.11</v>
      </c>
      <c r="F410" s="247">
        <f>AMUCHADES!E10</f>
        <v>2.94</v>
      </c>
      <c r="G410" s="247">
        <f>AMUCHADES!F10</f>
        <v>3.77</v>
      </c>
      <c r="H410" s="247">
        <f>AMUCHADES!G10</f>
        <v>7.07</v>
      </c>
      <c r="I410" s="247">
        <f>AMUCHADES!H10</f>
        <v>8.42</v>
      </c>
      <c r="J410" s="247">
        <f>AMUCHADES!I10</f>
        <v>4.46</v>
      </c>
      <c r="K410" s="247">
        <f>AMUCHADES!J10</f>
        <v>4.8</v>
      </c>
      <c r="L410" s="247">
        <f>AMUCHADES!K10</f>
        <v>5.12</v>
      </c>
      <c r="M410" s="247">
        <f>AMUCHADES!L10</f>
        <v>5.21</v>
      </c>
      <c r="N410" s="247">
        <f>AMUCHADES!M10</f>
        <v>6.33</v>
      </c>
      <c r="O410" s="247">
        <f>AMUCHADES!N10</f>
        <v>5.64</v>
      </c>
      <c r="P410" s="248">
        <f>AMUCHADES!O10</f>
        <v>63.239999999999995</v>
      </c>
      <c r="Q410" s="213">
        <f>AMUCHADES!O10</f>
        <v>63.239999999999995</v>
      </c>
      <c r="R410" s="373">
        <f>'Sn Fco. Menendez'!AF411+SUM(Q410/30)</f>
        <v>2.1079999999999997</v>
      </c>
      <c r="S410" s="17"/>
    </row>
    <row r="411" spans="1:19" ht="14.25" customHeight="1">
      <c r="A411" s="526"/>
      <c r="B411" s="3" t="s">
        <v>144</v>
      </c>
      <c r="C411" s="100" t="str">
        <f>AMUCHADES!B11</f>
        <v>San Antonio de la Cruz</v>
      </c>
      <c r="D411" s="247">
        <f>AMUCHADES!C11</f>
        <v>0.47</v>
      </c>
      <c r="E411" s="247">
        <f>AMUCHADES!D11</f>
        <v>1.1200000000000001</v>
      </c>
      <c r="F411" s="247">
        <f>AMUCHADES!E11</f>
        <v>1.27</v>
      </c>
      <c r="G411" s="247">
        <f>AMUCHADES!F11</f>
        <v>0</v>
      </c>
      <c r="H411" s="247">
        <f>AMUCHADES!G11</f>
        <v>1.98</v>
      </c>
      <c r="I411" s="247">
        <f>AMUCHADES!H11</f>
        <v>1.98</v>
      </c>
      <c r="J411" s="247">
        <f>AMUCHADES!I11</f>
        <v>1.77</v>
      </c>
      <c r="K411" s="247">
        <f>AMUCHADES!J11</f>
        <v>0</v>
      </c>
      <c r="L411" s="247">
        <f>AMUCHADES!K11</f>
        <v>3.45</v>
      </c>
      <c r="M411" s="247">
        <f>AMUCHADES!L11</f>
        <v>3.4</v>
      </c>
      <c r="N411" s="247">
        <f>AMUCHADES!M11</f>
        <v>0</v>
      </c>
      <c r="O411" s="247">
        <f>AMUCHADES!N11</f>
        <v>0</v>
      </c>
      <c r="P411" s="248">
        <f>AMUCHADES!O11</f>
        <v>15.44</v>
      </c>
      <c r="Q411" s="213">
        <f>AMUCHADES!O11</f>
        <v>15.44</v>
      </c>
      <c r="R411" s="373">
        <f>'Sn Fco. Menendez'!AF412+SUM(Q411/30)</f>
        <v>0.51466666666666661</v>
      </c>
      <c r="S411" s="17"/>
    </row>
    <row r="412" spans="1:19" ht="14.25" customHeight="1">
      <c r="A412" s="526"/>
      <c r="B412" s="3" t="s">
        <v>144</v>
      </c>
      <c r="C412" s="100" t="str">
        <f>AMUCHADES!B12</f>
        <v>San Isidro Labrador</v>
      </c>
      <c r="D412" s="247">
        <f>AMUCHADES!C12</f>
        <v>0</v>
      </c>
      <c r="E412" s="247">
        <f>AMUCHADES!D12</f>
        <v>0.75</v>
      </c>
      <c r="F412" s="247">
        <f>AMUCHADES!E12</f>
        <v>1.07</v>
      </c>
      <c r="G412" s="247">
        <f>AMUCHADES!F12</f>
        <v>2.2799999999999998</v>
      </c>
      <c r="H412" s="247">
        <f>AMUCHADES!G12</f>
        <v>1.04</v>
      </c>
      <c r="I412" s="247">
        <f>AMUCHADES!H12</f>
        <v>1.85</v>
      </c>
      <c r="J412" s="247">
        <f>AMUCHADES!I12</f>
        <v>1.89</v>
      </c>
      <c r="K412" s="247">
        <f>AMUCHADES!J12</f>
        <v>1.56</v>
      </c>
      <c r="L412" s="247">
        <f>AMUCHADES!K12</f>
        <v>1.39</v>
      </c>
      <c r="M412" s="247">
        <f>AMUCHADES!L12</f>
        <v>1.68</v>
      </c>
      <c r="N412" s="247">
        <f>AMUCHADES!M12</f>
        <v>1.1399999999999999</v>
      </c>
      <c r="O412" s="247">
        <f>AMUCHADES!N12</f>
        <v>0.95</v>
      </c>
      <c r="P412" s="248">
        <f>AMUCHADES!O12</f>
        <v>15.600000000000001</v>
      </c>
      <c r="Q412" s="213">
        <f>AMUCHADES!O12</f>
        <v>15.600000000000001</v>
      </c>
      <c r="R412" s="373">
        <f>'Sn Fco. Menendez'!AF413+SUM(Q412/30)</f>
        <v>0.52</v>
      </c>
      <c r="S412" s="17"/>
    </row>
    <row r="413" spans="1:19" ht="14.25" customHeight="1">
      <c r="A413" s="526"/>
      <c r="B413" s="3" t="s">
        <v>144</v>
      </c>
      <c r="C413" s="100" t="str">
        <f>AMUCHADES!B13</f>
        <v>San Luis del Carmen</v>
      </c>
      <c r="D413" s="247">
        <f>AMUCHADES!C13</f>
        <v>1.38</v>
      </c>
      <c r="E413" s="247">
        <f>AMUCHADES!D13</f>
        <v>4.4400000000000004</v>
      </c>
      <c r="F413" s="247">
        <f>AMUCHADES!E13</f>
        <v>2.91</v>
      </c>
      <c r="G413" s="247">
        <f>AMUCHADES!F13</f>
        <v>6.01</v>
      </c>
      <c r="H413" s="247">
        <f>AMUCHADES!G13</f>
        <v>3.38</v>
      </c>
      <c r="I413" s="247">
        <f>AMUCHADES!H13</f>
        <v>4.2</v>
      </c>
      <c r="J413" s="247">
        <f>AMUCHADES!I13</f>
        <v>4.8</v>
      </c>
      <c r="K413" s="247">
        <f>AMUCHADES!J13</f>
        <v>4.78</v>
      </c>
      <c r="L413" s="247">
        <f>AMUCHADES!K13</f>
        <v>3.54</v>
      </c>
      <c r="M413" s="247">
        <f>AMUCHADES!L13</f>
        <v>3.16</v>
      </c>
      <c r="N413" s="247">
        <f>AMUCHADES!M13</f>
        <v>3.38</v>
      </c>
      <c r="O413" s="247">
        <f>AMUCHADES!N13</f>
        <v>1.39</v>
      </c>
      <c r="P413" s="248">
        <f>AMUCHADES!O13</f>
        <v>43.370000000000012</v>
      </c>
      <c r="Q413" s="213">
        <f>AMUCHADES!O13</f>
        <v>43.370000000000012</v>
      </c>
      <c r="R413" s="373">
        <f>'Sn Fco. Menendez'!AF414+SUM(Q413/30)</f>
        <v>1.4456666666666671</v>
      </c>
      <c r="S413" s="17"/>
    </row>
    <row r="414" spans="1:19" ht="14.25" customHeight="1">
      <c r="A414" s="526"/>
      <c r="B414" s="3" t="s">
        <v>144</v>
      </c>
      <c r="C414" s="100" t="str">
        <f>AMUCHADES!B14</f>
        <v>San Miguel de Mercedes</v>
      </c>
      <c r="D414" s="247">
        <f>AMUCHADES!C14</f>
        <v>20.41</v>
      </c>
      <c r="E414" s="247">
        <f>AMUCHADES!D14</f>
        <v>11.87</v>
      </c>
      <c r="F414" s="247">
        <f>AMUCHADES!E14</f>
        <v>15.51</v>
      </c>
      <c r="G414" s="247">
        <f>AMUCHADES!F14</f>
        <v>14.92</v>
      </c>
      <c r="H414" s="247">
        <f>AMUCHADES!G14</f>
        <v>16.87</v>
      </c>
      <c r="I414" s="247">
        <f>AMUCHADES!H14</f>
        <v>18.79</v>
      </c>
      <c r="J414" s="247">
        <f>AMUCHADES!I14</f>
        <v>16.32</v>
      </c>
      <c r="K414" s="247">
        <f>AMUCHADES!J14</f>
        <v>15.63</v>
      </c>
      <c r="L414" s="247">
        <f>AMUCHADES!K14</f>
        <v>18.52</v>
      </c>
      <c r="M414" s="247">
        <f>AMUCHADES!L14</f>
        <v>18.93</v>
      </c>
      <c r="N414" s="247">
        <f>AMUCHADES!M14</f>
        <v>15.15</v>
      </c>
      <c r="O414" s="247">
        <f>AMUCHADES!N14</f>
        <v>18.07</v>
      </c>
      <c r="P414" s="248">
        <f>AMUCHADES!O14</f>
        <v>200.99</v>
      </c>
      <c r="Q414" s="213">
        <f>AMUCHADES!O14</f>
        <v>200.99</v>
      </c>
      <c r="R414" s="373">
        <f>'Sn Fco. Menendez'!AF415+SUM(Q414/30)</f>
        <v>6.6996666666666673</v>
      </c>
      <c r="S414" s="17"/>
    </row>
    <row r="415" spans="1:19" ht="14.25" customHeight="1">
      <c r="A415" s="526"/>
      <c r="B415" s="3" t="s">
        <v>144</v>
      </c>
      <c r="C415" s="100" t="str">
        <f>AMUCHADES!B15</f>
        <v>Carrizal</v>
      </c>
      <c r="D415" s="247">
        <f>AMUCHADES!C15</f>
        <v>2.4</v>
      </c>
      <c r="E415" s="247">
        <f>AMUCHADES!D15</f>
        <v>9.48</v>
      </c>
      <c r="F415" s="247">
        <f>AMUCHADES!E15</f>
        <v>6.59</v>
      </c>
      <c r="G415" s="247">
        <f>AMUCHADES!F15</f>
        <v>6.83</v>
      </c>
      <c r="H415" s="247">
        <f>AMUCHADES!G15</f>
        <v>15.05</v>
      </c>
      <c r="I415" s="247">
        <f>AMUCHADES!H15</f>
        <v>10.9</v>
      </c>
      <c r="J415" s="247">
        <f>AMUCHADES!I15</f>
        <v>12</v>
      </c>
      <c r="K415" s="247">
        <f>AMUCHADES!J15</f>
        <v>10.73</v>
      </c>
      <c r="L415" s="247">
        <f>AMUCHADES!K15</f>
        <v>10.93</v>
      </c>
      <c r="M415" s="247">
        <f>AMUCHADES!L15</f>
        <v>10.77</v>
      </c>
      <c r="N415" s="247">
        <f>AMUCHADES!M15</f>
        <v>7.03</v>
      </c>
      <c r="O415" s="247">
        <f>AMUCHADES!N15</f>
        <v>7.83</v>
      </c>
      <c r="P415" s="248">
        <f>AMUCHADES!O15</f>
        <v>110.53999999999999</v>
      </c>
      <c r="Q415" s="213">
        <f>AMUCHADES!O15</f>
        <v>110.53999999999999</v>
      </c>
      <c r="R415" s="373">
        <f>'Sn Fco. Menendez'!AF416+SUM(Q415/30)</f>
        <v>3.6846666666666663</v>
      </c>
      <c r="S415" s="17"/>
    </row>
    <row r="416" spans="1:19" ht="14.25" customHeight="1">
      <c r="A416" s="526"/>
      <c r="B416" s="3" t="s">
        <v>144</v>
      </c>
      <c r="C416" s="100" t="str">
        <f>AMUCHADES!B16</f>
        <v>San Francisco Lempa</v>
      </c>
      <c r="D416" s="247">
        <f>AMUCHADES!C16</f>
        <v>3.9</v>
      </c>
      <c r="E416" s="247">
        <f>AMUCHADES!D16</f>
        <v>6.21</v>
      </c>
      <c r="F416" s="247">
        <f>AMUCHADES!E16</f>
        <v>8.5500000000000007</v>
      </c>
      <c r="G416" s="247">
        <f>AMUCHADES!F16</f>
        <v>9.9600000000000009</v>
      </c>
      <c r="H416" s="247">
        <f>AMUCHADES!G16</f>
        <v>8.1</v>
      </c>
      <c r="I416" s="247">
        <f>AMUCHADES!H16</f>
        <v>8.75</v>
      </c>
      <c r="J416" s="247">
        <f>AMUCHADES!I16</f>
        <v>6.26</v>
      </c>
      <c r="K416" s="247">
        <f>AMUCHADES!J16</f>
        <v>7.99</v>
      </c>
      <c r="L416" s="247">
        <f>AMUCHADES!K16</f>
        <v>7.02</v>
      </c>
      <c r="M416" s="247">
        <f>AMUCHADES!L16</f>
        <v>12.45</v>
      </c>
      <c r="N416" s="247">
        <f>AMUCHADES!M16</f>
        <v>7.01</v>
      </c>
      <c r="O416" s="247">
        <f>AMUCHADES!N16</f>
        <v>7.98</v>
      </c>
      <c r="P416" s="248">
        <f>AMUCHADES!O16</f>
        <v>94.18</v>
      </c>
      <c r="Q416" s="213">
        <f>AMUCHADES!O16</f>
        <v>94.18</v>
      </c>
      <c r="R416" s="373">
        <f>'Sn Fco. Menendez'!AF417+SUM(Q416/30)</f>
        <v>3.1393333333333335</v>
      </c>
      <c r="S416" s="17"/>
    </row>
    <row r="417" spans="1:19" ht="14.25" customHeight="1">
      <c r="A417" s="526"/>
      <c r="B417" s="3" t="s">
        <v>144</v>
      </c>
      <c r="C417" s="100" t="str">
        <f>AMUCHADES!B17</f>
        <v>Las Vueltas</v>
      </c>
      <c r="D417" s="247">
        <f>AMUCHADES!C17</f>
        <v>0</v>
      </c>
      <c r="E417" s="247">
        <f>AMUCHADES!D17</f>
        <v>2.14</v>
      </c>
      <c r="F417" s="247">
        <f>AMUCHADES!E17</f>
        <v>2.5299999999999998</v>
      </c>
      <c r="G417" s="247">
        <f>AMUCHADES!F17</f>
        <v>2.52</v>
      </c>
      <c r="H417" s="247">
        <f>AMUCHADES!G17</f>
        <v>6.14</v>
      </c>
      <c r="I417" s="247">
        <f>AMUCHADES!H17</f>
        <v>2.52</v>
      </c>
      <c r="J417" s="247">
        <f>AMUCHADES!I17</f>
        <v>6.3</v>
      </c>
      <c r="K417" s="247">
        <f>AMUCHADES!J17</f>
        <v>2.8</v>
      </c>
      <c r="L417" s="247">
        <f>AMUCHADES!K17</f>
        <v>2.91</v>
      </c>
      <c r="M417" s="247">
        <f>AMUCHADES!L17</f>
        <v>6.87</v>
      </c>
      <c r="N417" s="247">
        <f>AMUCHADES!M17</f>
        <v>2.83</v>
      </c>
      <c r="O417" s="247">
        <f>AMUCHADES!N17</f>
        <v>5.34</v>
      </c>
      <c r="P417" s="248">
        <f>AMUCHADES!O17</f>
        <v>42.899999999999991</v>
      </c>
      <c r="Q417" s="213">
        <f>AMUCHADES!O17</f>
        <v>42.899999999999991</v>
      </c>
      <c r="R417" s="373">
        <f>'Sn Fco. Menendez'!AF418+SUM(Q417/30)</f>
        <v>1.4299999999999997</v>
      </c>
      <c r="S417" s="17"/>
    </row>
    <row r="418" spans="1:19" ht="14.25" customHeight="1">
      <c r="A418" s="526"/>
      <c r="B418" s="3" t="s">
        <v>144</v>
      </c>
      <c r="C418" s="100" t="str">
        <f>AMUCHADES!B18</f>
        <v>Nombre de Jesús</v>
      </c>
      <c r="D418" s="247">
        <f>AMUCHADES!C18</f>
        <v>0</v>
      </c>
      <c r="E418" s="247">
        <f>AMUCHADES!D18</f>
        <v>6.82</v>
      </c>
      <c r="F418" s="247">
        <f>AMUCHADES!E18</f>
        <v>7.61</v>
      </c>
      <c r="G418" s="247">
        <f>AMUCHADES!F18</f>
        <v>6</v>
      </c>
      <c r="H418" s="247">
        <f>AMUCHADES!G18</f>
        <v>7.45</v>
      </c>
      <c r="I418" s="247">
        <f>AMUCHADES!H18</f>
        <v>9.07</v>
      </c>
      <c r="J418" s="247">
        <f>AMUCHADES!I18</f>
        <v>8.4</v>
      </c>
      <c r="K418" s="247">
        <f>AMUCHADES!J18</f>
        <v>13.42</v>
      </c>
      <c r="L418" s="247">
        <f>AMUCHADES!K18</f>
        <v>9.1199999999999992</v>
      </c>
      <c r="M418" s="247">
        <f>AMUCHADES!L18</f>
        <v>27.92</v>
      </c>
      <c r="N418" s="247">
        <f>AMUCHADES!M18</f>
        <v>10.6</v>
      </c>
      <c r="O418" s="247">
        <f>AMUCHADES!N18</f>
        <v>12.79</v>
      </c>
      <c r="P418" s="248">
        <f>AMUCHADES!O18</f>
        <v>119.19999999999999</v>
      </c>
      <c r="Q418" s="213">
        <f>AMUCHADES!O18</f>
        <v>119.19999999999999</v>
      </c>
      <c r="R418" s="373">
        <f>'Sn Fco. Menendez'!AF419+SUM(Q418/30)</f>
        <v>3.9733333333333332</v>
      </c>
      <c r="S418" s="17"/>
    </row>
    <row r="419" spans="1:19" ht="14.25" customHeight="1">
      <c r="A419" s="526"/>
      <c r="B419" s="3" t="s">
        <v>144</v>
      </c>
      <c r="C419" s="100" t="str">
        <f>AMUCHADES!B19</f>
        <v>Nueva Trinidad</v>
      </c>
      <c r="D419" s="249">
        <f>AMUCHADES!C19</f>
        <v>2.86</v>
      </c>
      <c r="E419" s="249">
        <f>AMUCHADES!D19</f>
        <v>1.63</v>
      </c>
      <c r="F419" s="249">
        <f>AMUCHADES!E19</f>
        <v>0</v>
      </c>
      <c r="G419" s="250">
        <f>AMUCHADES!F19</f>
        <v>0</v>
      </c>
      <c r="H419" s="249">
        <f>AMUCHADES!G19</f>
        <v>1.19</v>
      </c>
      <c r="I419" s="249">
        <f>AMUCHADES!H19</f>
        <v>1.74</v>
      </c>
      <c r="J419" s="249">
        <f>AMUCHADES!I19</f>
        <v>0</v>
      </c>
      <c r="K419" s="249">
        <f>AMUCHADES!J19</f>
        <v>1.83</v>
      </c>
      <c r="L419" s="249">
        <f>AMUCHADES!K19</f>
        <v>1.99</v>
      </c>
      <c r="M419" s="249">
        <f>AMUCHADES!L19</f>
        <v>2.5299999999999998</v>
      </c>
      <c r="N419" s="249">
        <f>AMUCHADES!M19</f>
        <v>0</v>
      </c>
      <c r="O419" s="249">
        <f>AMUCHADES!N19</f>
        <v>0</v>
      </c>
      <c r="P419" s="29">
        <f>AMUCHADES!O19</f>
        <v>13.77</v>
      </c>
      <c r="Q419" s="213">
        <f>AMUCHADES!O19</f>
        <v>13.77</v>
      </c>
      <c r="R419" s="373">
        <f>'Sn Fco. Menendez'!AF420+SUM(Q419/30)</f>
        <v>0.45899999999999996</v>
      </c>
      <c r="S419" s="17"/>
    </row>
    <row r="420" spans="1:19" ht="15.75" customHeight="1">
      <c r="P420" s="433">
        <f>SUM(P6:P419)</f>
        <v>1111188.2019999996</v>
      </c>
      <c r="Q420" s="433">
        <f t="shared" ref="Q420:R420" si="20">SUM(Q6:Q419)</f>
        <v>94080.194333333406</v>
      </c>
      <c r="R420" s="433">
        <f t="shared" si="20"/>
        <v>3136.006477777777</v>
      </c>
    </row>
    <row r="421" spans="1:19" ht="14.25" customHeight="1">
      <c r="P421" s="17"/>
    </row>
    <row r="423" spans="1:19">
      <c r="P423" s="74"/>
    </row>
  </sheetData>
  <autoFilter ref="B1:B421">
    <filterColumn colId="0">
      <customFilters>
        <customFilter operator="notEqual" val=" "/>
      </customFilters>
    </filterColumn>
  </autoFilter>
  <dataConsolidate/>
  <mergeCells count="22">
    <mergeCell ref="A404:A419"/>
    <mergeCell ref="A362:A369"/>
    <mergeCell ref="A370:A396"/>
    <mergeCell ref="A397:A403"/>
    <mergeCell ref="R4:R5"/>
    <mergeCell ref="A18:A22"/>
    <mergeCell ref="A23:A34"/>
    <mergeCell ref="A35:A78"/>
    <mergeCell ref="A79:A191"/>
    <mergeCell ref="A192:A289"/>
    <mergeCell ref="A4:A5"/>
    <mergeCell ref="B4:B5"/>
    <mergeCell ref="C4:C5"/>
    <mergeCell ref="D4:O4"/>
    <mergeCell ref="P4:P5"/>
    <mergeCell ref="Q4:Q5"/>
    <mergeCell ref="U4:U5"/>
    <mergeCell ref="V4:V5"/>
    <mergeCell ref="W4:W5"/>
    <mergeCell ref="T4:T5"/>
    <mergeCell ref="A290:A361"/>
    <mergeCell ref="A13:A17"/>
  </mergeCells>
  <pageMargins left="0.47" right="0.52" top="0.33" bottom="0.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"/>
  <sheetViews>
    <sheetView topLeftCell="B1" zoomScale="90" zoomScaleNormal="90" workbookViewId="0">
      <selection activeCell="Q8" sqref="Q8"/>
    </sheetView>
  </sheetViews>
  <sheetFormatPr baseColWidth="10" defaultRowHeight="15"/>
  <cols>
    <col min="1" max="1" width="16.5703125" customWidth="1"/>
    <col min="2" max="2" width="22.85546875" customWidth="1"/>
  </cols>
  <sheetData>
    <row r="1" spans="1:17" ht="18">
      <c r="A1" s="39"/>
      <c r="B1" s="460" t="s">
        <v>18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/>
    </row>
    <row r="2" spans="1:17">
      <c r="A2" s="39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>
      <c r="A3" s="466" t="s">
        <v>1</v>
      </c>
      <c r="B3" s="470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71" t="s">
        <v>3</v>
      </c>
      <c r="P3" s="458" t="s">
        <v>219</v>
      </c>
      <c r="Q3" s="458" t="s">
        <v>515</v>
      </c>
    </row>
    <row r="4" spans="1:17" ht="15" customHeight="1">
      <c r="A4" s="466"/>
      <c r="B4" s="466"/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2" t="s">
        <v>9</v>
      </c>
      <c r="I4" s="82" t="s">
        <v>10</v>
      </c>
      <c r="J4" s="82" t="s">
        <v>11</v>
      </c>
      <c r="K4" s="82" t="s">
        <v>12</v>
      </c>
      <c r="L4" s="82" t="s">
        <v>13</v>
      </c>
      <c r="M4" s="82" t="s">
        <v>14</v>
      </c>
      <c r="N4" s="82" t="s">
        <v>15</v>
      </c>
      <c r="O4" s="471"/>
      <c r="P4" s="459"/>
      <c r="Q4" s="459"/>
    </row>
    <row r="5" spans="1:17">
      <c r="A5" s="43" t="s">
        <v>21</v>
      </c>
      <c r="B5" s="216" t="s">
        <v>20</v>
      </c>
      <c r="C5" s="217">
        <v>343.51</v>
      </c>
      <c r="D5" s="217">
        <v>303.08</v>
      </c>
      <c r="E5" s="217">
        <v>312</v>
      </c>
      <c r="F5" s="217">
        <v>331.21</v>
      </c>
      <c r="G5" s="217">
        <v>352.53</v>
      </c>
      <c r="H5" s="217">
        <v>334.64</v>
      </c>
      <c r="I5" s="217">
        <v>408.79</v>
      </c>
      <c r="J5" s="217">
        <v>376.77</v>
      </c>
      <c r="K5" s="217">
        <v>337.27</v>
      </c>
      <c r="L5" s="217">
        <v>353.81</v>
      </c>
      <c r="M5" s="217">
        <v>350.73</v>
      </c>
      <c r="N5" s="217">
        <v>375.3</v>
      </c>
      <c r="O5" s="29">
        <f t="shared" ref="O5:O9" si="0">SUM(C5:N5)</f>
        <v>4179.6399999999994</v>
      </c>
      <c r="P5" s="202">
        <f>SUM(O5/12)</f>
        <v>348.30333333333328</v>
      </c>
      <c r="Q5" s="202">
        <f>SUM(P5/30)</f>
        <v>11.610111111111109</v>
      </c>
    </row>
    <row r="6" spans="1:17">
      <c r="A6" s="43" t="s">
        <v>21</v>
      </c>
      <c r="B6" s="218" t="s">
        <v>314</v>
      </c>
      <c r="C6" s="217">
        <v>124.9</v>
      </c>
      <c r="D6" s="217">
        <v>100.99</v>
      </c>
      <c r="E6" s="217">
        <v>121.36</v>
      </c>
      <c r="F6" s="217">
        <v>122.74</v>
      </c>
      <c r="G6" s="217">
        <v>114</v>
      </c>
      <c r="H6" s="217">
        <v>119.79</v>
      </c>
      <c r="I6" s="217">
        <v>122.99</v>
      </c>
      <c r="J6" s="217">
        <v>134.62</v>
      </c>
      <c r="K6" s="217">
        <v>128.36000000000001</v>
      </c>
      <c r="L6" s="217">
        <v>109.96</v>
      </c>
      <c r="M6" s="217">
        <v>115.28</v>
      </c>
      <c r="N6" s="217">
        <v>150</v>
      </c>
      <c r="O6" s="29">
        <f t="shared" si="0"/>
        <v>1464.99</v>
      </c>
      <c r="P6" s="202">
        <f t="shared" ref="P6:P12" si="1">SUM(O6/12)</f>
        <v>122.0825</v>
      </c>
      <c r="Q6" s="202">
        <f t="shared" ref="Q6:Q12" si="2">SUM(P6/30)</f>
        <v>4.0694166666666662</v>
      </c>
    </row>
    <row r="7" spans="1:17">
      <c r="A7" s="43" t="s">
        <v>21</v>
      </c>
      <c r="B7" s="218" t="s">
        <v>24</v>
      </c>
      <c r="C7" s="217">
        <v>46.32</v>
      </c>
      <c r="D7" s="217">
        <v>42.56</v>
      </c>
      <c r="E7" s="217">
        <v>51.79</v>
      </c>
      <c r="F7" s="217">
        <v>48.74</v>
      </c>
      <c r="G7" s="217">
        <v>47.12</v>
      </c>
      <c r="H7" s="217">
        <v>46.01</v>
      </c>
      <c r="I7" s="217">
        <v>57.21</v>
      </c>
      <c r="J7" s="217">
        <v>53.31</v>
      </c>
      <c r="K7" s="217">
        <v>58.8</v>
      </c>
      <c r="L7" s="217">
        <v>56.87</v>
      </c>
      <c r="M7" s="217">
        <v>51.77</v>
      </c>
      <c r="N7" s="217">
        <v>62.12</v>
      </c>
      <c r="O7" s="29">
        <f t="shared" si="0"/>
        <v>622.62</v>
      </c>
      <c r="P7" s="202">
        <f t="shared" si="1"/>
        <v>51.884999999999998</v>
      </c>
      <c r="Q7" s="202">
        <f t="shared" si="2"/>
        <v>1.7295</v>
      </c>
    </row>
    <row r="8" spans="1:17">
      <c r="A8" s="43" t="s">
        <v>21</v>
      </c>
      <c r="B8" s="218" t="s">
        <v>315</v>
      </c>
      <c r="C8" s="217">
        <v>108.74</v>
      </c>
      <c r="D8" s="217">
        <v>96.08</v>
      </c>
      <c r="E8" s="217">
        <v>111.87</v>
      </c>
      <c r="F8" s="217">
        <v>117.44</v>
      </c>
      <c r="G8" s="217">
        <v>104.43</v>
      </c>
      <c r="H8" s="217">
        <v>94.17</v>
      </c>
      <c r="I8" s="217">
        <v>128.22</v>
      </c>
      <c r="J8" s="217">
        <v>103.04</v>
      </c>
      <c r="K8" s="217">
        <v>103.73</v>
      </c>
      <c r="L8" s="217">
        <v>103.89</v>
      </c>
      <c r="M8" s="217">
        <v>101.47</v>
      </c>
      <c r="N8" s="217">
        <v>105.63</v>
      </c>
      <c r="O8" s="29">
        <f t="shared" si="0"/>
        <v>1278.71</v>
      </c>
      <c r="P8" s="202">
        <f t="shared" si="1"/>
        <v>106.55916666666667</v>
      </c>
      <c r="Q8" s="202">
        <f t="shared" si="2"/>
        <v>3.5519722222222225</v>
      </c>
    </row>
    <row r="9" spans="1:17">
      <c r="A9" s="43" t="s">
        <v>21</v>
      </c>
      <c r="B9" s="218" t="s">
        <v>46</v>
      </c>
      <c r="C9" s="217">
        <v>88.69</v>
      </c>
      <c r="D9" s="217">
        <v>65.92</v>
      </c>
      <c r="E9" s="217">
        <v>58</v>
      </c>
      <c r="F9" s="217">
        <v>69.099999999999994</v>
      </c>
      <c r="G9" s="217">
        <v>65.87</v>
      </c>
      <c r="H9" s="217">
        <v>61.54</v>
      </c>
      <c r="I9" s="217">
        <v>75.34</v>
      </c>
      <c r="J9" s="217">
        <v>66.400000000000006</v>
      </c>
      <c r="K9" s="217">
        <v>71.47</v>
      </c>
      <c r="L9" s="217">
        <v>88.27</v>
      </c>
      <c r="M9" s="217">
        <v>98.55</v>
      </c>
      <c r="N9" s="217">
        <v>90.81</v>
      </c>
      <c r="O9" s="29">
        <f t="shared" si="0"/>
        <v>899.96</v>
      </c>
      <c r="P9" s="202">
        <f t="shared" si="1"/>
        <v>74.99666666666667</v>
      </c>
      <c r="Q9" s="202">
        <f t="shared" si="2"/>
        <v>2.499888888888889</v>
      </c>
    </row>
    <row r="10" spans="1:17">
      <c r="A10" s="40"/>
      <c r="B10" s="1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29"/>
      <c r="P10" s="202">
        <f t="shared" si="1"/>
        <v>0</v>
      </c>
      <c r="Q10" s="202">
        <f t="shared" si="2"/>
        <v>0</v>
      </c>
    </row>
    <row r="11" spans="1:17">
      <c r="A11" s="44"/>
      <c r="B11" s="1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29"/>
      <c r="P11" s="202">
        <f t="shared" si="1"/>
        <v>0</v>
      </c>
      <c r="Q11" s="202">
        <f t="shared" si="2"/>
        <v>0</v>
      </c>
    </row>
    <row r="12" spans="1:17">
      <c r="A12" s="468" t="s">
        <v>25</v>
      </c>
      <c r="B12" s="469"/>
      <c r="C12" s="28">
        <f t="shared" ref="C12:O12" si="3">SUM(C5:C11)</f>
        <v>712.16000000000008</v>
      </c>
      <c r="D12" s="28">
        <f t="shared" si="3"/>
        <v>608.63</v>
      </c>
      <c r="E12" s="28">
        <f t="shared" si="3"/>
        <v>655.02</v>
      </c>
      <c r="F12" s="28">
        <f t="shared" si="3"/>
        <v>689.23</v>
      </c>
      <c r="G12" s="28">
        <f t="shared" si="3"/>
        <v>683.94999999999993</v>
      </c>
      <c r="H12" s="28">
        <f t="shared" si="3"/>
        <v>656.15</v>
      </c>
      <c r="I12" s="28">
        <f t="shared" si="3"/>
        <v>792.55000000000007</v>
      </c>
      <c r="J12" s="28">
        <f t="shared" si="3"/>
        <v>734.14</v>
      </c>
      <c r="K12" s="28">
        <f t="shared" si="3"/>
        <v>699.63</v>
      </c>
      <c r="L12" s="28">
        <f t="shared" si="3"/>
        <v>712.8</v>
      </c>
      <c r="M12" s="28">
        <f t="shared" si="3"/>
        <v>717.8</v>
      </c>
      <c r="N12" s="28">
        <f t="shared" si="3"/>
        <v>783.8599999999999</v>
      </c>
      <c r="O12" s="29">
        <f t="shared" si="3"/>
        <v>8445.9199999999983</v>
      </c>
      <c r="P12" s="202">
        <f t="shared" si="1"/>
        <v>703.82666666666648</v>
      </c>
      <c r="Q12" s="202">
        <f t="shared" si="2"/>
        <v>23.460888888888881</v>
      </c>
    </row>
  </sheetData>
  <mergeCells count="8">
    <mergeCell ref="P3:P4"/>
    <mergeCell ref="Q3:Q4"/>
    <mergeCell ref="A12:B12"/>
    <mergeCell ref="B1:P1"/>
    <mergeCell ref="A3:A4"/>
    <mergeCell ref="B3:B4"/>
    <mergeCell ref="C3:N3"/>
    <mergeCell ref="O3:O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307"/>
  <sheetViews>
    <sheetView topLeftCell="F1" zoomScale="110" zoomScaleNormal="110" workbookViewId="0">
      <selection activeCell="S16" sqref="S16"/>
    </sheetView>
  </sheetViews>
  <sheetFormatPr baseColWidth="10" defaultColWidth="11.5703125" defaultRowHeight="15"/>
  <cols>
    <col min="1" max="1" width="24.28515625" style="45" customWidth="1"/>
    <col min="2" max="2" width="16.140625" style="45" customWidth="1"/>
    <col min="3" max="3" width="27.7109375" style="45" customWidth="1"/>
    <col min="4" max="4" width="14.28515625" style="45" customWidth="1"/>
    <col min="5" max="15" width="11.7109375" style="45" customWidth="1"/>
    <col min="16" max="16" width="20.7109375" style="45" customWidth="1"/>
    <col min="17" max="17" width="16.42578125" style="45" customWidth="1"/>
    <col min="18" max="18" width="12.28515625" style="45" bestFit="1" customWidth="1"/>
    <col min="19" max="19" width="11.7109375" style="45" bestFit="1" customWidth="1"/>
    <col min="20" max="20" width="31.140625" style="45" customWidth="1"/>
    <col min="21" max="21" width="13.28515625" style="45" bestFit="1" customWidth="1"/>
    <col min="22" max="16384" width="11.5703125" style="45"/>
  </cols>
  <sheetData>
    <row r="1" spans="1:23">
      <c r="B1" s="80" t="s">
        <v>312</v>
      </c>
      <c r="P1" s="17"/>
    </row>
    <row r="2" spans="1:23">
      <c r="P2" s="17"/>
    </row>
    <row r="3" spans="1:23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81" t="s">
        <v>578</v>
      </c>
      <c r="Q3" s="34"/>
      <c r="R3" s="81"/>
      <c r="S3" s="17"/>
    </row>
    <row r="4" spans="1:23" ht="14.45" customHeight="1">
      <c r="A4" s="466" t="s">
        <v>577</v>
      </c>
      <c r="B4" s="466" t="s">
        <v>1</v>
      </c>
      <c r="C4" s="486" t="s">
        <v>313</v>
      </c>
      <c r="D4" s="541" t="s">
        <v>629</v>
      </c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3"/>
      <c r="P4" s="544" t="s">
        <v>626</v>
      </c>
      <c r="Q4" s="459" t="s">
        <v>627</v>
      </c>
      <c r="R4" s="518" t="s">
        <v>628</v>
      </c>
      <c r="S4" s="17"/>
    </row>
    <row r="5" spans="1:23" ht="23.25" customHeight="1">
      <c r="A5" s="466"/>
      <c r="B5" s="466"/>
      <c r="C5" s="466"/>
      <c r="D5" s="431" t="s">
        <v>4</v>
      </c>
      <c r="E5" s="431" t="s">
        <v>5</v>
      </c>
      <c r="F5" s="431" t="s">
        <v>6</v>
      </c>
      <c r="G5" s="431" t="s">
        <v>7</v>
      </c>
      <c r="H5" s="431" t="s">
        <v>8</v>
      </c>
      <c r="I5" s="431" t="s">
        <v>9</v>
      </c>
      <c r="J5" s="431" t="s">
        <v>10</v>
      </c>
      <c r="K5" s="431" t="s">
        <v>11</v>
      </c>
      <c r="L5" s="431" t="s">
        <v>12</v>
      </c>
      <c r="M5" s="431" t="s">
        <v>13</v>
      </c>
      <c r="N5" s="431" t="s">
        <v>14</v>
      </c>
      <c r="O5" s="431" t="s">
        <v>15</v>
      </c>
      <c r="P5" s="545"/>
      <c r="Q5" s="520"/>
      <c r="R5" s="519"/>
      <c r="S5" s="17"/>
      <c r="T5" s="521" t="s">
        <v>521</v>
      </c>
      <c r="U5" s="518" t="s">
        <v>3</v>
      </c>
      <c r="V5" s="459" t="s">
        <v>219</v>
      </c>
      <c r="W5" s="518" t="s">
        <v>515</v>
      </c>
    </row>
    <row r="6" spans="1:23" ht="30">
      <c r="A6" s="207" t="s">
        <v>582</v>
      </c>
      <c r="B6" s="374" t="s">
        <v>587</v>
      </c>
      <c r="C6" s="259" t="str">
        <f>'Sn Fco. Menendez'!B5</f>
        <v>San Francisco Menendez</v>
      </c>
      <c r="D6" s="258">
        <f>'Sn Fco. Menendez'!C5</f>
        <v>331.41</v>
      </c>
      <c r="E6" s="258">
        <f>'Sn Fco. Menendez'!D5</f>
        <v>302.70999999999998</v>
      </c>
      <c r="F6" s="258">
        <f>'Sn Fco. Menendez'!E5</f>
        <v>336.56</v>
      </c>
      <c r="G6" s="258">
        <f>'Sn Fco. Menendez'!F5</f>
        <v>336.55</v>
      </c>
      <c r="H6" s="258">
        <f>'Sn Fco. Menendez'!G5</f>
        <v>349.75</v>
      </c>
      <c r="I6" s="258">
        <f>'Sn Fco. Menendez'!H5</f>
        <v>372.05</v>
      </c>
      <c r="J6" s="258">
        <f>'Sn Fco. Menendez'!I5</f>
        <v>333.77</v>
      </c>
      <c r="K6" s="258">
        <f>'Sn Fco. Menendez'!J5</f>
        <v>352.76</v>
      </c>
      <c r="L6" s="258">
        <f>'Sn Fco. Menendez'!K5</f>
        <v>343.35</v>
      </c>
      <c r="M6" s="258">
        <f>'Sn Fco. Menendez'!L5</f>
        <v>369.85</v>
      </c>
      <c r="N6" s="258">
        <f>'Sn Fco. Menendez'!M5</f>
        <v>349.84</v>
      </c>
      <c r="O6" s="258">
        <f>'Sn Fco. Menendez'!N5</f>
        <v>368.8</v>
      </c>
      <c r="P6" s="29">
        <f>SUM(D6:O6)</f>
        <v>4147.4000000000005</v>
      </c>
      <c r="Q6" s="213">
        <f>'Sn Fco. Menendez'!AE6+SUM(P6/12)</f>
        <v>345.61666666666673</v>
      </c>
      <c r="R6" s="213">
        <f>'Sn Fco. Menendez'!AF6+SUM(Q6/30)</f>
        <v>11.520555555555557</v>
      </c>
      <c r="S6" s="17"/>
      <c r="T6" s="521"/>
      <c r="U6" s="519"/>
      <c r="V6" s="520"/>
      <c r="W6" s="519"/>
    </row>
    <row r="7" spans="1:23">
      <c r="A7" s="207" t="s">
        <v>581</v>
      </c>
      <c r="B7" s="251" t="s">
        <v>27</v>
      </c>
      <c r="C7" s="260" t="s">
        <v>28</v>
      </c>
      <c r="D7" s="42">
        <v>7</v>
      </c>
      <c r="E7" s="42">
        <v>9</v>
      </c>
      <c r="F7" s="42">
        <v>6</v>
      </c>
      <c r="G7" s="42">
        <v>5</v>
      </c>
      <c r="H7" s="42">
        <v>5</v>
      </c>
      <c r="I7" s="42">
        <v>4</v>
      </c>
      <c r="J7" s="42">
        <v>3</v>
      </c>
      <c r="K7" s="42">
        <v>4</v>
      </c>
      <c r="L7" s="42">
        <v>6</v>
      </c>
      <c r="M7" s="42">
        <v>6</v>
      </c>
      <c r="N7" s="42">
        <v>4</v>
      </c>
      <c r="O7" s="42">
        <v>4</v>
      </c>
      <c r="P7" s="21">
        <f t="shared" ref="P7:P55" si="0">SUM(D7:O7)</f>
        <v>63</v>
      </c>
      <c r="Q7" s="213">
        <f>'Sn Fco. Menendez'!AE7+SUM(P7/12)</f>
        <v>5.25</v>
      </c>
      <c r="R7" s="213">
        <f>'Sn Fco. Menendez'!AF7+SUM(Q7/30)</f>
        <v>0.17499999999999999</v>
      </c>
      <c r="S7" s="17"/>
      <c r="T7" s="3" t="s">
        <v>582</v>
      </c>
      <c r="U7" s="409">
        <f t="shared" ref="U7:U13" si="1">P6</f>
        <v>4147.4000000000005</v>
      </c>
      <c r="V7" s="409">
        <f>SUM(U7/12)</f>
        <v>345.61666666666673</v>
      </c>
      <c r="W7" s="409">
        <f>SUM(V7/30)</f>
        <v>11.520555555555557</v>
      </c>
    </row>
    <row r="8" spans="1:23">
      <c r="A8" s="207" t="s">
        <v>524</v>
      </c>
      <c r="B8" s="251" t="s">
        <v>208</v>
      </c>
      <c r="C8" s="261" t="str">
        <f>Meanguera!B5</f>
        <v>Meanguera</v>
      </c>
      <c r="D8" s="42">
        <f>Meanguera!C5</f>
        <v>25</v>
      </c>
      <c r="E8" s="42">
        <f>Meanguera!D5</f>
        <v>21</v>
      </c>
      <c r="F8" s="42">
        <f>Meanguera!E5</f>
        <v>27</v>
      </c>
      <c r="G8" s="42">
        <f>Meanguera!F5</f>
        <v>21</v>
      </c>
      <c r="H8" s="42">
        <f>Meanguera!G5</f>
        <v>24</v>
      </c>
      <c r="I8" s="42">
        <f>Meanguera!H5</f>
        <v>25</v>
      </c>
      <c r="J8" s="42">
        <f>Meanguera!I5</f>
        <v>25</v>
      </c>
      <c r="K8" s="42">
        <f>Meanguera!J5</f>
        <v>24</v>
      </c>
      <c r="L8" s="42">
        <f>Meanguera!K5</f>
        <v>24</v>
      </c>
      <c r="M8" s="42">
        <f>Meanguera!L5</f>
        <v>30</v>
      </c>
      <c r="N8" s="42">
        <f>Meanguera!M5</f>
        <v>25</v>
      </c>
      <c r="O8" s="42">
        <f>Meanguera!N5</f>
        <v>25</v>
      </c>
      <c r="P8" s="21">
        <f t="shared" si="0"/>
        <v>296</v>
      </c>
      <c r="Q8" s="213">
        <f>'Sn Fco. Menendez'!AE8+SUM(P8/12)</f>
        <v>24.666666666666668</v>
      </c>
      <c r="R8" s="213">
        <f>'Sn Fco. Menendez'!AF8+SUM(Q8/30)</f>
        <v>0.8222222222222223</v>
      </c>
      <c r="S8" s="17"/>
      <c r="T8" s="3" t="s">
        <v>581</v>
      </c>
      <c r="U8" s="409">
        <f t="shared" si="1"/>
        <v>63</v>
      </c>
      <c r="V8" s="409">
        <f t="shared" ref="V8:V15" si="2">SUM(U8/12)</f>
        <v>5.25</v>
      </c>
      <c r="W8" s="409">
        <f t="shared" ref="W8:W15" si="3">SUM(V8/30)</f>
        <v>0.17499999999999999</v>
      </c>
    </row>
    <row r="9" spans="1:23">
      <c r="A9" s="398" t="s">
        <v>525</v>
      </c>
      <c r="B9" s="251" t="s">
        <v>208</v>
      </c>
      <c r="C9" s="255" t="str">
        <f>Perquin!B5</f>
        <v>Perquin</v>
      </c>
      <c r="D9" s="42">
        <f>Perquin!C5</f>
        <v>18</v>
      </c>
      <c r="E9" s="42">
        <f>Perquin!D5</f>
        <v>16</v>
      </c>
      <c r="F9" s="42">
        <f>Perquin!E5</f>
        <v>17.5</v>
      </c>
      <c r="G9" s="42">
        <f>Perquin!F5</f>
        <v>19</v>
      </c>
      <c r="H9" s="42">
        <f>Perquin!G5</f>
        <v>17</v>
      </c>
      <c r="I9" s="42">
        <f>Perquin!H5</f>
        <v>18</v>
      </c>
      <c r="J9" s="42">
        <f>Perquin!I5</f>
        <v>19.5</v>
      </c>
      <c r="K9" s="42">
        <f>Perquin!J5</f>
        <v>30</v>
      </c>
      <c r="L9" s="42">
        <f>Perquin!K5</f>
        <v>19</v>
      </c>
      <c r="M9" s="42">
        <f>Perquin!L5</f>
        <v>19</v>
      </c>
      <c r="N9" s="42">
        <f>Perquin!M5</f>
        <v>18</v>
      </c>
      <c r="O9" s="42">
        <f>Perquin!N5</f>
        <v>21</v>
      </c>
      <c r="P9" s="21">
        <f t="shared" si="0"/>
        <v>232</v>
      </c>
      <c r="Q9" s="213">
        <f>'Sn Fco. Menendez'!AE9+SUM(P9/12)</f>
        <v>19.333333333333332</v>
      </c>
      <c r="R9" s="213">
        <f>'Sn Fco. Menendez'!AF9+SUM(Q9/30)</f>
        <v>0.64444444444444438</v>
      </c>
      <c r="S9" s="17"/>
      <c r="T9" s="3" t="s">
        <v>524</v>
      </c>
      <c r="U9" s="409">
        <f t="shared" si="1"/>
        <v>296</v>
      </c>
      <c r="V9" s="409">
        <f t="shared" si="2"/>
        <v>24.666666666666668</v>
      </c>
      <c r="W9" s="409">
        <f t="shared" si="3"/>
        <v>0.8222222222222223</v>
      </c>
    </row>
    <row r="10" spans="1:23">
      <c r="A10" s="398" t="s">
        <v>526</v>
      </c>
      <c r="B10" s="251" t="s">
        <v>208</v>
      </c>
      <c r="C10" s="255" t="str">
        <f>CORINTO!B5</f>
        <v>Corinto</v>
      </c>
      <c r="D10" s="42">
        <f>CORINTO!C5</f>
        <v>214.5</v>
      </c>
      <c r="E10" s="42">
        <f>CORINTO!D5</f>
        <v>150.25</v>
      </c>
      <c r="F10" s="42">
        <f>CORINTO!E5</f>
        <v>155</v>
      </c>
      <c r="G10" s="42">
        <f>CORINTO!F5</f>
        <v>163.25</v>
      </c>
      <c r="H10" s="42">
        <f>CORINTO!G5</f>
        <v>157.75</v>
      </c>
      <c r="I10" s="42">
        <f>CORINTO!H5</f>
        <v>140.25</v>
      </c>
      <c r="J10" s="42">
        <f>CORINTO!I5</f>
        <v>197</v>
      </c>
      <c r="K10" s="42">
        <f>CORINTO!J5</f>
        <v>168</v>
      </c>
      <c r="L10" s="42">
        <f>CORINTO!K5</f>
        <v>157.5</v>
      </c>
      <c r="M10" s="42">
        <f>CORINTO!L5</f>
        <v>157</v>
      </c>
      <c r="N10" s="42">
        <f>CORINTO!M5</f>
        <v>154</v>
      </c>
      <c r="O10" s="42">
        <f>CORINTO!N5</f>
        <v>213.5</v>
      </c>
      <c r="P10" s="21">
        <f t="shared" si="0"/>
        <v>2028</v>
      </c>
      <c r="Q10" s="213">
        <f>'Sn Fco. Menendez'!AE10+SUM(P10/12)</f>
        <v>169</v>
      </c>
      <c r="R10" s="213">
        <f>'Sn Fco. Menendez'!AF10+SUM(Q10/30)</f>
        <v>5.6333333333333337</v>
      </c>
      <c r="S10" s="17"/>
      <c r="T10" s="100" t="s">
        <v>525</v>
      </c>
      <c r="U10" s="409">
        <f t="shared" si="1"/>
        <v>232</v>
      </c>
      <c r="V10" s="409">
        <f t="shared" si="2"/>
        <v>19.333333333333332</v>
      </c>
      <c r="W10" s="409">
        <f t="shared" si="3"/>
        <v>0.64444444444444438</v>
      </c>
    </row>
    <row r="11" spans="1:23">
      <c r="A11" s="398" t="s">
        <v>443</v>
      </c>
      <c r="B11" s="251" t="s">
        <v>173</v>
      </c>
      <c r="C11" s="255" t="str">
        <f>Suchitoto!B5</f>
        <v>SUCHITOTO</v>
      </c>
      <c r="D11" s="42">
        <f>Suchitoto!C5</f>
        <v>93</v>
      </c>
      <c r="E11" s="42">
        <f>Suchitoto!D5</f>
        <v>91</v>
      </c>
      <c r="F11" s="42">
        <f>Suchitoto!E5</f>
        <v>91</v>
      </c>
      <c r="G11" s="42">
        <f>Suchitoto!F5</f>
        <v>96</v>
      </c>
      <c r="H11" s="42">
        <f>Suchitoto!G5</f>
        <v>94</v>
      </c>
      <c r="I11" s="42">
        <f>Suchitoto!H5</f>
        <v>91</v>
      </c>
      <c r="J11" s="42">
        <f>Suchitoto!I5</f>
        <v>93</v>
      </c>
      <c r="K11" s="42">
        <f>Suchitoto!J5</f>
        <v>93</v>
      </c>
      <c r="L11" s="42">
        <f>Suchitoto!K5</f>
        <v>91</v>
      </c>
      <c r="M11" s="42">
        <f>Suchitoto!L5</f>
        <v>91</v>
      </c>
      <c r="N11" s="42">
        <f>Suchitoto!M5</f>
        <v>97</v>
      </c>
      <c r="O11" s="42">
        <f>Suchitoto!N5</f>
        <v>97</v>
      </c>
      <c r="P11" s="21">
        <f t="shared" si="0"/>
        <v>1118</v>
      </c>
      <c r="Q11" s="213">
        <f>'Sn Fco. Menendez'!AE11+SUM(P11/12)</f>
        <v>93.166666666666671</v>
      </c>
      <c r="R11" s="213">
        <f>'Sn Fco. Menendez'!AF11+SUM(Q11/30)</f>
        <v>3.1055555555555556</v>
      </c>
      <c r="S11" s="17"/>
      <c r="T11" s="100" t="s">
        <v>526</v>
      </c>
      <c r="U11" s="409">
        <f t="shared" si="1"/>
        <v>2028</v>
      </c>
      <c r="V11" s="409">
        <f t="shared" si="2"/>
        <v>169</v>
      </c>
      <c r="W11" s="409">
        <f t="shared" si="3"/>
        <v>5.6333333333333337</v>
      </c>
    </row>
    <row r="12" spans="1:23">
      <c r="A12" s="398" t="s">
        <v>593</v>
      </c>
      <c r="B12" s="251" t="s">
        <v>184</v>
      </c>
      <c r="C12" s="255" t="str">
        <f>CINQUERA!B5</f>
        <v>Cinquera</v>
      </c>
      <c r="D12" s="42">
        <f>CINQUERA!C7</f>
        <v>39.625</v>
      </c>
      <c r="E12" s="42">
        <f>CINQUERA!D7</f>
        <v>39.625</v>
      </c>
      <c r="F12" s="42">
        <f>CINQUERA!E7</f>
        <v>39.625</v>
      </c>
      <c r="G12" s="42">
        <f>CINQUERA!F7</f>
        <v>39.625</v>
      </c>
      <c r="H12" s="42">
        <f>CINQUERA!G7</f>
        <v>39.625</v>
      </c>
      <c r="I12" s="42">
        <f>CINQUERA!H7</f>
        <v>39.625</v>
      </c>
      <c r="J12" s="42">
        <f>CINQUERA!I7</f>
        <v>39.625</v>
      </c>
      <c r="K12" s="42">
        <f>CINQUERA!J7</f>
        <v>39.625</v>
      </c>
      <c r="L12" s="42">
        <f>CINQUERA!K7</f>
        <v>39.625</v>
      </c>
      <c r="M12" s="42">
        <f>CINQUERA!L7</f>
        <v>39.625</v>
      </c>
      <c r="N12" s="42">
        <f>CINQUERA!M7</f>
        <v>39.625</v>
      </c>
      <c r="O12" s="42">
        <f>CINQUERA!N7</f>
        <v>39.625</v>
      </c>
      <c r="P12" s="21">
        <f t="shared" si="0"/>
        <v>475.5</v>
      </c>
      <c r="Q12" s="213">
        <f>'Sn Fco. Menendez'!AE12+SUM(P12/12)</f>
        <v>39.625</v>
      </c>
      <c r="R12" s="213">
        <f>'Sn Fco. Menendez'!AF12+SUM(Q12/30)</f>
        <v>1.3208333333333333</v>
      </c>
      <c r="S12" s="17"/>
      <c r="T12" s="100" t="s">
        <v>443</v>
      </c>
      <c r="U12" s="409">
        <f t="shared" si="1"/>
        <v>1118</v>
      </c>
      <c r="V12" s="409">
        <f t="shared" si="2"/>
        <v>93.166666666666671</v>
      </c>
      <c r="W12" s="409">
        <f t="shared" si="3"/>
        <v>3.1055555555555556</v>
      </c>
    </row>
    <row r="13" spans="1:23">
      <c r="A13" s="524" t="s">
        <v>607</v>
      </c>
      <c r="B13" s="420" t="s">
        <v>173</v>
      </c>
      <c r="C13" s="421" t="str">
        <f>MIDES!B108</f>
        <v>Candelaría</v>
      </c>
      <c r="D13" s="422">
        <f>MIDES!C108</f>
        <v>15.61</v>
      </c>
      <c r="E13" s="422">
        <f>MIDES!D108</f>
        <v>12.95</v>
      </c>
      <c r="F13" s="422">
        <f>MIDES!E108</f>
        <v>34</v>
      </c>
      <c r="G13" s="422">
        <f>MIDES!F108</f>
        <v>27.14</v>
      </c>
      <c r="H13" s="422">
        <f>MIDES!G108</f>
        <v>41.12</v>
      </c>
      <c r="I13" s="422">
        <f>MIDES!H108</f>
        <v>28.82</v>
      </c>
      <c r="J13" s="422">
        <f>MIDES!I108</f>
        <v>29.78</v>
      </c>
      <c r="K13" s="422">
        <f>MIDES!J108</f>
        <v>27.91</v>
      </c>
      <c r="L13" s="422">
        <f>MIDES!K108</f>
        <v>22.71</v>
      </c>
      <c r="M13" s="422">
        <f>MIDES!L108</f>
        <v>34.54</v>
      </c>
      <c r="N13" s="422">
        <f>MIDES!M108</f>
        <v>16.329999999999998</v>
      </c>
      <c r="O13" s="422">
        <f>MIDES!N108</f>
        <v>14.54</v>
      </c>
      <c r="P13" s="303">
        <f>MIDES!O108</f>
        <v>305.45</v>
      </c>
      <c r="Q13" s="304">
        <f>'Sn Fco. Menendez'!AE14+SUM(P13/12)</f>
        <v>25.454166666666666</v>
      </c>
      <c r="R13" s="304">
        <f>'Sn Fco. Menendez'!AF14+SUM(Q13/30)</f>
        <v>0.84847222222222218</v>
      </c>
      <c r="S13" s="17"/>
      <c r="T13" s="100" t="s">
        <v>530</v>
      </c>
      <c r="U13" s="409">
        <f t="shared" si="1"/>
        <v>475.5</v>
      </c>
      <c r="V13" s="409">
        <f t="shared" si="2"/>
        <v>39.625</v>
      </c>
      <c r="W13" s="409">
        <f t="shared" si="3"/>
        <v>1.3208333333333333</v>
      </c>
    </row>
    <row r="14" spans="1:23">
      <c r="A14" s="524"/>
      <c r="B14" s="420" t="s">
        <v>173</v>
      </c>
      <c r="C14" s="421" t="str">
        <f>MIDES!B109</f>
        <v>San Ramón</v>
      </c>
      <c r="D14" s="422">
        <f>MIDES!C109</f>
        <v>6.69</v>
      </c>
      <c r="E14" s="422">
        <f>MIDES!D109</f>
        <v>5.55</v>
      </c>
      <c r="F14" s="422">
        <f>MIDES!E109</f>
        <v>14.57</v>
      </c>
      <c r="G14" s="422">
        <f>MIDES!F109</f>
        <v>11.63</v>
      </c>
      <c r="H14" s="422">
        <f>MIDES!G109</f>
        <v>17.63</v>
      </c>
      <c r="I14" s="422">
        <f>MIDES!H109</f>
        <v>12.36</v>
      </c>
      <c r="J14" s="422">
        <f>MIDES!I109</f>
        <v>12.76</v>
      </c>
      <c r="K14" s="422">
        <f>MIDES!J109</f>
        <v>11.96</v>
      </c>
      <c r="L14" s="422">
        <f>MIDES!K109</f>
        <v>9.74</v>
      </c>
      <c r="M14" s="422">
        <f>MIDES!L109</f>
        <v>14.81</v>
      </c>
      <c r="N14" s="422">
        <f>MIDES!M109</f>
        <v>7.01</v>
      </c>
      <c r="O14" s="422">
        <f>MIDES!N109</f>
        <v>6.23</v>
      </c>
      <c r="P14" s="303">
        <f>MIDES!O109</f>
        <v>130.94</v>
      </c>
      <c r="Q14" s="304">
        <f>'Sn Fco. Menendez'!AE15+SUM(P14/12)</f>
        <v>10.911666666666667</v>
      </c>
      <c r="R14" s="304">
        <f>'Sn Fco. Menendez'!AF15+SUM(Q14/30)</f>
        <v>0.36372222222222222</v>
      </c>
      <c r="S14" s="17"/>
      <c r="T14" s="100" t="s">
        <v>518</v>
      </c>
      <c r="U14" s="392">
        <f>SUM(P18:P22)</f>
        <v>8445.9199999999983</v>
      </c>
      <c r="V14" s="392">
        <f t="shared" si="2"/>
        <v>703.82666666666648</v>
      </c>
      <c r="W14" s="392">
        <f t="shared" si="3"/>
        <v>23.460888888888881</v>
      </c>
    </row>
    <row r="15" spans="1:23">
      <c r="A15" s="524"/>
      <c r="B15" s="420" t="s">
        <v>173</v>
      </c>
      <c r="C15" s="421" t="str">
        <f>MIDES!B110</f>
        <v>Santa Cruz Analquito</v>
      </c>
      <c r="D15" s="422">
        <f>MIDES!C110</f>
        <v>6.69</v>
      </c>
      <c r="E15" s="422">
        <f>MIDES!D110</f>
        <v>5.55</v>
      </c>
      <c r="F15" s="422">
        <f>MIDES!E110</f>
        <v>14.57</v>
      </c>
      <c r="G15" s="422">
        <f>MIDES!F110</f>
        <v>11.63</v>
      </c>
      <c r="H15" s="422">
        <f>MIDES!G110</f>
        <v>17.62</v>
      </c>
      <c r="I15" s="422">
        <f>MIDES!H110</f>
        <v>12.36</v>
      </c>
      <c r="J15" s="422">
        <f>MIDES!I110</f>
        <v>12.76</v>
      </c>
      <c r="K15" s="422">
        <f>MIDES!J110</f>
        <v>11.96</v>
      </c>
      <c r="L15" s="422">
        <f>MIDES!K110</f>
        <v>9.73</v>
      </c>
      <c r="M15" s="422">
        <f>MIDES!L110</f>
        <v>14.81</v>
      </c>
      <c r="N15" s="422">
        <f>MIDES!M110</f>
        <v>7</v>
      </c>
      <c r="O15" s="422">
        <f>MIDES!N110</f>
        <v>6.23</v>
      </c>
      <c r="P15" s="303">
        <f>MIDES!O110</f>
        <v>130.91000000000003</v>
      </c>
      <c r="Q15" s="304">
        <f>'Sn Fco. Menendez'!AE16+SUM(P15/12)</f>
        <v>10.909166666666669</v>
      </c>
      <c r="R15" s="304">
        <f>'Sn Fco. Menendez'!AF16+SUM(Q15/30)</f>
        <v>0.36363888888888896</v>
      </c>
      <c r="S15" s="17"/>
      <c r="T15" s="100" t="s">
        <v>609</v>
      </c>
      <c r="U15" s="409">
        <f>SUM(P13:P17)</f>
        <v>872.79</v>
      </c>
      <c r="V15" s="409">
        <f t="shared" si="2"/>
        <v>72.732500000000002</v>
      </c>
      <c r="W15" s="409">
        <f t="shared" si="3"/>
        <v>2.4244166666666667</v>
      </c>
    </row>
    <row r="16" spans="1:23">
      <c r="A16" s="524"/>
      <c r="B16" s="420" t="s">
        <v>64</v>
      </c>
      <c r="C16" s="421" t="str">
        <f>MIDES!B111</f>
        <v>Paraiso de Osorio</v>
      </c>
      <c r="D16" s="422">
        <f>MIDES!C111</f>
        <v>6.69</v>
      </c>
      <c r="E16" s="422">
        <f>MIDES!D111</f>
        <v>5.55</v>
      </c>
      <c r="F16" s="422">
        <f>MIDES!E111</f>
        <v>14.57</v>
      </c>
      <c r="G16" s="422">
        <f>MIDES!F111</f>
        <v>11.63</v>
      </c>
      <c r="H16" s="422">
        <f>MIDES!G111</f>
        <v>17.63</v>
      </c>
      <c r="I16" s="422">
        <f>MIDES!H111</f>
        <v>12.36</v>
      </c>
      <c r="J16" s="422">
        <f>MIDES!I111</f>
        <v>12.76</v>
      </c>
      <c r="K16" s="422">
        <f>MIDES!J111</f>
        <v>11.96</v>
      </c>
      <c r="L16" s="422">
        <f>MIDES!K111</f>
        <v>9.74</v>
      </c>
      <c r="M16" s="422">
        <f>MIDES!L111</f>
        <v>14.81</v>
      </c>
      <c r="N16" s="422">
        <f>MIDES!M111</f>
        <v>7</v>
      </c>
      <c r="O16" s="422">
        <f>MIDES!N111</f>
        <v>6.23</v>
      </c>
      <c r="P16" s="303">
        <f>MIDES!O111</f>
        <v>130.93</v>
      </c>
      <c r="Q16" s="304">
        <f>'Sn Fco. Menendez'!AE17+SUM(P16/12)</f>
        <v>10.910833333333334</v>
      </c>
      <c r="R16" s="304">
        <f>'Sn Fco. Menendez'!AF17+SUM(Q16/30)</f>
        <v>0.36369444444444449</v>
      </c>
      <c r="S16" s="17"/>
      <c r="T16" s="100" t="s">
        <v>417</v>
      </c>
      <c r="U16" s="409">
        <f>SUM(P23:P33)</f>
        <v>70286.150000000009</v>
      </c>
      <c r="V16" s="409">
        <f t="shared" ref="V16:V24" si="4">SUM(U16/12)</f>
        <v>5857.1791666666677</v>
      </c>
      <c r="W16" s="409">
        <f t="shared" ref="W16:W24" si="5">SUM(V16/30)</f>
        <v>195.2393055555556</v>
      </c>
    </row>
    <row r="17" spans="1:23">
      <c r="A17" s="524"/>
      <c r="B17" s="420" t="s">
        <v>64</v>
      </c>
      <c r="C17" s="421" t="str">
        <f>MIDES!B112</f>
        <v>San Miguel Tepezontes</v>
      </c>
      <c r="D17" s="422">
        <f>MIDES!C112</f>
        <v>8.92</v>
      </c>
      <c r="E17" s="422">
        <f>MIDES!D112</f>
        <v>7.4</v>
      </c>
      <c r="F17" s="422">
        <f>MIDES!E112</f>
        <v>19.43</v>
      </c>
      <c r="G17" s="422">
        <f>MIDES!F112</f>
        <v>15.5</v>
      </c>
      <c r="H17" s="422">
        <f>MIDES!G112</f>
        <v>23.5</v>
      </c>
      <c r="I17" s="422">
        <f>MIDES!H112</f>
        <v>16.47</v>
      </c>
      <c r="J17" s="422">
        <f>MIDES!I112</f>
        <v>17.02</v>
      </c>
      <c r="K17" s="422">
        <f>MIDES!J112</f>
        <v>15.95</v>
      </c>
      <c r="L17" s="422">
        <f>MIDES!K112</f>
        <v>12.98</v>
      </c>
      <c r="M17" s="422">
        <f>MIDES!L112</f>
        <v>19.739999999999998</v>
      </c>
      <c r="N17" s="422">
        <f>MIDES!M112</f>
        <v>9.33</v>
      </c>
      <c r="O17" s="422">
        <f>MIDES!N112</f>
        <v>8.32</v>
      </c>
      <c r="P17" s="303">
        <f>MIDES!O112</f>
        <v>174.56</v>
      </c>
      <c r="Q17" s="304">
        <f>'Sn Fco. Menendez'!AE18+SUM(P17/12)</f>
        <v>14.546666666666667</v>
      </c>
      <c r="R17" s="304">
        <f>'Sn Fco. Menendez'!AF18+SUM(Q17/30)</f>
        <v>0.48488888888888887</v>
      </c>
      <c r="S17" s="17"/>
      <c r="T17" s="100" t="s">
        <v>414</v>
      </c>
      <c r="U17" s="409">
        <f>SUM(P34:P57)</f>
        <v>48320.639999999999</v>
      </c>
      <c r="V17" s="409">
        <f t="shared" si="4"/>
        <v>4026.72</v>
      </c>
      <c r="W17" s="409">
        <f t="shared" si="5"/>
        <v>134.22399999999999</v>
      </c>
    </row>
    <row r="18" spans="1:23">
      <c r="A18" s="531" t="s">
        <v>518</v>
      </c>
      <c r="B18" s="374" t="s">
        <v>587</v>
      </c>
      <c r="C18" s="285" t="str">
        <f>Atiquizaya!B5</f>
        <v>Atiquizaya</v>
      </c>
      <c r="D18" s="286">
        <f>Atiquizaya!C5</f>
        <v>343.51</v>
      </c>
      <c r="E18" s="286">
        <f>Atiquizaya!D5</f>
        <v>303.08</v>
      </c>
      <c r="F18" s="286">
        <f>Atiquizaya!E5</f>
        <v>312</v>
      </c>
      <c r="G18" s="286">
        <f>Atiquizaya!F5</f>
        <v>331.21</v>
      </c>
      <c r="H18" s="286">
        <f>Atiquizaya!G5</f>
        <v>352.53</v>
      </c>
      <c r="I18" s="286">
        <f>Atiquizaya!H5</f>
        <v>334.64</v>
      </c>
      <c r="J18" s="286">
        <f>Atiquizaya!I5</f>
        <v>408.79</v>
      </c>
      <c r="K18" s="286">
        <f>Atiquizaya!J5</f>
        <v>376.77</v>
      </c>
      <c r="L18" s="286">
        <f>Atiquizaya!K5</f>
        <v>337.27</v>
      </c>
      <c r="M18" s="286">
        <f>Atiquizaya!L5</f>
        <v>353.81</v>
      </c>
      <c r="N18" s="286">
        <f>Atiquizaya!M5</f>
        <v>350.73</v>
      </c>
      <c r="O18" s="286">
        <f>Atiquizaya!N5</f>
        <v>375.3</v>
      </c>
      <c r="P18" s="287">
        <f>SUM(D18:O18)</f>
        <v>4179.6399999999994</v>
      </c>
      <c r="Q18" s="288">
        <f>'Sn Fco. Menendez'!AE8+SUM(P18/12)</f>
        <v>348.30333333333328</v>
      </c>
      <c r="R18" s="288">
        <f>'Sn Fco. Menendez'!AF8+SUM(Q18/30)</f>
        <v>11.610111111111109</v>
      </c>
      <c r="S18" s="17"/>
      <c r="T18" s="100" t="s">
        <v>520</v>
      </c>
      <c r="U18" s="409">
        <f>SUM(P58:P96)</f>
        <v>124710.19000000002</v>
      </c>
      <c r="V18" s="409">
        <f t="shared" si="4"/>
        <v>10392.515833333335</v>
      </c>
      <c r="W18" s="409">
        <f t="shared" si="5"/>
        <v>346.41719444444448</v>
      </c>
    </row>
    <row r="19" spans="1:23">
      <c r="A19" s="532"/>
      <c r="B19" s="374" t="s">
        <v>587</v>
      </c>
      <c r="C19" s="289" t="str">
        <f>Atiquizaya!B6</f>
        <v>Concepción de Ataco</v>
      </c>
      <c r="D19" s="286">
        <f>Atiquizaya!C6</f>
        <v>124.9</v>
      </c>
      <c r="E19" s="286">
        <f>Atiquizaya!D6</f>
        <v>100.99</v>
      </c>
      <c r="F19" s="286">
        <f>Atiquizaya!E6</f>
        <v>121.36</v>
      </c>
      <c r="G19" s="286">
        <f>Atiquizaya!F6</f>
        <v>122.74</v>
      </c>
      <c r="H19" s="286">
        <f>Atiquizaya!G6</f>
        <v>114</v>
      </c>
      <c r="I19" s="286">
        <f>Atiquizaya!H6</f>
        <v>119.79</v>
      </c>
      <c r="J19" s="286">
        <f>Atiquizaya!I6</f>
        <v>122.99</v>
      </c>
      <c r="K19" s="286">
        <f>Atiquizaya!J6</f>
        <v>134.62</v>
      </c>
      <c r="L19" s="286">
        <f>Atiquizaya!K6</f>
        <v>128.36000000000001</v>
      </c>
      <c r="M19" s="286">
        <f>Atiquizaya!L6</f>
        <v>109.96</v>
      </c>
      <c r="N19" s="286">
        <f>Atiquizaya!M6</f>
        <v>115.28</v>
      </c>
      <c r="O19" s="286">
        <f>Atiquizaya!N6</f>
        <v>150</v>
      </c>
      <c r="P19" s="287">
        <f t="shared" ref="P19:P22" si="6">SUM(D19:O19)</f>
        <v>1464.99</v>
      </c>
      <c r="Q19" s="288">
        <f>'Sn Fco. Menendez'!AE9+SUM(P19/12)</f>
        <v>122.0825</v>
      </c>
      <c r="R19" s="288">
        <f>'Sn Fco. Menendez'!AF9+SUM(Q19/30)</f>
        <v>4.0694166666666662</v>
      </c>
      <c r="S19" s="17"/>
      <c r="T19" s="100" t="s">
        <v>523</v>
      </c>
      <c r="U19" s="409">
        <f>SUM(P97:P191)</f>
        <v>527074.85</v>
      </c>
      <c r="V19" s="409">
        <f t="shared" si="4"/>
        <v>43922.904166666667</v>
      </c>
      <c r="W19" s="409">
        <f t="shared" si="5"/>
        <v>1464.0968055555556</v>
      </c>
    </row>
    <row r="20" spans="1:23">
      <c r="A20" s="532"/>
      <c r="B20" s="374" t="s">
        <v>587</v>
      </c>
      <c r="C20" s="289" t="str">
        <f>Atiquizaya!B7</f>
        <v>San Lorenzo</v>
      </c>
      <c r="D20" s="286">
        <f>Atiquizaya!C7</f>
        <v>46.32</v>
      </c>
      <c r="E20" s="286">
        <f>Atiquizaya!D7</f>
        <v>42.56</v>
      </c>
      <c r="F20" s="286">
        <f>Atiquizaya!E7</f>
        <v>51.79</v>
      </c>
      <c r="G20" s="286">
        <f>Atiquizaya!F7</f>
        <v>48.74</v>
      </c>
      <c r="H20" s="286">
        <f>Atiquizaya!G7</f>
        <v>47.12</v>
      </c>
      <c r="I20" s="286">
        <f>Atiquizaya!H7</f>
        <v>46.01</v>
      </c>
      <c r="J20" s="286">
        <f>Atiquizaya!I7</f>
        <v>57.21</v>
      </c>
      <c r="K20" s="286">
        <f>Atiquizaya!J7</f>
        <v>53.31</v>
      </c>
      <c r="L20" s="286">
        <f>Atiquizaya!K7</f>
        <v>58.8</v>
      </c>
      <c r="M20" s="286">
        <f>Atiquizaya!L7</f>
        <v>56.87</v>
      </c>
      <c r="N20" s="286">
        <f>Atiquizaya!M7</f>
        <v>51.77</v>
      </c>
      <c r="O20" s="286">
        <f>Atiquizaya!N7</f>
        <v>62.12</v>
      </c>
      <c r="P20" s="287">
        <f t="shared" si="6"/>
        <v>622.62</v>
      </c>
      <c r="Q20" s="288">
        <f>'Sn Fco. Menendez'!AE10+SUM(P20/12)</f>
        <v>51.884999999999998</v>
      </c>
      <c r="R20" s="288">
        <f>'Sn Fco. Menendez'!AF10+SUM(Q20/30)</f>
        <v>1.7295</v>
      </c>
      <c r="S20" s="17"/>
      <c r="T20" s="100" t="s">
        <v>527</v>
      </c>
      <c r="U20" s="409">
        <f>SUM(P192:P251)</f>
        <v>71305.668999999994</v>
      </c>
      <c r="V20" s="409">
        <f t="shared" si="4"/>
        <v>5942.1390833333326</v>
      </c>
      <c r="W20" s="409">
        <f t="shared" si="5"/>
        <v>198.07130277777776</v>
      </c>
    </row>
    <row r="21" spans="1:23">
      <c r="A21" s="532"/>
      <c r="B21" s="374" t="s">
        <v>587</v>
      </c>
      <c r="C21" s="289" t="str">
        <f>Atiquizaya!B8</f>
        <v>El Refugio</v>
      </c>
      <c r="D21" s="286">
        <f>Atiquizaya!C8</f>
        <v>108.74</v>
      </c>
      <c r="E21" s="286">
        <f>Atiquizaya!D8</f>
        <v>96.08</v>
      </c>
      <c r="F21" s="286">
        <f>Atiquizaya!E8</f>
        <v>111.87</v>
      </c>
      <c r="G21" s="286">
        <f>Atiquizaya!F8</f>
        <v>117.44</v>
      </c>
      <c r="H21" s="286">
        <f>Atiquizaya!G8</f>
        <v>104.43</v>
      </c>
      <c r="I21" s="286">
        <f>Atiquizaya!H8</f>
        <v>94.17</v>
      </c>
      <c r="J21" s="286">
        <f>Atiquizaya!I8</f>
        <v>128.22</v>
      </c>
      <c r="K21" s="286">
        <f>Atiquizaya!J8</f>
        <v>103.04</v>
      </c>
      <c r="L21" s="286">
        <f>Atiquizaya!K8</f>
        <v>103.73</v>
      </c>
      <c r="M21" s="286">
        <f>Atiquizaya!L8</f>
        <v>103.89</v>
      </c>
      <c r="N21" s="286">
        <f>Atiquizaya!M8</f>
        <v>101.47</v>
      </c>
      <c r="O21" s="286">
        <f>Atiquizaya!N8</f>
        <v>105.63</v>
      </c>
      <c r="P21" s="287">
        <f t="shared" si="6"/>
        <v>1278.71</v>
      </c>
      <c r="Q21" s="288">
        <f>'Sn Fco. Menendez'!AE11+SUM(P21/12)</f>
        <v>106.55916666666667</v>
      </c>
      <c r="R21" s="288">
        <f>'Sn Fco. Menendez'!AF11+SUM(Q21/30)</f>
        <v>3.5519722222222225</v>
      </c>
      <c r="S21" s="17"/>
      <c r="T21" s="100" t="s">
        <v>416</v>
      </c>
      <c r="U21" s="409">
        <f>SUM(P252:P256)</f>
        <v>47181.584999999999</v>
      </c>
      <c r="V21" s="409">
        <f t="shared" si="4"/>
        <v>3931.7987499999999</v>
      </c>
      <c r="W21" s="409">
        <f t="shared" si="5"/>
        <v>131.05995833333333</v>
      </c>
    </row>
    <row r="22" spans="1:23">
      <c r="A22" s="533"/>
      <c r="B22" s="374" t="s">
        <v>45</v>
      </c>
      <c r="C22" s="289" t="str">
        <f>Atiquizaya!B9</f>
        <v>Candelaria de la Frontera</v>
      </c>
      <c r="D22" s="286">
        <f>Atiquizaya!C9</f>
        <v>88.69</v>
      </c>
      <c r="E22" s="286">
        <f>Atiquizaya!D9</f>
        <v>65.92</v>
      </c>
      <c r="F22" s="286">
        <f>Atiquizaya!E9</f>
        <v>58</v>
      </c>
      <c r="G22" s="286">
        <f>Atiquizaya!F9</f>
        <v>69.099999999999994</v>
      </c>
      <c r="H22" s="286">
        <f>Atiquizaya!G9</f>
        <v>65.87</v>
      </c>
      <c r="I22" s="286">
        <f>Atiquizaya!H9</f>
        <v>61.54</v>
      </c>
      <c r="J22" s="286">
        <f>Atiquizaya!I9</f>
        <v>75.34</v>
      </c>
      <c r="K22" s="286">
        <f>Atiquizaya!J9</f>
        <v>66.400000000000006</v>
      </c>
      <c r="L22" s="286">
        <f>Atiquizaya!K9</f>
        <v>71.47</v>
      </c>
      <c r="M22" s="286">
        <f>Atiquizaya!L9</f>
        <v>88.27</v>
      </c>
      <c r="N22" s="286">
        <f>Atiquizaya!M9</f>
        <v>98.55</v>
      </c>
      <c r="O22" s="286">
        <f>Atiquizaya!N9</f>
        <v>90.81</v>
      </c>
      <c r="P22" s="287">
        <f t="shared" si="6"/>
        <v>899.96</v>
      </c>
      <c r="Q22" s="288">
        <f>'Sn Fco. Menendez'!AE12+SUM(P22/12)</f>
        <v>74.99666666666667</v>
      </c>
      <c r="R22" s="288">
        <f>'Sn Fco. Menendez'!AF12+SUM(Q22/30)</f>
        <v>2.499888888888889</v>
      </c>
      <c r="S22" s="17"/>
      <c r="T22" s="100" t="s">
        <v>528</v>
      </c>
      <c r="U22" s="409">
        <f>SUM(P257:P282)</f>
        <v>14075.358</v>
      </c>
      <c r="V22" s="409">
        <f t="shared" si="4"/>
        <v>1172.9465</v>
      </c>
      <c r="W22" s="409">
        <f t="shared" si="5"/>
        <v>39.098216666666666</v>
      </c>
    </row>
    <row r="23" spans="1:23">
      <c r="A23" s="534" t="s">
        <v>417</v>
      </c>
      <c r="B23" s="375" t="s">
        <v>45</v>
      </c>
      <c r="C23" s="262" t="str">
        <f>'SANTA ANA'!B4</f>
        <v xml:space="preserve">Santa Ana </v>
      </c>
      <c r="D23" s="290">
        <f>'SANTA ANA'!C4</f>
        <v>3479.72</v>
      </c>
      <c r="E23" s="290">
        <f>'SANTA ANA'!D4</f>
        <v>3104.64</v>
      </c>
      <c r="F23" s="290">
        <f>'SANTA ANA'!E4</f>
        <v>3592.45</v>
      </c>
      <c r="G23" s="290">
        <f>'SANTA ANA'!F4</f>
        <v>3588.47</v>
      </c>
      <c r="H23" s="290">
        <f>'SANTA ANA'!G4</f>
        <v>3831.68</v>
      </c>
      <c r="I23" s="290">
        <f>'SANTA ANA'!H4</f>
        <v>4169.57</v>
      </c>
      <c r="J23" s="290">
        <f>'SANTA ANA'!I4</f>
        <v>4294.54</v>
      </c>
      <c r="K23" s="290">
        <f>'SANTA ANA'!J4</f>
        <v>3951.54</v>
      </c>
      <c r="L23" s="290">
        <f>'SANTA ANA'!K4</f>
        <v>4084.11</v>
      </c>
      <c r="M23" s="290">
        <f>'SANTA ANA'!L4</f>
        <v>4282.8500000000004</v>
      </c>
      <c r="N23" s="290">
        <f>'SANTA ANA'!M4</f>
        <v>3805.94</v>
      </c>
      <c r="O23" s="290">
        <f>'SANTA ANA'!N4</f>
        <v>3727.93</v>
      </c>
      <c r="P23" s="291">
        <f t="shared" si="0"/>
        <v>45913.440000000002</v>
      </c>
      <c r="Q23" s="292">
        <f>'Sn Fco. Menendez'!AE14+SUM(P23/12)</f>
        <v>3826.1200000000003</v>
      </c>
      <c r="R23" s="292">
        <f>'Sn Fco. Menendez'!AF14+SUM(Q23/30)</f>
        <v>127.53733333333335</v>
      </c>
      <c r="S23" s="17"/>
      <c r="T23" s="100" t="s">
        <v>421</v>
      </c>
      <c r="U23" s="409">
        <f>SUM(P283:P289)</f>
        <v>11466.080000000002</v>
      </c>
      <c r="V23" s="409">
        <f t="shared" si="4"/>
        <v>955.50666666666677</v>
      </c>
      <c r="W23" s="409">
        <f t="shared" si="5"/>
        <v>31.850222222222225</v>
      </c>
    </row>
    <row r="24" spans="1:23">
      <c r="A24" s="535"/>
      <c r="B24" s="375" t="s">
        <v>45</v>
      </c>
      <c r="C24" s="263" t="str">
        <f>'SANTA ANA'!B5</f>
        <v>Chalchuapa</v>
      </c>
      <c r="D24" s="290">
        <f>'SANTA ANA'!C5</f>
        <v>468.04</v>
      </c>
      <c r="E24" s="290">
        <f>'SANTA ANA'!D5</f>
        <v>552.77</v>
      </c>
      <c r="F24" s="290">
        <f>'SANTA ANA'!E5</f>
        <v>637.96</v>
      </c>
      <c r="G24" s="290">
        <f>'SANTA ANA'!F5</f>
        <v>681.78</v>
      </c>
      <c r="H24" s="290">
        <f>'SANTA ANA'!G5</f>
        <v>775.35</v>
      </c>
      <c r="I24" s="290">
        <f>'SANTA ANA'!H5</f>
        <v>730.22</v>
      </c>
      <c r="J24" s="290">
        <f>'SANTA ANA'!I5</f>
        <v>773.66</v>
      </c>
      <c r="K24" s="290">
        <f>'SANTA ANA'!J5</f>
        <v>713.87</v>
      </c>
      <c r="L24" s="290">
        <f>'SANTA ANA'!K5</f>
        <v>683.37</v>
      </c>
      <c r="M24" s="290">
        <f>'SANTA ANA'!L5</f>
        <v>729.33</v>
      </c>
      <c r="N24" s="290">
        <f>'SANTA ANA'!M5</f>
        <v>625.4</v>
      </c>
      <c r="O24" s="290">
        <f>'SANTA ANA'!N5</f>
        <v>687.88</v>
      </c>
      <c r="P24" s="291">
        <f t="shared" si="0"/>
        <v>8059.6299999999992</v>
      </c>
      <c r="Q24" s="292">
        <f>'Sn Fco. Menendez'!AE15+SUM(P24/12)</f>
        <v>671.63583333333327</v>
      </c>
      <c r="R24" s="292">
        <f>'Sn Fco. Menendez'!AF15+SUM(Q24/30)</f>
        <v>22.387861111111111</v>
      </c>
      <c r="S24" s="17"/>
      <c r="T24" s="100" t="s">
        <v>622</v>
      </c>
      <c r="U24" s="409">
        <f>SUM(P290:P305)</f>
        <v>1615.8300000000002</v>
      </c>
      <c r="V24" s="409">
        <f t="shared" si="4"/>
        <v>134.6525</v>
      </c>
      <c r="W24" s="409">
        <f t="shared" si="5"/>
        <v>4.4884166666666667</v>
      </c>
    </row>
    <row r="25" spans="1:23" ht="15.75">
      <c r="A25" s="535"/>
      <c r="B25" s="375" t="s">
        <v>45</v>
      </c>
      <c r="C25" s="263" t="str">
        <f>'SANTA ANA'!B6</f>
        <v>San Sebastian Salitrillo</v>
      </c>
      <c r="D25" s="293">
        <f>'SANTA ANA'!C6</f>
        <v>244.51</v>
      </c>
      <c r="E25" s="293">
        <f>'SANTA ANA'!D6</f>
        <v>214.75</v>
      </c>
      <c r="F25" s="293">
        <f>'SANTA ANA'!E6</f>
        <v>245.73</v>
      </c>
      <c r="G25" s="294">
        <f>'SANTA ANA'!F6</f>
        <v>259.75</v>
      </c>
      <c r="H25" s="294">
        <f>'SANTA ANA'!G6</f>
        <v>304.10000000000002</v>
      </c>
      <c r="I25" s="294">
        <f>'SANTA ANA'!H6</f>
        <v>312.14</v>
      </c>
      <c r="J25" s="294">
        <f>'SANTA ANA'!I6</f>
        <v>302.94</v>
      </c>
      <c r="K25" s="294">
        <f>'SANTA ANA'!J6</f>
        <v>285.57</v>
      </c>
      <c r="L25" s="294">
        <f>'SANTA ANA'!K6</f>
        <v>291.2</v>
      </c>
      <c r="M25" s="294">
        <f>'SANTA ANA'!L6</f>
        <v>278.45999999999998</v>
      </c>
      <c r="N25" s="294">
        <f>'SANTA ANA'!M6</f>
        <v>224.07</v>
      </c>
      <c r="O25" s="294">
        <f>'SANTA ANA'!N6</f>
        <v>255.28</v>
      </c>
      <c r="P25" s="291">
        <f t="shared" si="0"/>
        <v>3218.5000000000005</v>
      </c>
      <c r="Q25" s="292">
        <f>'Sn Fco. Menendez'!AE16+SUM(P25/12)</f>
        <v>268.20833333333337</v>
      </c>
      <c r="R25" s="292">
        <f>'Sn Fco. Menendez'!AF16+SUM(Q25/30)</f>
        <v>8.9402777777777782</v>
      </c>
      <c r="S25" s="17"/>
      <c r="U25" s="444">
        <f>SUM(U7:U24)</f>
        <v>933714.96199999982</v>
      </c>
      <c r="V25" s="444">
        <f t="shared" ref="V25:W25" si="7">SUM(V7:V24)</f>
        <v>77809.580166666667</v>
      </c>
      <c r="W25" s="444">
        <f t="shared" si="7"/>
        <v>2593.6526722222225</v>
      </c>
    </row>
    <row r="26" spans="1:23" ht="15.75">
      <c r="A26" s="535"/>
      <c r="B26" s="375" t="s">
        <v>45</v>
      </c>
      <c r="C26" s="263" t="str">
        <f>'SANTA ANA'!B7</f>
        <v xml:space="preserve">Metapán </v>
      </c>
      <c r="D26" s="293">
        <f>'SANTA ANA'!C7</f>
        <v>475.97</v>
      </c>
      <c r="E26" s="295">
        <f>'SANTA ANA'!D7</f>
        <v>490.02</v>
      </c>
      <c r="F26" s="293">
        <f>'SANTA ANA'!E7</f>
        <v>564.04999999999995</v>
      </c>
      <c r="G26" s="294">
        <f>'SANTA ANA'!F7</f>
        <v>539.69000000000005</v>
      </c>
      <c r="H26" s="294">
        <f>'SANTA ANA'!G7</f>
        <v>650.16</v>
      </c>
      <c r="I26" s="294">
        <f>'SANTA ANA'!H7</f>
        <v>671.65</v>
      </c>
      <c r="J26" s="294">
        <f>'SANTA ANA'!I7</f>
        <v>644.49</v>
      </c>
      <c r="K26" s="294">
        <f>'SANTA ANA'!J7</f>
        <v>585.91999999999996</v>
      </c>
      <c r="L26" s="294">
        <f>'SANTA ANA'!K7</f>
        <v>592.42999999999995</v>
      </c>
      <c r="M26" s="294">
        <f>'SANTA ANA'!L7</f>
        <v>689.41</v>
      </c>
      <c r="N26" s="294">
        <f>'SANTA ANA'!M7</f>
        <v>587.07000000000005</v>
      </c>
      <c r="O26" s="294">
        <f>'SANTA ANA'!N7</f>
        <v>670.4</v>
      </c>
      <c r="P26" s="291">
        <f t="shared" si="0"/>
        <v>7161.2599999999993</v>
      </c>
      <c r="Q26" s="292">
        <f>'Sn Fco. Menendez'!AE17+SUM(P26/12)</f>
        <v>596.77166666666665</v>
      </c>
      <c r="R26" s="292">
        <f>'Sn Fco. Menendez'!AF17+SUM(Q26/30)</f>
        <v>19.892388888888888</v>
      </c>
      <c r="S26" s="17"/>
    </row>
    <row r="27" spans="1:23" ht="15.75">
      <c r="A27" s="535"/>
      <c r="B27" s="375" t="s">
        <v>45</v>
      </c>
      <c r="C27" s="263" t="str">
        <f>'SANTA ANA'!B8</f>
        <v>Coatepeque</v>
      </c>
      <c r="D27" s="293">
        <f>'SANTA ANA'!C8</f>
        <v>66.069999999999993</v>
      </c>
      <c r="E27" s="295">
        <f>'SANTA ANA'!D8</f>
        <v>60.14</v>
      </c>
      <c r="F27" s="293">
        <f>'SANTA ANA'!E8</f>
        <v>62.66</v>
      </c>
      <c r="G27" s="294">
        <f>'SANTA ANA'!F8</f>
        <v>73.47</v>
      </c>
      <c r="H27" s="294">
        <f>'SANTA ANA'!G8</f>
        <v>82.21</v>
      </c>
      <c r="I27" s="294">
        <f>'SANTA ANA'!H8</f>
        <v>73.260000000000005</v>
      </c>
      <c r="J27" s="294">
        <f>'SANTA ANA'!I8</f>
        <v>89.8</v>
      </c>
      <c r="K27" s="294">
        <f>'SANTA ANA'!J8</f>
        <v>81.06</v>
      </c>
      <c r="L27" s="294">
        <f>'SANTA ANA'!K8</f>
        <v>65.34</v>
      </c>
      <c r="M27" s="294">
        <f>'SANTA ANA'!L8</f>
        <v>78.52</v>
      </c>
      <c r="N27" s="294">
        <f>'SANTA ANA'!M8</f>
        <v>72.53</v>
      </c>
      <c r="O27" s="294">
        <f>'SANTA ANA'!N8</f>
        <v>70.91</v>
      </c>
      <c r="P27" s="291">
        <f t="shared" si="0"/>
        <v>875.97</v>
      </c>
      <c r="Q27" s="292">
        <f>'Sn Fco. Menendez'!AE18+SUM(P27/12)</f>
        <v>72.997500000000002</v>
      </c>
      <c r="R27" s="292">
        <f>'Sn Fco. Menendez'!AF18+SUM(Q27/30)</f>
        <v>2.4332500000000001</v>
      </c>
      <c r="S27" s="34"/>
    </row>
    <row r="28" spans="1:23" ht="15.75">
      <c r="A28" s="535"/>
      <c r="B28" s="375" t="s">
        <v>45</v>
      </c>
      <c r="C28" s="263" t="str">
        <f>'SANTA ANA'!B9</f>
        <v>El Congo</v>
      </c>
      <c r="D28" s="293">
        <f>'SANTA ANA'!C9</f>
        <v>116.09</v>
      </c>
      <c r="E28" s="295">
        <f>'SANTA ANA'!D9</f>
        <v>237.27</v>
      </c>
      <c r="F28" s="293">
        <f>'SANTA ANA'!E9</f>
        <v>235.94</v>
      </c>
      <c r="G28" s="294">
        <f>'SANTA ANA'!F9</f>
        <v>283.88</v>
      </c>
      <c r="H28" s="294">
        <f>'SANTA ANA'!G9</f>
        <v>327.26</v>
      </c>
      <c r="I28" s="294">
        <f>'SANTA ANA'!H9</f>
        <v>330.73</v>
      </c>
      <c r="J28" s="294">
        <f>'SANTA ANA'!I9</f>
        <v>329.49</v>
      </c>
      <c r="K28" s="294">
        <f>'SANTA ANA'!J9</f>
        <v>376.34</v>
      </c>
      <c r="L28" s="294">
        <f>'SANTA ANA'!K9</f>
        <v>323.26</v>
      </c>
      <c r="M28" s="294">
        <f>'SANTA ANA'!L9</f>
        <v>369.55</v>
      </c>
      <c r="N28" s="294">
        <f>'SANTA ANA'!M9</f>
        <v>271.12</v>
      </c>
      <c r="O28" s="294">
        <f>'SANTA ANA'!N9</f>
        <v>306.79000000000002</v>
      </c>
      <c r="P28" s="291">
        <f t="shared" si="0"/>
        <v>3507.7200000000003</v>
      </c>
      <c r="Q28" s="292">
        <f>'Sn Fco. Menendez'!AE19+SUM(P28/12)</f>
        <v>292.31</v>
      </c>
      <c r="R28" s="292">
        <f>'Sn Fco. Menendez'!AF19+SUM(Q28/30)</f>
        <v>9.743666666666666</v>
      </c>
      <c r="S28" s="17"/>
    </row>
    <row r="29" spans="1:23" ht="15.75">
      <c r="A29" s="535"/>
      <c r="B29" s="375" t="s">
        <v>45</v>
      </c>
      <c r="C29" s="263" t="str">
        <f>'SANTA ANA'!B10</f>
        <v>Texistepeque</v>
      </c>
      <c r="D29" s="293">
        <f>'SANTA ANA'!C10</f>
        <v>59.08</v>
      </c>
      <c r="E29" s="295">
        <f>'SANTA ANA'!D10</f>
        <v>63.95</v>
      </c>
      <c r="F29" s="293">
        <f>'SANTA ANA'!E10</f>
        <v>83.67</v>
      </c>
      <c r="G29" s="294">
        <f>'SANTA ANA'!F10</f>
        <v>98.31</v>
      </c>
      <c r="H29" s="294">
        <f>'SANTA ANA'!G10</f>
        <v>92.43</v>
      </c>
      <c r="I29" s="294">
        <f>'SANTA ANA'!H10</f>
        <v>91.03</v>
      </c>
      <c r="J29" s="294">
        <f>'SANTA ANA'!I10</f>
        <v>99.86</v>
      </c>
      <c r="K29" s="294">
        <f>'SANTA ANA'!J10</f>
        <v>79.14</v>
      </c>
      <c r="L29" s="294">
        <f>'SANTA ANA'!K10</f>
        <v>90.34</v>
      </c>
      <c r="M29" s="294">
        <f>'SANTA ANA'!L10</f>
        <v>94.72</v>
      </c>
      <c r="N29" s="294">
        <f>'SANTA ANA'!M10</f>
        <v>82.53</v>
      </c>
      <c r="O29" s="294">
        <f>'SANTA ANA'!N10</f>
        <v>96.14</v>
      </c>
      <c r="P29" s="291">
        <f t="shared" si="0"/>
        <v>1031.2</v>
      </c>
      <c r="Q29" s="292">
        <f>'Sn Fco. Menendez'!AE20+SUM(P29/12)</f>
        <v>85.933333333333337</v>
      </c>
      <c r="R29" s="292">
        <f>'Sn Fco. Menendez'!AF20+SUM(Q29/30)</f>
        <v>2.8644444444444446</v>
      </c>
      <c r="S29" s="17"/>
    </row>
    <row r="30" spans="1:23" ht="15.75">
      <c r="A30" s="535"/>
      <c r="B30" s="375" t="s">
        <v>45</v>
      </c>
      <c r="C30" s="263" t="str">
        <f>'SANTA ANA'!B11</f>
        <v>Masahuat</v>
      </c>
      <c r="D30" s="293">
        <f>'SANTA ANA'!C11</f>
        <v>2.76</v>
      </c>
      <c r="E30" s="295">
        <f>'SANTA ANA'!D11</f>
        <v>7.03</v>
      </c>
      <c r="F30" s="293">
        <f>'SANTA ANA'!E11</f>
        <v>13.77</v>
      </c>
      <c r="G30" s="294">
        <f>'SANTA ANA'!F11</f>
        <v>9.5299999999999994</v>
      </c>
      <c r="H30" s="294">
        <f>'SANTA ANA'!G11</f>
        <v>10.82</v>
      </c>
      <c r="I30" s="294">
        <f>'SANTA ANA'!H11</f>
        <v>11.98</v>
      </c>
      <c r="J30" s="294">
        <f>'SANTA ANA'!I11</f>
        <v>11.65</v>
      </c>
      <c r="K30" s="294">
        <f>'SANTA ANA'!J11</f>
        <v>9.14</v>
      </c>
      <c r="L30" s="294">
        <f>'SANTA ANA'!K11</f>
        <v>13.26</v>
      </c>
      <c r="M30" s="294">
        <f>'SANTA ANA'!L11</f>
        <v>12.22</v>
      </c>
      <c r="N30" s="294">
        <f>'SANTA ANA'!M11</f>
        <v>11.09</v>
      </c>
      <c r="O30" s="294">
        <f>'SANTA ANA'!N11</f>
        <v>10.75</v>
      </c>
      <c r="P30" s="291">
        <f t="shared" si="0"/>
        <v>124.00000000000001</v>
      </c>
      <c r="Q30" s="292">
        <f>'Sn Fco. Menendez'!AE21+SUM(P30/12)</f>
        <v>10.333333333333334</v>
      </c>
      <c r="R30" s="292">
        <f>'Sn Fco. Menendez'!AF21+SUM(Q30/30)</f>
        <v>0.34444444444444444</v>
      </c>
      <c r="S30" s="17"/>
    </row>
    <row r="31" spans="1:23" ht="15.75">
      <c r="A31" s="535"/>
      <c r="B31" s="375" t="s">
        <v>45</v>
      </c>
      <c r="C31" s="263" t="str">
        <f>'SANTA ANA'!B12</f>
        <v>Santa Rosa Guachipilin</v>
      </c>
      <c r="D31" s="293">
        <f>'SANTA ANA'!C12</f>
        <v>4.09</v>
      </c>
      <c r="E31" s="295">
        <f>'SANTA ANA'!D12</f>
        <v>15.62</v>
      </c>
      <c r="F31" s="293">
        <f>'SANTA ANA'!E12</f>
        <v>8.26</v>
      </c>
      <c r="G31" s="294">
        <f>'SANTA ANA'!F12</f>
        <v>15.56</v>
      </c>
      <c r="H31" s="294">
        <f>'SANTA ANA'!G12</f>
        <v>13.73</v>
      </c>
      <c r="I31" s="294">
        <f>'SANTA ANA'!H12</f>
        <v>9</v>
      </c>
      <c r="J31" s="294">
        <f>'SANTA ANA'!I12</f>
        <v>16.86</v>
      </c>
      <c r="K31" s="294">
        <f>'SANTA ANA'!J12</f>
        <v>11.43</v>
      </c>
      <c r="L31" s="294">
        <f>'SANTA ANA'!K12</f>
        <v>11.72</v>
      </c>
      <c r="M31" s="294">
        <f>'SANTA ANA'!L12</f>
        <v>14.6</v>
      </c>
      <c r="N31" s="294">
        <f>'SANTA ANA'!M12</f>
        <v>12.06</v>
      </c>
      <c r="O31" s="294">
        <f>'SANTA ANA'!N12</f>
        <v>10.85</v>
      </c>
      <c r="P31" s="291">
        <f t="shared" si="0"/>
        <v>143.78</v>
      </c>
      <c r="Q31" s="292">
        <f>'Sn Fco. Menendez'!AE22+SUM(P31/12)</f>
        <v>11.981666666666667</v>
      </c>
      <c r="R31" s="292">
        <f>'Sn Fco. Menendez'!AF22+SUM(Q31/30)</f>
        <v>0.3993888888888889</v>
      </c>
      <c r="S31" s="17"/>
    </row>
    <row r="32" spans="1:23" ht="15.75">
      <c r="A32" s="535"/>
      <c r="B32" s="375" t="s">
        <v>45</v>
      </c>
      <c r="C32" s="263" t="str">
        <f>'SANTA ANA'!B13</f>
        <v>San Antonio Pajonal</v>
      </c>
      <c r="D32" s="293">
        <f>'SANTA ANA'!C13</f>
        <v>0</v>
      </c>
      <c r="E32" s="295">
        <f>'SANTA ANA'!D13</f>
        <v>16</v>
      </c>
      <c r="F32" s="293">
        <f>'SANTA ANA'!E13</f>
        <v>6.4</v>
      </c>
      <c r="G32" s="294">
        <f>'SANTA ANA'!F13</f>
        <v>15.48</v>
      </c>
      <c r="H32" s="294">
        <f>'SANTA ANA'!G13</f>
        <v>9.51</v>
      </c>
      <c r="I32" s="294">
        <f>'SANTA ANA'!H13</f>
        <v>17.37</v>
      </c>
      <c r="J32" s="294">
        <f>'SANTA ANA'!I13</f>
        <v>8.06</v>
      </c>
      <c r="K32" s="294">
        <f>'SANTA ANA'!J13</f>
        <v>12.36</v>
      </c>
      <c r="L32" s="294">
        <f>'SANTA ANA'!K13</f>
        <v>15.67</v>
      </c>
      <c r="M32" s="294">
        <f>'SANTA ANA'!L13</f>
        <v>8.4600000000000009</v>
      </c>
      <c r="N32" s="294">
        <f>'SANTA ANA'!M13</f>
        <v>14.9</v>
      </c>
      <c r="O32" s="294">
        <f>'SANTA ANA'!N13</f>
        <v>13.36</v>
      </c>
      <c r="P32" s="291">
        <f t="shared" si="0"/>
        <v>137.57</v>
      </c>
      <c r="Q32" s="292">
        <f>'Sn Fco. Menendez'!AE23+SUM(P32/12)</f>
        <v>11.464166666666666</v>
      </c>
      <c r="R32" s="292">
        <f>'Sn Fco. Menendez'!AF23+SUM(Q32/30)</f>
        <v>0.38213888888888886</v>
      </c>
      <c r="S32" s="17"/>
    </row>
    <row r="33" spans="1:19" ht="15.75">
      <c r="A33" s="535"/>
      <c r="B33" s="375" t="s">
        <v>45</v>
      </c>
      <c r="C33" s="263" t="str">
        <f>'SANTA ANA'!B14</f>
        <v>El Porvenir</v>
      </c>
      <c r="D33" s="293">
        <f>'SANTA ANA'!C14</f>
        <v>0</v>
      </c>
      <c r="E33" s="293">
        <f>'SANTA ANA'!D14</f>
        <v>0</v>
      </c>
      <c r="F33" s="293">
        <f>'SANTA ANA'!E14</f>
        <v>0</v>
      </c>
      <c r="G33" s="294">
        <f>'SANTA ANA'!F14</f>
        <v>8.4499999999999993</v>
      </c>
      <c r="H33" s="294">
        <f>'SANTA ANA'!G14</f>
        <v>11.95</v>
      </c>
      <c r="I33" s="294">
        <f>'SANTA ANA'!H14</f>
        <v>10.08</v>
      </c>
      <c r="J33" s="294">
        <f>'SANTA ANA'!I14</f>
        <v>11.06</v>
      </c>
      <c r="K33" s="294">
        <f>'SANTA ANA'!J14</f>
        <v>11.57</v>
      </c>
      <c r="L33" s="294">
        <f>'SANTA ANA'!K14</f>
        <v>13.39</v>
      </c>
      <c r="M33" s="294">
        <f>'SANTA ANA'!L14</f>
        <v>11.49</v>
      </c>
      <c r="N33" s="294">
        <f>'SANTA ANA'!M14</f>
        <v>26.22</v>
      </c>
      <c r="O33" s="294">
        <f>'SANTA ANA'!N14</f>
        <v>8.8699999999999992</v>
      </c>
      <c r="P33" s="291">
        <f t="shared" si="0"/>
        <v>113.08</v>
      </c>
      <c r="Q33" s="292">
        <f>'Sn Fco. Menendez'!AE24+SUM(P33/12)</f>
        <v>9.4233333333333338</v>
      </c>
      <c r="R33" s="292">
        <f>'Sn Fco. Menendez'!AF24+SUM(Q33/30)</f>
        <v>0.31411111111111112</v>
      </c>
      <c r="S33" s="17"/>
    </row>
    <row r="34" spans="1:19">
      <c r="A34" s="537" t="s">
        <v>414</v>
      </c>
      <c r="B34" s="389" t="s">
        <v>19</v>
      </c>
      <c r="C34" s="266" t="str">
        <f>'LA LIBERTAD (2)'!B13</f>
        <v>ZARAGOZA</v>
      </c>
      <c r="D34" s="299">
        <f>'LA LIBERTAD (2)'!C13</f>
        <v>264.77</v>
      </c>
      <c r="E34" s="299">
        <f>'LA LIBERTAD (2)'!D13</f>
        <v>233.82</v>
      </c>
      <c r="F34" s="299">
        <f>'LA LIBERTAD (2)'!E13</f>
        <v>277.39999999999998</v>
      </c>
      <c r="G34" s="299">
        <f>'LA LIBERTAD (2)'!F13</f>
        <v>310.57</v>
      </c>
      <c r="H34" s="299">
        <f>'LA LIBERTAD (2)'!G13</f>
        <v>308.32</v>
      </c>
      <c r="I34" s="299">
        <f>'LA LIBERTAD (2)'!H13</f>
        <v>306.2</v>
      </c>
      <c r="J34" s="299">
        <f>'LA LIBERTAD (2)'!I13</f>
        <v>321.33</v>
      </c>
      <c r="K34" s="299">
        <f>'LA LIBERTAD (2)'!J13</f>
        <v>308.33</v>
      </c>
      <c r="L34" s="299">
        <f>'LA LIBERTAD (2)'!K13</f>
        <v>302.89999999999998</v>
      </c>
      <c r="M34" s="299">
        <f>'LA LIBERTAD (2)'!L13</f>
        <v>313.08</v>
      </c>
      <c r="N34" s="299">
        <f>'LA LIBERTAD (2)'!M13</f>
        <v>268.44</v>
      </c>
      <c r="O34" s="299">
        <f>'LA LIBERTAD (2)'!N13</f>
        <v>293.24</v>
      </c>
      <c r="P34" s="297">
        <f t="shared" si="0"/>
        <v>3508.3999999999996</v>
      </c>
      <c r="Q34" s="298">
        <f>'Sn Fco. Menendez'!AE34+SUM(P34/12)</f>
        <v>292.36666666666662</v>
      </c>
      <c r="R34" s="298">
        <f>'Sn Fco. Menendez'!AF34+SUM(Q34/30)</f>
        <v>9.7455555555555531</v>
      </c>
      <c r="S34" s="17"/>
    </row>
    <row r="35" spans="1:19">
      <c r="A35" s="538"/>
      <c r="B35" s="389" t="s">
        <v>19</v>
      </c>
      <c r="C35" s="266" t="str">
        <f>'LA LIBERTAD (2)'!B14</f>
        <v>TAMANIQUE</v>
      </c>
      <c r="D35" s="299">
        <f>'LA LIBERTAD (2)'!C14</f>
        <v>142.18</v>
      </c>
      <c r="E35" s="299">
        <f>'LA LIBERTAD (2)'!D14</f>
        <v>120.12</v>
      </c>
      <c r="F35" s="299">
        <f>'LA LIBERTAD (2)'!E14</f>
        <v>144.69</v>
      </c>
      <c r="G35" s="299">
        <f>'LA LIBERTAD (2)'!F14</f>
        <v>175.74</v>
      </c>
      <c r="H35" s="299">
        <f>'LA LIBERTAD (2)'!G14</f>
        <v>155.47999999999999</v>
      </c>
      <c r="I35" s="299">
        <f>'LA LIBERTAD (2)'!H14</f>
        <v>154.72999999999999</v>
      </c>
      <c r="J35" s="299">
        <f>'LA LIBERTAD (2)'!I14</f>
        <v>161.35</v>
      </c>
      <c r="K35" s="299">
        <f>'LA LIBERTAD (2)'!J14</f>
        <v>193</v>
      </c>
      <c r="L35" s="299">
        <f>'LA LIBERTAD (2)'!K14</f>
        <v>151.02000000000001</v>
      </c>
      <c r="M35" s="299">
        <f>'LA LIBERTAD (2)'!L14</f>
        <v>152.71</v>
      </c>
      <c r="N35" s="299">
        <f>'LA LIBERTAD (2)'!M14</f>
        <v>142.25</v>
      </c>
      <c r="O35" s="299">
        <f>'LA LIBERTAD (2)'!N14</f>
        <v>160.79</v>
      </c>
      <c r="P35" s="297">
        <f t="shared" si="0"/>
        <v>1854.06</v>
      </c>
      <c r="Q35" s="298">
        <f>'Sn Fco. Menendez'!AE35+SUM(P35/12)</f>
        <v>154.505</v>
      </c>
      <c r="R35" s="298">
        <f>'Sn Fco. Menendez'!AF35+SUM(Q35/30)</f>
        <v>5.1501666666666663</v>
      </c>
      <c r="S35" s="17"/>
    </row>
    <row r="36" spans="1:19">
      <c r="A36" s="538"/>
      <c r="B36" s="389" t="s">
        <v>66</v>
      </c>
      <c r="C36" s="266" t="str">
        <f>'LA LIBERTAD (2)'!B15</f>
        <v>SANTIAGO TEXACUANGOS</v>
      </c>
      <c r="D36" s="299">
        <f>'LA LIBERTAD (2)'!C15</f>
        <v>188.04</v>
      </c>
      <c r="E36" s="299">
        <f>'LA LIBERTAD (2)'!D15</f>
        <v>166.14</v>
      </c>
      <c r="F36" s="299">
        <f>'LA LIBERTAD (2)'!E15</f>
        <v>180.36</v>
      </c>
      <c r="G36" s="299">
        <f>'LA LIBERTAD (2)'!F15</f>
        <v>194.97</v>
      </c>
      <c r="H36" s="299">
        <f>'LA LIBERTAD (2)'!G15</f>
        <v>220.01</v>
      </c>
      <c r="I36" s="299">
        <f>'LA LIBERTAD (2)'!H15</f>
        <v>214.94</v>
      </c>
      <c r="J36" s="299">
        <f>'LA LIBERTAD (2)'!I15</f>
        <v>199.91</v>
      </c>
      <c r="K36" s="299">
        <f>'LA LIBERTAD (2)'!J15</f>
        <v>200.03</v>
      </c>
      <c r="L36" s="299">
        <f>'LA LIBERTAD (2)'!K15</f>
        <v>192.36</v>
      </c>
      <c r="M36" s="299">
        <f>'LA LIBERTAD (2)'!L15</f>
        <v>196.81</v>
      </c>
      <c r="N36" s="299">
        <f>'LA LIBERTAD (2)'!M15</f>
        <v>170.9</v>
      </c>
      <c r="O36" s="299">
        <f>'LA LIBERTAD (2)'!N15</f>
        <v>208.5</v>
      </c>
      <c r="P36" s="297">
        <f t="shared" si="0"/>
        <v>2332.9700000000003</v>
      </c>
      <c r="Q36" s="298">
        <f>'Sn Fco. Menendez'!AE36+SUM(P36/12)</f>
        <v>194.41416666666669</v>
      </c>
      <c r="R36" s="298">
        <f>'Sn Fco. Menendez'!AF36+SUM(Q36/30)</f>
        <v>6.4804722222222226</v>
      </c>
      <c r="S36" s="17"/>
    </row>
    <row r="37" spans="1:19">
      <c r="A37" s="538"/>
      <c r="B37" s="389" t="s">
        <v>64</v>
      </c>
      <c r="C37" s="266" t="str">
        <f>'LA LIBERTAD (2)'!B16</f>
        <v>SANTIAGO NONUALCO</v>
      </c>
      <c r="D37" s="299">
        <f>'LA LIBERTAD (2)'!C16</f>
        <v>134.44999999999999</v>
      </c>
      <c r="E37" s="299">
        <f>'LA LIBERTAD (2)'!D16</f>
        <v>125.88</v>
      </c>
      <c r="F37" s="299">
        <f>'LA LIBERTAD (2)'!E16</f>
        <v>150.83000000000001</v>
      </c>
      <c r="G37" s="299">
        <f>'LA LIBERTAD (2)'!F16</f>
        <v>167.56</v>
      </c>
      <c r="H37" s="299">
        <f>'LA LIBERTAD (2)'!G16</f>
        <v>170</v>
      </c>
      <c r="I37" s="299">
        <f>'LA LIBERTAD (2)'!H16</f>
        <v>160.26</v>
      </c>
      <c r="J37" s="299">
        <f>'LA LIBERTAD (2)'!I16</f>
        <v>169.91</v>
      </c>
      <c r="K37" s="299">
        <f>'LA LIBERTAD (2)'!J16</f>
        <v>154.88999999999999</v>
      </c>
      <c r="L37" s="299">
        <f>'LA LIBERTAD (2)'!K16</f>
        <v>158.07</v>
      </c>
      <c r="M37" s="299">
        <f>'LA LIBERTAD (2)'!L16</f>
        <v>164.02</v>
      </c>
      <c r="N37" s="299">
        <f>'LA LIBERTAD (2)'!M16</f>
        <v>138.33000000000001</v>
      </c>
      <c r="O37" s="299">
        <f>'LA LIBERTAD (2)'!N16</f>
        <v>146.22999999999999</v>
      </c>
      <c r="P37" s="297">
        <f t="shared" si="0"/>
        <v>1840.43</v>
      </c>
      <c r="Q37" s="298">
        <f>'Sn Fco. Menendez'!AE37+SUM(P37/12)</f>
        <v>153.36916666666667</v>
      </c>
      <c r="R37" s="298">
        <f>'Sn Fco. Menendez'!AF37+SUM(Q37/30)</f>
        <v>5.1123055555555554</v>
      </c>
      <c r="S37" s="17"/>
    </row>
    <row r="38" spans="1:19">
      <c r="A38" s="538"/>
      <c r="B38" s="389" t="s">
        <v>64</v>
      </c>
      <c r="C38" s="266" t="str">
        <f>'LA LIBERTAD (2)'!B17</f>
        <v>SAN RAFAEL OBRAJUELO</v>
      </c>
      <c r="D38" s="299">
        <f>'LA LIBERTAD (2)'!C17</f>
        <v>64.59</v>
      </c>
      <c r="E38" s="299">
        <f>'LA LIBERTAD (2)'!D17</f>
        <v>56.45</v>
      </c>
      <c r="F38" s="299">
        <f>'LA LIBERTAD (2)'!E17</f>
        <v>70.45</v>
      </c>
      <c r="G38" s="299">
        <f>'LA LIBERTAD (2)'!F17</f>
        <v>76.22</v>
      </c>
      <c r="H38" s="299">
        <f>'LA LIBERTAD (2)'!G17</f>
        <v>78.540000000000006</v>
      </c>
      <c r="I38" s="299">
        <f>'LA LIBERTAD (2)'!H17</f>
        <v>73.89</v>
      </c>
      <c r="J38" s="299">
        <f>'LA LIBERTAD (2)'!I17</f>
        <v>73.39</v>
      </c>
      <c r="K38" s="299">
        <f>'LA LIBERTAD (2)'!J17</f>
        <v>69.09</v>
      </c>
      <c r="L38" s="299">
        <f>'LA LIBERTAD (2)'!K17</f>
        <v>67.64</v>
      </c>
      <c r="M38" s="299">
        <f>'LA LIBERTAD (2)'!L17</f>
        <v>75.41</v>
      </c>
      <c r="N38" s="299">
        <f>'LA LIBERTAD (2)'!M17</f>
        <v>62.29</v>
      </c>
      <c r="O38" s="299">
        <f>'LA LIBERTAD (2)'!N17</f>
        <v>66</v>
      </c>
      <c r="P38" s="297">
        <f t="shared" si="0"/>
        <v>833.95999999999992</v>
      </c>
      <c r="Q38" s="298">
        <f>'Sn Fco. Menendez'!AE38+SUM(P38/12)</f>
        <v>69.496666666666655</v>
      </c>
      <c r="R38" s="298">
        <f>'Sn Fco. Menendez'!AF38+SUM(Q38/30)</f>
        <v>2.316555555555555</v>
      </c>
      <c r="S38" s="17"/>
    </row>
    <row r="39" spans="1:19">
      <c r="A39" s="538"/>
      <c r="B39" s="389" t="s">
        <v>64</v>
      </c>
      <c r="C39" s="266" t="str">
        <f>'LA LIBERTAD (2)'!B18</f>
        <v>SAN PEDRO NONUALCO</v>
      </c>
      <c r="D39" s="299">
        <f>'LA LIBERTAD (2)'!C18</f>
        <v>51.59</v>
      </c>
      <c r="E39" s="299">
        <f>'LA LIBERTAD (2)'!D18</f>
        <v>51.12</v>
      </c>
      <c r="F39" s="299">
        <f>'LA LIBERTAD (2)'!E18</f>
        <v>52.65</v>
      </c>
      <c r="G39" s="299">
        <f>'LA LIBERTAD (2)'!F18</f>
        <v>58.55</v>
      </c>
      <c r="H39" s="299">
        <f>'LA LIBERTAD (2)'!G18</f>
        <v>57.25</v>
      </c>
      <c r="I39" s="299">
        <f>'LA LIBERTAD (2)'!H18</f>
        <v>59.85</v>
      </c>
      <c r="J39" s="299">
        <f>'LA LIBERTAD (2)'!I18</f>
        <v>58.17</v>
      </c>
      <c r="K39" s="299">
        <f>'LA LIBERTAD (2)'!J18</f>
        <v>49.86</v>
      </c>
      <c r="L39" s="299">
        <f>'LA LIBERTAD (2)'!K18</f>
        <v>49.44</v>
      </c>
      <c r="M39" s="299">
        <f>'LA LIBERTAD (2)'!L18</f>
        <v>50.7</v>
      </c>
      <c r="N39" s="299">
        <f>'LA LIBERTAD (2)'!M18</f>
        <v>45.01</v>
      </c>
      <c r="O39" s="299">
        <f>'LA LIBERTAD (2)'!N18</f>
        <v>50.19</v>
      </c>
      <c r="P39" s="297">
        <f t="shared" si="0"/>
        <v>634.38000000000011</v>
      </c>
      <c r="Q39" s="298">
        <f>'Sn Fco. Menendez'!AE39+SUM(P39/12)</f>
        <v>52.865000000000009</v>
      </c>
      <c r="R39" s="298">
        <f>'Sn Fco. Menendez'!AF39+SUM(Q39/30)</f>
        <v>1.7621666666666669</v>
      </c>
      <c r="S39" s="17"/>
    </row>
    <row r="40" spans="1:19">
      <c r="A40" s="538"/>
      <c r="B40" s="389" t="s">
        <v>64</v>
      </c>
      <c r="C40" s="266" t="str">
        <f>'LA LIBERTAD (2)'!B19</f>
        <v>SAN PEDRO MASAHUAT</v>
      </c>
      <c r="D40" s="299">
        <f>'LA LIBERTAD (2)'!C19</f>
        <v>104.16</v>
      </c>
      <c r="E40" s="299">
        <f>'LA LIBERTAD (2)'!D19</f>
        <v>87.91</v>
      </c>
      <c r="F40" s="299">
        <f>'LA LIBERTAD (2)'!E19</f>
        <v>101.17</v>
      </c>
      <c r="G40" s="299">
        <f>'LA LIBERTAD (2)'!F19</f>
        <v>122.28</v>
      </c>
      <c r="H40" s="299">
        <f>'LA LIBERTAD (2)'!G19</f>
        <v>117.76</v>
      </c>
      <c r="I40" s="299">
        <f>'LA LIBERTAD (2)'!H19</f>
        <v>112.59</v>
      </c>
      <c r="J40" s="299">
        <f>'LA LIBERTAD (2)'!I19</f>
        <v>136.79</v>
      </c>
      <c r="K40" s="299">
        <f>'LA LIBERTAD (2)'!J19</f>
        <v>126.07</v>
      </c>
      <c r="L40" s="299">
        <f>'LA LIBERTAD (2)'!K19</f>
        <v>131.05000000000001</v>
      </c>
      <c r="M40" s="299">
        <f>'LA LIBERTAD (2)'!L19</f>
        <v>128.86000000000001</v>
      </c>
      <c r="N40" s="299">
        <f>'LA LIBERTAD (2)'!M19</f>
        <v>103.42</v>
      </c>
      <c r="O40" s="299">
        <f>'LA LIBERTAD (2)'!N19</f>
        <v>112.76</v>
      </c>
      <c r="P40" s="297">
        <f t="shared" si="0"/>
        <v>1384.82</v>
      </c>
      <c r="Q40" s="298">
        <f>'Sn Fco. Menendez'!AE40+SUM(P40/12)</f>
        <v>115.40166666666666</v>
      </c>
      <c r="R40" s="298">
        <f>'Sn Fco. Menendez'!AF40+SUM(Q40/30)</f>
        <v>3.8467222222222217</v>
      </c>
      <c r="S40" s="17"/>
    </row>
    <row r="41" spans="1:19">
      <c r="A41" s="538"/>
      <c r="B41" s="389" t="s">
        <v>64</v>
      </c>
      <c r="C41" s="266" t="str">
        <f>'LA LIBERTAD (2)'!B20</f>
        <v>SAN LUIS TALPA</v>
      </c>
      <c r="D41" s="299">
        <f>'LA LIBERTAD (2)'!C20</f>
        <v>375.08</v>
      </c>
      <c r="E41" s="299">
        <f>'LA LIBERTAD (2)'!D20</f>
        <v>324.73</v>
      </c>
      <c r="F41" s="299">
        <f>'LA LIBERTAD (2)'!E20</f>
        <v>372.06</v>
      </c>
      <c r="G41" s="299">
        <f>'LA LIBERTAD (2)'!F20</f>
        <v>397.75</v>
      </c>
      <c r="H41" s="299">
        <f>'LA LIBERTAD (2)'!G20</f>
        <v>422.98</v>
      </c>
      <c r="I41" s="299">
        <f>'LA LIBERTAD (2)'!H20</f>
        <v>432.57</v>
      </c>
      <c r="J41" s="299">
        <f>'LA LIBERTAD (2)'!I20</f>
        <v>427.94</v>
      </c>
      <c r="K41" s="299">
        <f>'LA LIBERTAD (2)'!J20</f>
        <v>409.14</v>
      </c>
      <c r="L41" s="299">
        <f>'LA LIBERTAD (2)'!K20</f>
        <v>406.1</v>
      </c>
      <c r="M41" s="299">
        <f>'LA LIBERTAD (2)'!L20</f>
        <v>412.08</v>
      </c>
      <c r="N41" s="299">
        <f>'LA LIBERTAD (2)'!M20</f>
        <v>344.43</v>
      </c>
      <c r="O41" s="299">
        <f>'LA LIBERTAD (2)'!N20</f>
        <v>352.89</v>
      </c>
      <c r="P41" s="297">
        <f t="shared" si="0"/>
        <v>4677.75</v>
      </c>
      <c r="Q41" s="298">
        <f>'Sn Fco. Menendez'!AE41+SUM(P41/12)</f>
        <v>389.8125</v>
      </c>
      <c r="R41" s="298">
        <f>'Sn Fco. Menendez'!AF41+SUM(Q41/30)</f>
        <v>12.99375</v>
      </c>
      <c r="S41" s="17"/>
    </row>
    <row r="42" spans="1:19">
      <c r="A42" s="538"/>
      <c r="B42" s="389" t="s">
        <v>64</v>
      </c>
      <c r="C42" s="266" t="str">
        <f>'LA LIBERTAD (2)'!B21</f>
        <v>SAN LUIS LA HERRADURA</v>
      </c>
      <c r="D42" s="299">
        <f>'LA LIBERTAD (2)'!C21</f>
        <v>183.85</v>
      </c>
      <c r="E42" s="299">
        <f>'LA LIBERTAD (2)'!D21</f>
        <v>152.96</v>
      </c>
      <c r="F42" s="299">
        <f>'LA LIBERTAD (2)'!E21</f>
        <v>194.66</v>
      </c>
      <c r="G42" s="299">
        <f>'LA LIBERTAD (2)'!F21</f>
        <v>270.77999999999997</v>
      </c>
      <c r="H42" s="299">
        <f>'LA LIBERTAD (2)'!G21</f>
        <v>216.36</v>
      </c>
      <c r="I42" s="299">
        <f>'LA LIBERTAD (2)'!H21</f>
        <v>206.47</v>
      </c>
      <c r="J42" s="299">
        <f>'LA LIBERTAD (2)'!I21</f>
        <v>214.66</v>
      </c>
      <c r="K42" s="299">
        <f>'LA LIBERTAD (2)'!J21</f>
        <v>230.29</v>
      </c>
      <c r="L42" s="299">
        <f>'LA LIBERTAD (2)'!K21</f>
        <v>224.45</v>
      </c>
      <c r="M42" s="299">
        <f>'LA LIBERTAD (2)'!L21</f>
        <v>208.24</v>
      </c>
      <c r="N42" s="299">
        <f>'LA LIBERTAD (2)'!M21</f>
        <v>164.65</v>
      </c>
      <c r="O42" s="299">
        <f>'LA LIBERTAD (2)'!N21</f>
        <v>176.87</v>
      </c>
      <c r="P42" s="297">
        <f t="shared" si="0"/>
        <v>2444.2400000000002</v>
      </c>
      <c r="Q42" s="298">
        <f>'Sn Fco. Menendez'!AE42+SUM(P42/12)</f>
        <v>203.6866666666667</v>
      </c>
      <c r="R42" s="298">
        <f>'Sn Fco. Menendez'!AF42+SUM(Q42/30)</f>
        <v>6.7895555555555562</v>
      </c>
      <c r="S42" s="17"/>
    </row>
    <row r="43" spans="1:19">
      <c r="A43" s="538"/>
      <c r="B43" s="389" t="s">
        <v>64</v>
      </c>
      <c r="C43" s="266" t="str">
        <f>'LA LIBERTAD (2)'!B22</f>
        <v>SAN JUAN TALPA</v>
      </c>
      <c r="D43" s="299">
        <f>'LA LIBERTAD (2)'!C22</f>
        <v>70.2</v>
      </c>
      <c r="E43" s="299">
        <f>'LA LIBERTAD (2)'!D22</f>
        <v>58.61</v>
      </c>
      <c r="F43" s="299">
        <f>'LA LIBERTAD (2)'!E22</f>
        <v>71.55</v>
      </c>
      <c r="G43" s="299">
        <f>'LA LIBERTAD (2)'!F22</f>
        <v>83.41</v>
      </c>
      <c r="H43" s="299">
        <f>'LA LIBERTAD (2)'!G22</f>
        <v>78.89</v>
      </c>
      <c r="I43" s="299">
        <f>'LA LIBERTAD (2)'!H22</f>
        <v>84.35</v>
      </c>
      <c r="J43" s="299">
        <f>'LA LIBERTAD (2)'!I22</f>
        <v>85.44</v>
      </c>
      <c r="K43" s="299">
        <f>'LA LIBERTAD (2)'!J22</f>
        <v>82.92</v>
      </c>
      <c r="L43" s="299">
        <f>'LA LIBERTAD (2)'!K22</f>
        <v>79.58</v>
      </c>
      <c r="M43" s="299">
        <f>'LA LIBERTAD (2)'!L22</f>
        <v>82.61</v>
      </c>
      <c r="N43" s="299">
        <f>'LA LIBERTAD (2)'!M22</f>
        <v>76.05</v>
      </c>
      <c r="O43" s="299">
        <f>'LA LIBERTAD (2)'!N22</f>
        <v>80.989999999999995</v>
      </c>
      <c r="P43" s="297">
        <f t="shared" si="0"/>
        <v>934.6</v>
      </c>
      <c r="Q43" s="298">
        <f>'Sn Fco. Menendez'!AE43+SUM(P43/12)</f>
        <v>77.88333333333334</v>
      </c>
      <c r="R43" s="298">
        <f>'Sn Fco. Menendez'!AF43+SUM(Q43/30)</f>
        <v>2.5961111111111115</v>
      </c>
      <c r="S43" s="17"/>
    </row>
    <row r="44" spans="1:19">
      <c r="A44" s="538"/>
      <c r="B44" s="389" t="s">
        <v>64</v>
      </c>
      <c r="C44" s="266" t="str">
        <f>'LA LIBERTAD (2)'!B23</f>
        <v>SAN JUAN NONUALCO</v>
      </c>
      <c r="D44" s="299">
        <f>'LA LIBERTAD (2)'!C23</f>
        <v>108.62</v>
      </c>
      <c r="E44" s="299">
        <f>'LA LIBERTAD (2)'!D23</f>
        <v>92.48</v>
      </c>
      <c r="F44" s="299">
        <f>'LA LIBERTAD (2)'!E23</f>
        <v>111.94</v>
      </c>
      <c r="G44" s="299">
        <f>'LA LIBERTAD (2)'!F23</f>
        <v>132.81</v>
      </c>
      <c r="H44" s="299">
        <f>'LA LIBERTAD (2)'!G23</f>
        <v>128.88</v>
      </c>
      <c r="I44" s="299">
        <f>'LA LIBERTAD (2)'!H23</f>
        <v>120.56</v>
      </c>
      <c r="J44" s="299">
        <f>'LA LIBERTAD (2)'!I23</f>
        <v>118.78</v>
      </c>
      <c r="K44" s="299">
        <f>'LA LIBERTAD (2)'!J23</f>
        <v>112.92</v>
      </c>
      <c r="L44" s="299">
        <f>'LA LIBERTAD (2)'!K23</f>
        <v>116.02</v>
      </c>
      <c r="M44" s="299">
        <f>'LA LIBERTAD (2)'!L23</f>
        <v>119.03</v>
      </c>
      <c r="N44" s="299">
        <f>'LA LIBERTAD (2)'!M23</f>
        <v>103.88</v>
      </c>
      <c r="O44" s="299">
        <f>'LA LIBERTAD (2)'!N23</f>
        <v>107.91</v>
      </c>
      <c r="P44" s="297">
        <f t="shared" si="0"/>
        <v>1373.8300000000002</v>
      </c>
      <c r="Q44" s="298">
        <f>'Sn Fco. Menendez'!AE44+SUM(P44/12)</f>
        <v>114.48583333333335</v>
      </c>
      <c r="R44" s="298">
        <f>'Sn Fco. Menendez'!AF44+SUM(Q44/30)</f>
        <v>3.8161944444444447</v>
      </c>
      <c r="S44" s="17"/>
    </row>
    <row r="45" spans="1:19">
      <c r="A45" s="538"/>
      <c r="B45" s="389" t="s">
        <v>64</v>
      </c>
      <c r="C45" s="266" t="str">
        <f>'LA LIBERTAD (2)'!B24</f>
        <v>SAN ANTONIO MASAHUAT</v>
      </c>
      <c r="D45" s="299">
        <f>'LA LIBERTAD (2)'!C24</f>
        <v>29.97</v>
      </c>
      <c r="E45" s="299">
        <f>'LA LIBERTAD (2)'!D24</f>
        <v>23.83</v>
      </c>
      <c r="F45" s="299">
        <f>'LA LIBERTAD (2)'!E24</f>
        <v>29.17</v>
      </c>
      <c r="G45" s="299">
        <f>'LA LIBERTAD (2)'!F24</f>
        <v>41.32</v>
      </c>
      <c r="H45" s="299">
        <f>'LA LIBERTAD (2)'!G24</f>
        <v>32.86</v>
      </c>
      <c r="I45" s="299">
        <f>'LA LIBERTAD (2)'!H24</f>
        <v>35.11</v>
      </c>
      <c r="J45" s="299">
        <f>'LA LIBERTAD (2)'!I24</f>
        <v>31.51</v>
      </c>
      <c r="K45" s="299">
        <f>'LA LIBERTAD (2)'!J24</f>
        <v>33.54</v>
      </c>
      <c r="L45" s="299">
        <f>'LA LIBERTAD (2)'!K24</f>
        <v>30.92</v>
      </c>
      <c r="M45" s="299">
        <f>'LA LIBERTAD (2)'!L24</f>
        <v>36.93</v>
      </c>
      <c r="N45" s="299">
        <f>'LA LIBERTAD (2)'!M24</f>
        <v>30.89</v>
      </c>
      <c r="O45" s="299">
        <f>'LA LIBERTAD (2)'!N24</f>
        <v>32.11</v>
      </c>
      <c r="P45" s="297">
        <f t="shared" si="0"/>
        <v>388.16</v>
      </c>
      <c r="Q45" s="298">
        <f>'Sn Fco. Menendez'!AE45+SUM(P45/12)</f>
        <v>32.346666666666671</v>
      </c>
      <c r="R45" s="298">
        <f>'Sn Fco. Menendez'!AF45+SUM(Q45/30)</f>
        <v>1.0782222222222224</v>
      </c>
      <c r="S45" s="17"/>
    </row>
    <row r="46" spans="1:19">
      <c r="A46" s="538"/>
      <c r="B46" s="389" t="s">
        <v>19</v>
      </c>
      <c r="C46" s="266" t="str">
        <f>'LA LIBERTAD (2)'!B25</f>
        <v>SAN JOSÉ VILLANUEVA</v>
      </c>
      <c r="D46" s="299">
        <f>'LA LIBERTAD (2)'!C25</f>
        <v>64.92</v>
      </c>
      <c r="E46" s="299">
        <f>'LA LIBERTAD (2)'!D25</f>
        <v>57.61</v>
      </c>
      <c r="F46" s="299">
        <f>'LA LIBERTAD (2)'!E25</f>
        <v>69.08</v>
      </c>
      <c r="G46" s="299">
        <f>'LA LIBERTAD (2)'!F25</f>
        <v>78.760000000000005</v>
      </c>
      <c r="H46" s="299">
        <f>'LA LIBERTAD (2)'!G25</f>
        <v>83.31</v>
      </c>
      <c r="I46" s="299">
        <f>'LA LIBERTAD (2)'!H25</f>
        <v>81.83</v>
      </c>
      <c r="J46" s="299">
        <f>'LA LIBERTAD (2)'!I25</f>
        <v>91.17</v>
      </c>
      <c r="K46" s="299">
        <f>'LA LIBERTAD (2)'!J25</f>
        <v>86.43</v>
      </c>
      <c r="L46" s="299">
        <f>'LA LIBERTAD (2)'!K25</f>
        <v>85.4</v>
      </c>
      <c r="M46" s="299">
        <f>'LA LIBERTAD (2)'!L25</f>
        <v>86.92</v>
      </c>
      <c r="N46" s="299">
        <f>'LA LIBERTAD (2)'!M25</f>
        <v>75.22</v>
      </c>
      <c r="O46" s="299">
        <f>'LA LIBERTAD (2)'!N25</f>
        <v>75.48</v>
      </c>
      <c r="P46" s="297">
        <f t="shared" si="0"/>
        <v>936.12999999999988</v>
      </c>
      <c r="Q46" s="298">
        <f>'Sn Fco. Menendez'!AE46+SUM(P46/12)</f>
        <v>78.010833333333323</v>
      </c>
      <c r="R46" s="298">
        <f>'Sn Fco. Menendez'!AF46+SUM(Q46/30)</f>
        <v>2.6003611111111109</v>
      </c>
      <c r="S46" s="17"/>
    </row>
    <row r="47" spans="1:19">
      <c r="A47" s="538"/>
      <c r="B47" s="389" t="s">
        <v>64</v>
      </c>
      <c r="C47" s="266" t="str">
        <f>'LA LIBERTAD (2)'!B26</f>
        <v>ROSARIO LA PAZ</v>
      </c>
      <c r="D47" s="299">
        <f>'LA LIBERTAD (2)'!C26</f>
        <v>135.38</v>
      </c>
      <c r="E47" s="299">
        <f>'LA LIBERTAD (2)'!D26</f>
        <v>117.02</v>
      </c>
      <c r="F47" s="299">
        <f>'LA LIBERTAD (2)'!E26</f>
        <v>135.93</v>
      </c>
      <c r="G47" s="299">
        <f>'LA LIBERTAD (2)'!F26</f>
        <v>141.81</v>
      </c>
      <c r="H47" s="299">
        <f>'LA LIBERTAD (2)'!G26</f>
        <v>148.84</v>
      </c>
      <c r="I47" s="299">
        <f>'LA LIBERTAD (2)'!H26</f>
        <v>147.78</v>
      </c>
      <c r="J47" s="299">
        <f>'LA LIBERTAD (2)'!I26</f>
        <v>152.07</v>
      </c>
      <c r="K47" s="299">
        <f>'LA LIBERTAD (2)'!J26</f>
        <v>141.97999999999999</v>
      </c>
      <c r="L47" s="299">
        <f>'LA LIBERTAD (2)'!K26</f>
        <v>156.9</v>
      </c>
      <c r="M47" s="299">
        <f>'LA LIBERTAD (2)'!L26</f>
        <v>169.52</v>
      </c>
      <c r="N47" s="299">
        <f>'LA LIBERTAD (2)'!M26</f>
        <v>128.47</v>
      </c>
      <c r="O47" s="299">
        <f>'LA LIBERTAD (2)'!N26</f>
        <v>140.9</v>
      </c>
      <c r="P47" s="297">
        <f t="shared" si="0"/>
        <v>1716.6000000000001</v>
      </c>
      <c r="Q47" s="298">
        <f>'Sn Fco. Menendez'!AE47+SUM(P47/12)</f>
        <v>143.05000000000001</v>
      </c>
      <c r="R47" s="298">
        <f>'Sn Fco. Menendez'!AF47+SUM(Q47/30)</f>
        <v>4.7683333333333335</v>
      </c>
      <c r="S47" s="17"/>
    </row>
    <row r="48" spans="1:19">
      <c r="A48" s="538"/>
      <c r="B48" s="390" t="s">
        <v>66</v>
      </c>
      <c r="C48" s="266" t="str">
        <f>'LA LIBERTAD (2)'!B27</f>
        <v>ROSARIO DE MORA</v>
      </c>
      <c r="D48" s="299">
        <f>'LA LIBERTAD (2)'!C27</f>
        <v>46.86</v>
      </c>
      <c r="E48" s="299">
        <f>'LA LIBERTAD (2)'!D27</f>
        <v>40.56</v>
      </c>
      <c r="F48" s="299">
        <f>'LA LIBERTAD (2)'!E27</f>
        <v>49.3</v>
      </c>
      <c r="G48" s="299">
        <f>'LA LIBERTAD (2)'!F27</f>
        <v>54.66</v>
      </c>
      <c r="H48" s="299">
        <f>'LA LIBERTAD (2)'!G27</f>
        <v>53</v>
      </c>
      <c r="I48" s="299">
        <f>'LA LIBERTAD (2)'!H27</f>
        <v>55.17</v>
      </c>
      <c r="J48" s="299">
        <f>'LA LIBERTAD (2)'!I27</f>
        <v>55.32</v>
      </c>
      <c r="K48" s="299">
        <f>'LA LIBERTAD (2)'!J27</f>
        <v>58.02</v>
      </c>
      <c r="L48" s="299">
        <f>'LA LIBERTAD (2)'!K27</f>
        <v>56.41</v>
      </c>
      <c r="M48" s="299">
        <f>'LA LIBERTAD (2)'!L27</f>
        <v>62.83</v>
      </c>
      <c r="N48" s="299">
        <f>'LA LIBERTAD (2)'!M27</f>
        <v>47.36</v>
      </c>
      <c r="O48" s="299">
        <f>'LA LIBERTAD (2)'!N27</f>
        <v>49.46</v>
      </c>
      <c r="P48" s="297">
        <f t="shared" si="0"/>
        <v>628.95000000000005</v>
      </c>
      <c r="Q48" s="298">
        <f>'Sn Fco. Menendez'!AE48+SUM(P48/12)</f>
        <v>52.412500000000001</v>
      </c>
      <c r="R48" s="298">
        <f>'Sn Fco. Menendez'!AF48+SUM(Q48/30)</f>
        <v>1.7470833333333333</v>
      </c>
      <c r="S48" s="17"/>
    </row>
    <row r="49" spans="1:19">
      <c r="A49" s="538"/>
      <c r="B49" s="389" t="s">
        <v>19</v>
      </c>
      <c r="C49" s="266" t="str">
        <f>'LA LIBERTAD (2)'!B28</f>
        <v>PUERTO LA LIBERTAD</v>
      </c>
      <c r="D49" s="299">
        <f>'LA LIBERTAD (2)'!C28</f>
        <v>751.75</v>
      </c>
      <c r="E49" s="299">
        <f>'LA LIBERTAD (2)'!D28</f>
        <v>627.54999999999995</v>
      </c>
      <c r="F49" s="299">
        <f>'LA LIBERTAD (2)'!E28</f>
        <v>766.76</v>
      </c>
      <c r="G49" s="299">
        <f>'LA LIBERTAD (2)'!F28</f>
        <v>954.66</v>
      </c>
      <c r="H49" s="299">
        <f>'LA LIBERTAD (2)'!G28</f>
        <v>877.85</v>
      </c>
      <c r="I49" s="299">
        <f>'LA LIBERTAD (2)'!H28</f>
        <v>850.46</v>
      </c>
      <c r="J49" s="299">
        <f>'LA LIBERTAD (2)'!I28</f>
        <v>825.74</v>
      </c>
      <c r="K49" s="299">
        <f>'LA LIBERTAD (2)'!J28</f>
        <v>887.17</v>
      </c>
      <c r="L49" s="299">
        <f>'LA LIBERTAD (2)'!K28</f>
        <v>746.12</v>
      </c>
      <c r="M49" s="299">
        <f>'LA LIBERTAD (2)'!L28</f>
        <v>764.97</v>
      </c>
      <c r="N49" s="299">
        <f>'LA LIBERTAD (2)'!M28</f>
        <v>690.26</v>
      </c>
      <c r="O49" s="299">
        <f>'LA LIBERTAD (2)'!N28</f>
        <v>740.03</v>
      </c>
      <c r="P49" s="297">
        <f t="shared" si="0"/>
        <v>9483.32</v>
      </c>
      <c r="Q49" s="298">
        <f>'Sn Fco. Menendez'!AE49+SUM(P49/12)</f>
        <v>790.27666666666664</v>
      </c>
      <c r="R49" s="298">
        <f>'Sn Fco. Menendez'!AF49+SUM(Q49/30)</f>
        <v>26.342555555555556</v>
      </c>
      <c r="S49" s="17"/>
    </row>
    <row r="50" spans="1:19">
      <c r="A50" s="538"/>
      <c r="B50" s="389" t="s">
        <v>66</v>
      </c>
      <c r="C50" s="266" t="str">
        <f>'LA LIBERTAD (2)'!B29</f>
        <v>PANCHIMALCO</v>
      </c>
      <c r="D50" s="299">
        <f>'LA LIBERTAD (2)'!C29</f>
        <v>280.54000000000002</v>
      </c>
      <c r="E50" s="299">
        <f>'LA LIBERTAD (2)'!D29</f>
        <v>238.23</v>
      </c>
      <c r="F50" s="299">
        <f>'LA LIBERTAD (2)'!E29</f>
        <v>284.93</v>
      </c>
      <c r="G50" s="299">
        <f>'LA LIBERTAD (2)'!F29</f>
        <v>321.45999999999998</v>
      </c>
      <c r="H50" s="299">
        <f>'LA LIBERTAD (2)'!G29</f>
        <v>319.39999999999998</v>
      </c>
      <c r="I50" s="299">
        <f>'LA LIBERTAD (2)'!H29</f>
        <v>324.11</v>
      </c>
      <c r="J50" s="299">
        <f>'LA LIBERTAD (2)'!I29</f>
        <v>327.25</v>
      </c>
      <c r="K50" s="299">
        <f>'LA LIBERTAD (2)'!J29</f>
        <v>305.17</v>
      </c>
      <c r="L50" s="299">
        <f>'LA LIBERTAD (2)'!K29</f>
        <v>322.64999999999998</v>
      </c>
      <c r="M50" s="299">
        <f>'LA LIBERTAD (2)'!L29</f>
        <v>309.10000000000002</v>
      </c>
      <c r="N50" s="299">
        <f>'LA LIBERTAD (2)'!M29</f>
        <v>288.26</v>
      </c>
      <c r="O50" s="299">
        <f>'LA LIBERTAD (2)'!N29</f>
        <v>301.56</v>
      </c>
      <c r="P50" s="297">
        <f t="shared" si="0"/>
        <v>3622.6600000000003</v>
      </c>
      <c r="Q50" s="298">
        <f>'Sn Fco. Menendez'!AE50+SUM(P50/12)</f>
        <v>301.88833333333338</v>
      </c>
      <c r="R50" s="298">
        <f>'Sn Fco. Menendez'!AF50+SUM(Q50/30)</f>
        <v>10.062944444444446</v>
      </c>
      <c r="S50" s="17"/>
    </row>
    <row r="51" spans="1:19">
      <c r="A51" s="538"/>
      <c r="B51" s="389" t="s">
        <v>64</v>
      </c>
      <c r="C51" s="266" t="str">
        <f>'LA LIBERTAD (2)'!B30</f>
        <v>OLOCUILTA</v>
      </c>
      <c r="D51" s="299">
        <f>'LA LIBERTAD (2)'!C30</f>
        <v>205.32</v>
      </c>
      <c r="E51" s="299">
        <f>'LA LIBERTAD (2)'!D30</f>
        <v>188.2</v>
      </c>
      <c r="F51" s="299">
        <f>'LA LIBERTAD (2)'!E30</f>
        <v>196.05</v>
      </c>
      <c r="G51" s="299">
        <f>'LA LIBERTAD (2)'!F30</f>
        <v>233.98</v>
      </c>
      <c r="H51" s="299">
        <f>'LA LIBERTAD (2)'!G30</f>
        <v>226.44</v>
      </c>
      <c r="I51" s="299">
        <f>'LA LIBERTAD (2)'!H30</f>
        <v>210.11</v>
      </c>
      <c r="J51" s="299">
        <f>'LA LIBERTAD (2)'!I30</f>
        <v>228.15</v>
      </c>
      <c r="K51" s="299">
        <f>'LA LIBERTAD (2)'!J30</f>
        <v>224.68</v>
      </c>
      <c r="L51" s="299">
        <f>'LA LIBERTAD (2)'!K30</f>
        <v>218.59</v>
      </c>
      <c r="M51" s="299">
        <f>'LA LIBERTAD (2)'!L30</f>
        <v>216.11</v>
      </c>
      <c r="N51" s="299">
        <f>'LA LIBERTAD (2)'!M30</f>
        <v>204.61</v>
      </c>
      <c r="O51" s="299">
        <f>'LA LIBERTAD (2)'!N30</f>
        <v>227.96</v>
      </c>
      <c r="P51" s="297">
        <f t="shared" si="0"/>
        <v>2580.2000000000003</v>
      </c>
      <c r="Q51" s="298">
        <f>'Sn Fco. Menendez'!AE51+SUM(P51/12)</f>
        <v>215.01666666666668</v>
      </c>
      <c r="R51" s="298">
        <f>'Sn Fco. Menendez'!AF51+SUM(Q51/30)</f>
        <v>7.1672222222222226</v>
      </c>
      <c r="S51" s="17"/>
    </row>
    <row r="52" spans="1:19">
      <c r="A52" s="538"/>
      <c r="B52" s="389" t="s">
        <v>19</v>
      </c>
      <c r="C52" s="266" t="str">
        <f>'LA LIBERTAD (2)'!B31</f>
        <v>NUEVO CUSCATLAN</v>
      </c>
      <c r="D52" s="299">
        <f>'LA LIBERTAD (2)'!C31</f>
        <v>201.71</v>
      </c>
      <c r="E52" s="299">
        <f>'LA LIBERTAD (2)'!D31</f>
        <v>170.99</v>
      </c>
      <c r="F52" s="299">
        <f>'LA LIBERTAD (2)'!E31</f>
        <v>195.2</v>
      </c>
      <c r="G52" s="299">
        <f>'LA LIBERTAD (2)'!F31</f>
        <v>210.68</v>
      </c>
      <c r="H52" s="299">
        <f>'LA LIBERTAD (2)'!G31</f>
        <v>225.57</v>
      </c>
      <c r="I52" s="299">
        <f>'LA LIBERTAD (2)'!H31</f>
        <v>238.56</v>
      </c>
      <c r="J52" s="299">
        <f>'LA LIBERTAD (2)'!I31</f>
        <v>235.34</v>
      </c>
      <c r="K52" s="299">
        <f>'LA LIBERTAD (2)'!J31</f>
        <v>226.58</v>
      </c>
      <c r="L52" s="299">
        <f>'LA LIBERTAD (2)'!K31</f>
        <v>215.38</v>
      </c>
      <c r="M52" s="299">
        <f>'LA LIBERTAD (2)'!L31</f>
        <v>221.3</v>
      </c>
      <c r="N52" s="299">
        <f>'LA LIBERTAD (2)'!M31</f>
        <v>199.08</v>
      </c>
      <c r="O52" s="299">
        <f>'LA LIBERTAD (2)'!N31</f>
        <v>224.31</v>
      </c>
      <c r="P52" s="297">
        <f t="shared" si="0"/>
        <v>2564.6999999999998</v>
      </c>
      <c r="Q52" s="298">
        <f>'Sn Fco. Menendez'!AE52+SUM(P52/12)</f>
        <v>213.72499999999999</v>
      </c>
      <c r="R52" s="298">
        <f>'Sn Fco. Menendez'!AF52+SUM(Q52/30)</f>
        <v>7.1241666666666665</v>
      </c>
      <c r="S52" s="17"/>
    </row>
    <row r="53" spans="1:19">
      <c r="A53" s="538"/>
      <c r="B53" s="390" t="s">
        <v>19</v>
      </c>
      <c r="C53" s="266" t="str">
        <f>'LA LIBERTAD (2)'!B32</f>
        <v>JICALAPA</v>
      </c>
      <c r="D53" s="299">
        <f>'LA LIBERTAD (2)'!C32</f>
        <v>29.22</v>
      </c>
      <c r="E53" s="299">
        <f>'LA LIBERTAD (2)'!D32</f>
        <v>25.62</v>
      </c>
      <c r="F53" s="299">
        <f>'LA LIBERTAD (2)'!E32</f>
        <v>25.64</v>
      </c>
      <c r="G53" s="299">
        <f>'LA LIBERTAD (2)'!F32</f>
        <v>36.799999999999997</v>
      </c>
      <c r="H53" s="299">
        <f>'LA LIBERTAD (2)'!G32</f>
        <v>32.78</v>
      </c>
      <c r="I53" s="299">
        <f>'LA LIBERTAD (2)'!H32</f>
        <v>32.74</v>
      </c>
      <c r="J53" s="299">
        <f>'LA LIBERTAD (2)'!I32</f>
        <v>37.53</v>
      </c>
      <c r="K53" s="299">
        <f>'LA LIBERTAD (2)'!J32</f>
        <v>43.96</v>
      </c>
      <c r="L53" s="299">
        <f>'LA LIBERTAD (2)'!K32</f>
        <v>38.130000000000003</v>
      </c>
      <c r="M53" s="299">
        <f>'LA LIBERTAD (2)'!L32</f>
        <v>38.46</v>
      </c>
      <c r="N53" s="299">
        <f>'LA LIBERTAD (2)'!M32</f>
        <v>30.17</v>
      </c>
      <c r="O53" s="299">
        <f>'LA LIBERTAD (2)'!N32</f>
        <v>31.06</v>
      </c>
      <c r="P53" s="297">
        <f t="shared" si="0"/>
        <v>402.11</v>
      </c>
      <c r="Q53" s="298">
        <f>'Sn Fco. Menendez'!AE53+SUM(P53/12)</f>
        <v>33.509166666666665</v>
      </c>
      <c r="R53" s="298">
        <f>'Sn Fco. Menendez'!AF53+SUM(Q53/30)</f>
        <v>1.1169722222222223</v>
      </c>
      <c r="S53" s="17"/>
    </row>
    <row r="54" spans="1:19">
      <c r="A54" s="538"/>
      <c r="B54" s="390" t="s">
        <v>64</v>
      </c>
      <c r="C54" s="266" t="str">
        <f>'LA LIBERTAD (2)'!B33</f>
        <v>CUYULTITAN</v>
      </c>
      <c r="D54" s="299">
        <f>'LA LIBERTAD (2)'!C33</f>
        <v>50.55</v>
      </c>
      <c r="E54" s="299">
        <f>'LA LIBERTAD (2)'!D33</f>
        <v>41</v>
      </c>
      <c r="F54" s="299">
        <f>'LA LIBERTAD (2)'!E33</f>
        <v>44.77</v>
      </c>
      <c r="G54" s="299">
        <f>'LA LIBERTAD (2)'!F33</f>
        <v>61.13</v>
      </c>
      <c r="H54" s="299">
        <f>'LA LIBERTAD (2)'!G33</f>
        <v>55.88</v>
      </c>
      <c r="I54" s="299">
        <f>'LA LIBERTAD (2)'!H33</f>
        <v>58.08</v>
      </c>
      <c r="J54" s="299">
        <f>'LA LIBERTAD (2)'!I33</f>
        <v>61.07</v>
      </c>
      <c r="K54" s="299">
        <f>'LA LIBERTAD (2)'!J33</f>
        <v>60.29</v>
      </c>
      <c r="L54" s="299">
        <f>'LA LIBERTAD (2)'!K33</f>
        <v>66</v>
      </c>
      <c r="M54" s="299">
        <f>'LA LIBERTAD (2)'!L33</f>
        <v>60.4</v>
      </c>
      <c r="N54" s="299">
        <f>'LA LIBERTAD (2)'!M33</f>
        <v>49.1</v>
      </c>
      <c r="O54" s="299">
        <f>'LA LIBERTAD (2)'!N33</f>
        <v>56.35</v>
      </c>
      <c r="P54" s="297">
        <f t="shared" si="0"/>
        <v>664.62</v>
      </c>
      <c r="Q54" s="298">
        <f>'Sn Fco. Menendez'!AE54+SUM(P54/12)</f>
        <v>55.384999999999998</v>
      </c>
      <c r="R54" s="298">
        <f>'Sn Fco. Menendez'!AF54+SUM(Q54/30)</f>
        <v>1.8461666666666665</v>
      </c>
      <c r="S54" s="17"/>
    </row>
    <row r="55" spans="1:19">
      <c r="A55" s="538"/>
      <c r="B55" s="389" t="s">
        <v>19</v>
      </c>
      <c r="C55" s="266" t="str">
        <f>'LA LIBERTAD (2)'!B34</f>
        <v>COMASAGUA</v>
      </c>
      <c r="D55" s="299">
        <f>'LA LIBERTAD (2)'!C34</f>
        <v>47.55</v>
      </c>
      <c r="E55" s="299">
        <f>'LA LIBERTAD (2)'!D34</f>
        <v>47.73</v>
      </c>
      <c r="F55" s="299">
        <f>'LA LIBERTAD (2)'!E34</f>
        <v>52.79</v>
      </c>
      <c r="G55" s="299">
        <f>'LA LIBERTAD (2)'!F34</f>
        <v>57.95</v>
      </c>
      <c r="H55" s="299">
        <f>'LA LIBERTAD (2)'!G34</f>
        <v>65.510000000000005</v>
      </c>
      <c r="I55" s="299">
        <f>'LA LIBERTAD (2)'!H34</f>
        <v>60.02</v>
      </c>
      <c r="J55" s="299">
        <f>'LA LIBERTAD (2)'!I34</f>
        <v>69.56</v>
      </c>
      <c r="K55" s="299">
        <f>'LA LIBERTAD (2)'!J34</f>
        <v>73.510000000000005</v>
      </c>
      <c r="L55" s="299">
        <f>'LA LIBERTAD (2)'!K34</f>
        <v>70.349999999999994</v>
      </c>
      <c r="M55" s="299">
        <f>'LA LIBERTAD (2)'!L34</f>
        <v>65.64</v>
      </c>
      <c r="N55" s="299">
        <f>'LA LIBERTAD (2)'!M34</f>
        <v>48.12</v>
      </c>
      <c r="O55" s="299">
        <f>'LA LIBERTAD (2)'!N34</f>
        <v>49.26</v>
      </c>
      <c r="P55" s="297">
        <f t="shared" si="0"/>
        <v>707.9899999999999</v>
      </c>
      <c r="Q55" s="298">
        <f>'Sn Fco. Menendez'!AE55+SUM(P55/12)</f>
        <v>58.99916666666666</v>
      </c>
      <c r="R55" s="298">
        <f>'Sn Fco. Menendez'!AF55+SUM(Q55/30)</f>
        <v>1.9666388888888886</v>
      </c>
      <c r="S55" s="17"/>
    </row>
    <row r="56" spans="1:19" ht="17.25" customHeight="1">
      <c r="A56" s="538"/>
      <c r="B56" s="438" t="s">
        <v>66</v>
      </c>
      <c r="C56" s="266" t="str">
        <f>'LA LIBERTAD (2)'!B45</f>
        <v>SANTO TOMAS</v>
      </c>
      <c r="D56" s="299">
        <f>'LA LIBERTAD (2)'!C45</f>
        <v>0</v>
      </c>
      <c r="E56" s="299">
        <f>'LA LIBERTAD (2)'!D45</f>
        <v>0</v>
      </c>
      <c r="F56" s="299">
        <f>'LA LIBERTAD (2)'!E45</f>
        <v>0</v>
      </c>
      <c r="G56" s="299">
        <f>'LA LIBERTAD (2)'!F45</f>
        <v>0</v>
      </c>
      <c r="H56" s="299">
        <f>'LA LIBERTAD (2)'!G45</f>
        <v>0</v>
      </c>
      <c r="I56" s="299">
        <f>'LA LIBERTAD (2)'!H45</f>
        <v>0</v>
      </c>
      <c r="J56" s="299">
        <f>'LA LIBERTAD (2)'!I45</f>
        <v>0</v>
      </c>
      <c r="K56" s="299">
        <f>'LA LIBERTAD (2)'!J45</f>
        <v>118.16</v>
      </c>
      <c r="L56" s="299">
        <f>'LA LIBERTAD (2)'!K45</f>
        <v>270.57</v>
      </c>
      <c r="M56" s="299">
        <f>'LA LIBERTAD (2)'!L45</f>
        <v>274.33999999999997</v>
      </c>
      <c r="N56" s="299">
        <f>'LA LIBERTAD (2)'!M45</f>
        <v>228.36</v>
      </c>
      <c r="O56" s="299">
        <f>'LA LIBERTAD (2)'!N45</f>
        <v>257.12</v>
      </c>
      <c r="P56" s="297">
        <f t="shared" ref="P56:P96" si="8">SUM(D56:O56)</f>
        <v>1148.55</v>
      </c>
      <c r="Q56" s="298">
        <f>'Sn Fco. Menendez'!AE66+SUM(P56/12)</f>
        <v>95.712499999999991</v>
      </c>
      <c r="R56" s="298">
        <f>'Sn Fco. Menendez'!AF66+SUM(Q56/30)</f>
        <v>3.1904166666666662</v>
      </c>
      <c r="S56" s="17"/>
    </row>
    <row r="57" spans="1:19" ht="15.75" customHeight="1">
      <c r="A57" s="538"/>
      <c r="B57" s="438" t="s">
        <v>19</v>
      </c>
      <c r="C57" s="266" t="str">
        <f>'LA LIBERTAD (2)'!B46</f>
        <v>CIUDAD ARCE</v>
      </c>
      <c r="D57" s="299">
        <f>'LA LIBERTAD (2)'!C46</f>
        <v>0</v>
      </c>
      <c r="E57" s="299">
        <f>'LA LIBERTAD (2)'!D46</f>
        <v>0</v>
      </c>
      <c r="F57" s="299">
        <f>'LA LIBERTAD (2)'!E46</f>
        <v>0</v>
      </c>
      <c r="G57" s="299">
        <f>'LA LIBERTAD (2)'!F46</f>
        <v>0</v>
      </c>
      <c r="H57" s="299">
        <f>'LA LIBERTAD (2)'!G46</f>
        <v>0</v>
      </c>
      <c r="I57" s="299">
        <f>'LA LIBERTAD (2)'!H46</f>
        <v>0</v>
      </c>
      <c r="J57" s="299">
        <f>'LA LIBERTAD (2)'!I46</f>
        <v>0</v>
      </c>
      <c r="K57" s="299">
        <f>'LA LIBERTAD (2)'!J46</f>
        <v>330.33</v>
      </c>
      <c r="L57" s="299">
        <f>'LA LIBERTAD (2)'!K46</f>
        <v>356.71</v>
      </c>
      <c r="M57" s="299">
        <f>'LA LIBERTAD (2)'!L46</f>
        <v>378.1</v>
      </c>
      <c r="N57" s="299">
        <f>'LA LIBERTAD (2)'!M46</f>
        <v>304.19</v>
      </c>
      <c r="O57" s="299">
        <f>'LA LIBERTAD (2)'!N46</f>
        <v>287.88</v>
      </c>
      <c r="P57" s="297">
        <f>SUM(D57:O57)</f>
        <v>1657.21</v>
      </c>
      <c r="Q57" s="298">
        <f>'Sn Fco. Menendez'!AE67+SUM(P57/12)</f>
        <v>138.10083333333333</v>
      </c>
      <c r="R57" s="298">
        <f>'Sn Fco. Menendez'!AF67+SUM(Q57/30)</f>
        <v>4.603361111111111</v>
      </c>
      <c r="S57" s="17"/>
    </row>
    <row r="58" spans="1:19">
      <c r="A58" s="551" t="s">
        <v>579</v>
      </c>
      <c r="B58" s="376" t="s">
        <v>27</v>
      </c>
      <c r="C58" s="268" t="str">
        <f>CAPSA!B7</f>
        <v>Acajutla</v>
      </c>
      <c r="D58" s="302">
        <f>CAPSA!C7</f>
        <v>394.95</v>
      </c>
      <c r="E58" s="302">
        <f>CAPSA!D7</f>
        <v>344.46</v>
      </c>
      <c r="F58" s="302">
        <f>CAPSA!E7</f>
        <v>411.57</v>
      </c>
      <c r="G58" s="302">
        <f>CAPSA!F7</f>
        <v>531.09</v>
      </c>
      <c r="H58" s="302">
        <f>CAPSA!G7</f>
        <v>452.19</v>
      </c>
      <c r="I58" s="302">
        <f>CAPSA!H7</f>
        <v>458.61</v>
      </c>
      <c r="J58" s="302">
        <f>CAPSA!I7</f>
        <v>507.94</v>
      </c>
      <c r="K58" s="302">
        <f>CAPSA!J7</f>
        <v>481.44</v>
      </c>
      <c r="L58" s="302">
        <f>CAPSA!K7</f>
        <v>474.63</v>
      </c>
      <c r="M58" s="302">
        <f>CAPSA!L7</f>
        <v>456.28</v>
      </c>
      <c r="N58" s="302">
        <f>CAPSA!M7</f>
        <v>381.87</v>
      </c>
      <c r="O58" s="302">
        <f>CAPSA!N7</f>
        <v>411.86</v>
      </c>
      <c r="P58" s="303">
        <f t="shared" si="8"/>
        <v>5306.89</v>
      </c>
      <c r="Q58" s="304">
        <f>'Sn Fco. Menendez'!AE72+SUM(P58/12)</f>
        <v>442.24083333333334</v>
      </c>
      <c r="R58" s="304">
        <f>'Sn Fco. Menendez'!AF72+SUM(Q58/30)</f>
        <v>14.741361111111111</v>
      </c>
      <c r="S58" s="17"/>
    </row>
    <row r="59" spans="1:19">
      <c r="A59" s="552"/>
      <c r="B59" s="376" t="s">
        <v>27</v>
      </c>
      <c r="C59" s="268" t="str">
        <f>CAPSA!B8</f>
        <v>Armenia</v>
      </c>
      <c r="D59" s="302">
        <f>CAPSA!C8</f>
        <v>307.01</v>
      </c>
      <c r="E59" s="302">
        <f>CAPSA!D8</f>
        <v>274.79000000000002</v>
      </c>
      <c r="F59" s="302">
        <f>CAPSA!E8</f>
        <v>315.81</v>
      </c>
      <c r="G59" s="302">
        <f>CAPSA!F8</f>
        <v>339.11</v>
      </c>
      <c r="H59" s="302">
        <f>CAPSA!G8</f>
        <v>371.53</v>
      </c>
      <c r="I59" s="302">
        <f>CAPSA!H8</f>
        <v>358.84</v>
      </c>
      <c r="J59" s="302">
        <f>CAPSA!I8</f>
        <v>393.88</v>
      </c>
      <c r="K59" s="302">
        <f>CAPSA!J8</f>
        <v>371.52</v>
      </c>
      <c r="L59" s="302">
        <f>CAPSA!K8</f>
        <v>352.75</v>
      </c>
      <c r="M59" s="302">
        <f>CAPSA!L8</f>
        <v>374.95</v>
      </c>
      <c r="N59" s="302">
        <f>CAPSA!M8</f>
        <v>324.33</v>
      </c>
      <c r="O59" s="302">
        <f>CAPSA!N8</f>
        <v>367.55</v>
      </c>
      <c r="P59" s="303">
        <f t="shared" si="8"/>
        <v>4152.07</v>
      </c>
      <c r="Q59" s="304">
        <f>'Sn Fco. Menendez'!AE73+SUM(P59/12)</f>
        <v>346.00583333333333</v>
      </c>
      <c r="R59" s="304">
        <f>'Sn Fco. Menendez'!AF73+SUM(Q59/30)</f>
        <v>11.533527777777778</v>
      </c>
      <c r="S59" s="17"/>
    </row>
    <row r="60" spans="1:19">
      <c r="A60" s="552"/>
      <c r="B60" s="376" t="s">
        <v>27</v>
      </c>
      <c r="C60" s="268" t="str">
        <f>CAPSA!B9</f>
        <v>Caluco</v>
      </c>
      <c r="D60" s="302">
        <f>CAPSA!C9</f>
        <v>52.92</v>
      </c>
      <c r="E60" s="302">
        <f>CAPSA!D9</f>
        <v>42.84</v>
      </c>
      <c r="F60" s="302">
        <f>CAPSA!E9</f>
        <v>49.87</v>
      </c>
      <c r="G60" s="302">
        <f>CAPSA!F9</f>
        <v>68.47</v>
      </c>
      <c r="H60" s="302">
        <f>CAPSA!G9</f>
        <v>61.17</v>
      </c>
      <c r="I60" s="302">
        <f>CAPSA!H9</f>
        <v>51.85</v>
      </c>
      <c r="J60" s="302">
        <f>CAPSA!I9</f>
        <v>59.06</v>
      </c>
      <c r="K60" s="302">
        <f>CAPSA!J9</f>
        <v>61.1</v>
      </c>
      <c r="L60" s="302">
        <f>CAPSA!K9</f>
        <v>52.2</v>
      </c>
      <c r="M60" s="302">
        <f>CAPSA!L9</f>
        <v>54.03</v>
      </c>
      <c r="N60" s="302">
        <f>CAPSA!M9</f>
        <v>51.32</v>
      </c>
      <c r="O60" s="302">
        <f>CAPSA!N9</f>
        <v>54.83</v>
      </c>
      <c r="P60" s="303">
        <f t="shared" si="8"/>
        <v>659.66000000000008</v>
      </c>
      <c r="Q60" s="304">
        <f>'Sn Fco. Menendez'!AE74+SUM(P60/12)</f>
        <v>54.971666666666671</v>
      </c>
      <c r="R60" s="304">
        <f>'Sn Fco. Menendez'!AF74+SUM(Q60/30)</f>
        <v>1.8323888888888891</v>
      </c>
      <c r="S60" s="17"/>
    </row>
    <row r="61" spans="1:19">
      <c r="A61" s="552"/>
      <c r="B61" s="376" t="s">
        <v>27</v>
      </c>
      <c r="C61" s="268" t="str">
        <f>CAPSA!B10</f>
        <v>Cuisnahuat</v>
      </c>
      <c r="D61" s="302">
        <f>CAPSA!C10</f>
        <v>33.61</v>
      </c>
      <c r="E61" s="302">
        <f>CAPSA!D10</f>
        <v>27.09</v>
      </c>
      <c r="F61" s="302">
        <f>CAPSA!E10</f>
        <v>45.19</v>
      </c>
      <c r="G61" s="302">
        <f>CAPSA!F10</f>
        <v>49.41</v>
      </c>
      <c r="H61" s="302">
        <f>CAPSA!G10</f>
        <v>34.369999999999997</v>
      </c>
      <c r="I61" s="302">
        <f>CAPSA!H10</f>
        <v>37.72</v>
      </c>
      <c r="J61" s="302">
        <f>CAPSA!I10</f>
        <v>40.46</v>
      </c>
      <c r="K61" s="302">
        <f>CAPSA!J10</f>
        <v>42.35</v>
      </c>
      <c r="L61" s="302">
        <f>CAPSA!K10</f>
        <v>40.340000000000003</v>
      </c>
      <c r="M61" s="302">
        <f>CAPSA!L10</f>
        <v>43.01</v>
      </c>
      <c r="N61" s="302">
        <f>CAPSA!M10</f>
        <v>33.64</v>
      </c>
      <c r="O61" s="302">
        <f>CAPSA!N10</f>
        <v>41.12</v>
      </c>
      <c r="P61" s="303">
        <f t="shared" si="8"/>
        <v>468.31000000000006</v>
      </c>
      <c r="Q61" s="304">
        <f>'Sn Fco. Menendez'!AE75+SUM(P61/12)</f>
        <v>39.025833333333338</v>
      </c>
      <c r="R61" s="304">
        <f>'Sn Fco. Menendez'!AF75+SUM(Q61/30)</f>
        <v>1.3008611111111112</v>
      </c>
      <c r="S61" s="17"/>
    </row>
    <row r="62" spans="1:19">
      <c r="A62" s="552"/>
      <c r="B62" s="376" t="s">
        <v>27</v>
      </c>
      <c r="C62" s="268" t="str">
        <f>CAPSA!B11</f>
        <v>Izalco</v>
      </c>
      <c r="D62" s="302">
        <f>CAPSA!C11</f>
        <v>486.62</v>
      </c>
      <c r="E62" s="302">
        <f>CAPSA!D11</f>
        <v>427.01</v>
      </c>
      <c r="F62" s="302">
        <f>CAPSA!E11</f>
        <v>498.23</v>
      </c>
      <c r="G62" s="302">
        <f>CAPSA!F11</f>
        <v>582.54999999999995</v>
      </c>
      <c r="H62" s="302">
        <f>CAPSA!G11</f>
        <v>566.89</v>
      </c>
      <c r="I62" s="302">
        <f>CAPSA!H11</f>
        <v>555.65</v>
      </c>
      <c r="J62" s="302">
        <f>CAPSA!I11</f>
        <v>585.45000000000005</v>
      </c>
      <c r="K62" s="302">
        <f>CAPSA!J11</f>
        <v>560.74</v>
      </c>
      <c r="L62" s="302">
        <f>CAPSA!K11</f>
        <v>526.19000000000005</v>
      </c>
      <c r="M62" s="302">
        <f>CAPSA!L11</f>
        <v>524.16999999999996</v>
      </c>
      <c r="N62" s="302">
        <f>CAPSA!M11</f>
        <v>459.18</v>
      </c>
      <c r="O62" s="302">
        <f>CAPSA!N11</f>
        <v>518.35</v>
      </c>
      <c r="P62" s="303">
        <f t="shared" si="8"/>
        <v>6291.0300000000007</v>
      </c>
      <c r="Q62" s="304">
        <f>'Sn Fco. Menendez'!AE76+SUM(P62/12)</f>
        <v>524.25250000000005</v>
      </c>
      <c r="R62" s="304">
        <f>'Sn Fco. Menendez'!AF76+SUM(Q62/30)</f>
        <v>17.475083333333334</v>
      </c>
      <c r="S62" s="17"/>
    </row>
    <row r="63" spans="1:19">
      <c r="A63" s="552"/>
      <c r="B63" s="376" t="s">
        <v>27</v>
      </c>
      <c r="C63" s="268" t="str">
        <f>CAPSA!B12</f>
        <v>Juayua</v>
      </c>
      <c r="D63" s="268">
        <f>CAPSA!C12</f>
        <v>287.04000000000002</v>
      </c>
      <c r="E63" s="268">
        <f>CAPSA!D12</f>
        <v>242.13</v>
      </c>
      <c r="F63" s="268">
        <f>CAPSA!E12</f>
        <v>278.77</v>
      </c>
      <c r="G63" s="305">
        <f>CAPSA!F12</f>
        <v>337.55</v>
      </c>
      <c r="H63" s="305">
        <f>CAPSA!G12</f>
        <v>303.57</v>
      </c>
      <c r="I63" s="268">
        <f>CAPSA!H12</f>
        <v>306.79000000000002</v>
      </c>
      <c r="J63" s="268">
        <f>CAPSA!I12</f>
        <v>312.87</v>
      </c>
      <c r="K63" s="268">
        <f>CAPSA!J12</f>
        <v>331.7</v>
      </c>
      <c r="L63" s="268">
        <f>CAPSA!K12</f>
        <v>304.18</v>
      </c>
      <c r="M63" s="268">
        <f>CAPSA!L12</f>
        <v>296.91000000000003</v>
      </c>
      <c r="N63" s="268">
        <f>CAPSA!M12</f>
        <v>242.83</v>
      </c>
      <c r="O63" s="268">
        <f>CAPSA!N12</f>
        <v>264.88</v>
      </c>
      <c r="P63" s="303">
        <f t="shared" si="8"/>
        <v>3509.2199999999993</v>
      </c>
      <c r="Q63" s="304">
        <f>'Sn Fco. Menendez'!AE77+SUM(P63/12)</f>
        <v>292.43499999999995</v>
      </c>
      <c r="R63" s="304">
        <f>'Sn Fco. Menendez'!AF77+SUM(Q63/30)</f>
        <v>9.7478333333333307</v>
      </c>
      <c r="S63" s="17"/>
    </row>
    <row r="64" spans="1:19">
      <c r="A64" s="552"/>
      <c r="B64" s="376" t="s">
        <v>27</v>
      </c>
      <c r="C64" s="268" t="str">
        <f>CAPSA!B13</f>
        <v>Nahuizalco</v>
      </c>
      <c r="D64" s="268">
        <f>CAPSA!C13</f>
        <v>265.22000000000003</v>
      </c>
      <c r="E64" s="268">
        <f>CAPSA!D13</f>
        <v>231.53</v>
      </c>
      <c r="F64" s="268">
        <f>CAPSA!E13</f>
        <v>279.04000000000002</v>
      </c>
      <c r="G64" s="305">
        <f>CAPSA!F13</f>
        <v>299.3</v>
      </c>
      <c r="H64" s="305">
        <f>CAPSA!G13</f>
        <v>294.51</v>
      </c>
      <c r="I64" s="305">
        <f>CAPSA!H13</f>
        <v>302.14</v>
      </c>
      <c r="J64" s="268">
        <f>CAPSA!I13</f>
        <v>317.98</v>
      </c>
      <c r="K64" s="268">
        <f>CAPSA!J13</f>
        <v>303.58</v>
      </c>
      <c r="L64" s="268">
        <f>CAPSA!K13</f>
        <v>279.04000000000002</v>
      </c>
      <c r="M64" s="268">
        <f>CAPSA!L13</f>
        <v>297.76</v>
      </c>
      <c r="N64" s="268">
        <f>CAPSA!M13</f>
        <v>257.48</v>
      </c>
      <c r="O64" s="268">
        <f>CAPSA!N13</f>
        <v>271.5</v>
      </c>
      <c r="P64" s="303">
        <f t="shared" si="8"/>
        <v>3399.0799999999995</v>
      </c>
      <c r="Q64" s="304">
        <f>'Sn Fco. Menendez'!AE78+SUM(P64/12)</f>
        <v>283.2566666666666</v>
      </c>
      <c r="R64" s="304">
        <f>'Sn Fco. Menendez'!AF78+SUM(Q64/30)</f>
        <v>9.4418888888888866</v>
      </c>
      <c r="S64" s="17"/>
    </row>
    <row r="65" spans="1:19">
      <c r="A65" s="552"/>
      <c r="B65" s="376" t="s">
        <v>27</v>
      </c>
      <c r="C65" s="268" t="str">
        <f>CAPSA!B14</f>
        <v>Nahuilingo</v>
      </c>
      <c r="D65" s="268">
        <f>CAPSA!C14</f>
        <v>79.150000000000006</v>
      </c>
      <c r="E65" s="268">
        <f>CAPSA!D14</f>
        <v>70.150000000000006</v>
      </c>
      <c r="F65" s="268">
        <f>CAPSA!E14</f>
        <v>89.89</v>
      </c>
      <c r="G65" s="305">
        <f>CAPSA!F14</f>
        <v>106.61</v>
      </c>
      <c r="H65" s="305">
        <f>CAPSA!G14</f>
        <v>100.18</v>
      </c>
      <c r="I65" s="268">
        <f>CAPSA!H14</f>
        <v>100.61</v>
      </c>
      <c r="J65" s="268">
        <f>CAPSA!I14</f>
        <v>105.84</v>
      </c>
      <c r="K65" s="268">
        <f>CAPSA!J14</f>
        <v>94.97</v>
      </c>
      <c r="L65" s="268">
        <f>CAPSA!K14</f>
        <v>93.7</v>
      </c>
      <c r="M65" s="268">
        <f>CAPSA!L14</f>
        <v>96.46</v>
      </c>
      <c r="N65" s="268">
        <f>CAPSA!M14</f>
        <v>77.83</v>
      </c>
      <c r="O65" s="268">
        <f>CAPSA!N14</f>
        <v>88.46</v>
      </c>
      <c r="P65" s="303">
        <f t="shared" si="8"/>
        <v>1103.8500000000001</v>
      </c>
      <c r="Q65" s="304">
        <f>'Sn Fco. Menendez'!AE79+SUM(P65/12)</f>
        <v>91.987500000000011</v>
      </c>
      <c r="R65" s="304">
        <f>'Sn Fco. Menendez'!AF79+SUM(Q65/30)</f>
        <v>3.0662500000000006</v>
      </c>
      <c r="S65" s="34"/>
    </row>
    <row r="66" spans="1:19">
      <c r="A66" s="552"/>
      <c r="B66" s="376" t="s">
        <v>27</v>
      </c>
      <c r="C66" s="269" t="str">
        <f>CAPSA!B15</f>
        <v>Salcoatitán</v>
      </c>
      <c r="D66" s="306">
        <f>CAPSA!C15</f>
        <v>62.1</v>
      </c>
      <c r="E66" s="306">
        <f>CAPSA!D15</f>
        <v>51.95</v>
      </c>
      <c r="F66" s="306">
        <f>CAPSA!E15</f>
        <v>60.19</v>
      </c>
      <c r="G66" s="306">
        <f>CAPSA!F15</f>
        <v>67.239999999999995</v>
      </c>
      <c r="H66" s="306">
        <f>CAPSA!G15</f>
        <v>64.78</v>
      </c>
      <c r="I66" s="306">
        <f>CAPSA!H15</f>
        <v>68.63</v>
      </c>
      <c r="J66" s="306">
        <f>CAPSA!I15</f>
        <v>67.900000000000006</v>
      </c>
      <c r="K66" s="306">
        <f>CAPSA!J15</f>
        <v>80.8</v>
      </c>
      <c r="L66" s="306">
        <f>CAPSA!K15</f>
        <v>73.05</v>
      </c>
      <c r="M66" s="306">
        <f>CAPSA!L15</f>
        <v>70.739999999999995</v>
      </c>
      <c r="N66" s="306">
        <f>CAPSA!M15</f>
        <v>56.92</v>
      </c>
      <c r="O66" s="306">
        <f>CAPSA!N15</f>
        <v>65.180000000000007</v>
      </c>
      <c r="P66" s="303">
        <f t="shared" si="8"/>
        <v>789.47999999999979</v>
      </c>
      <c r="Q66" s="304">
        <f>'Sn Fco. Menendez'!AE80+SUM(P66/12)</f>
        <v>65.789999999999978</v>
      </c>
      <c r="R66" s="304">
        <f>'Sn Fco. Menendez'!AF80+SUM(Q66/30)</f>
        <v>2.1929999999999992</v>
      </c>
      <c r="S66" s="17"/>
    </row>
    <row r="67" spans="1:19">
      <c r="A67" s="552"/>
      <c r="B67" s="376" t="s">
        <v>27</v>
      </c>
      <c r="C67" s="269" t="str">
        <f>CAPSA!B16</f>
        <v>San Antonio del Monte</v>
      </c>
      <c r="D67" s="268">
        <f>CAPSA!C16</f>
        <v>256.23</v>
      </c>
      <c r="E67" s="268">
        <f>CAPSA!D16</f>
        <v>219.42</v>
      </c>
      <c r="F67" s="268">
        <f>CAPSA!E16</f>
        <v>275.67</v>
      </c>
      <c r="G67" s="305">
        <f>CAPSA!F16</f>
        <v>333.81</v>
      </c>
      <c r="H67" s="305">
        <f>CAPSA!G16</f>
        <v>302.20999999999998</v>
      </c>
      <c r="I67" s="268">
        <f>CAPSA!H16</f>
        <v>294.17</v>
      </c>
      <c r="J67" s="268">
        <f>CAPSA!I16</f>
        <v>310.02</v>
      </c>
      <c r="K67" s="268">
        <f>CAPSA!J16</f>
        <v>305.86</v>
      </c>
      <c r="L67" s="268">
        <f>CAPSA!K16</f>
        <v>281.26</v>
      </c>
      <c r="M67" s="268">
        <f>CAPSA!L16</f>
        <v>302.17</v>
      </c>
      <c r="N67" s="268">
        <f>CAPSA!M16</f>
        <v>257.43</v>
      </c>
      <c r="O67" s="268">
        <f>CAPSA!N16</f>
        <v>277.14999999999998</v>
      </c>
      <c r="P67" s="303">
        <f t="shared" si="8"/>
        <v>3415.3999999999996</v>
      </c>
      <c r="Q67" s="304">
        <f>'Sn Fco. Menendez'!AE81+SUM(P67/12)</f>
        <v>284.61666666666662</v>
      </c>
      <c r="R67" s="304">
        <f>'Sn Fco. Menendez'!AF81+SUM(Q67/30)</f>
        <v>9.4872222222222202</v>
      </c>
      <c r="S67" s="17"/>
    </row>
    <row r="68" spans="1:19">
      <c r="A68" s="552"/>
      <c r="B68" s="376" t="s">
        <v>27</v>
      </c>
      <c r="C68" s="269" t="str">
        <f>CAPSA!B17</f>
        <v>San Julián (Relleno)</v>
      </c>
      <c r="D68" s="268">
        <f>CAPSA!C17</f>
        <v>0</v>
      </c>
      <c r="E68" s="268">
        <f>CAPSA!D17</f>
        <v>0</v>
      </c>
      <c r="F68" s="268">
        <f>CAPSA!E17</f>
        <v>17</v>
      </c>
      <c r="G68" s="305">
        <f>CAPSA!F17</f>
        <v>0</v>
      </c>
      <c r="H68" s="305">
        <f>CAPSA!G17</f>
        <v>0</v>
      </c>
      <c r="I68" s="268">
        <f>CAPSA!H17</f>
        <v>0</v>
      </c>
      <c r="J68" s="268">
        <f>CAPSA!I17</f>
        <v>48.16</v>
      </c>
      <c r="K68" s="268">
        <f>CAPSA!J17</f>
        <v>148.25</v>
      </c>
      <c r="L68" s="268">
        <f>CAPSA!K17</f>
        <v>144.61000000000001</v>
      </c>
      <c r="M68" s="268">
        <f>CAPSA!L17</f>
        <v>145.84</v>
      </c>
      <c r="N68" s="268">
        <f>CAPSA!M17</f>
        <v>105.93</v>
      </c>
      <c r="O68" s="268">
        <f>CAPSA!N17</f>
        <v>117.99</v>
      </c>
      <c r="P68" s="303">
        <f t="shared" si="8"/>
        <v>727.78</v>
      </c>
      <c r="Q68" s="304">
        <f>'Sn Fco. Menendez'!AE82+SUM(P68/12)</f>
        <v>60.648333333333333</v>
      </c>
      <c r="R68" s="304">
        <f>'Sn Fco. Menendez'!AF82+SUM(Q68/30)</f>
        <v>2.021611111111111</v>
      </c>
      <c r="S68" s="34"/>
    </row>
    <row r="69" spans="1:19">
      <c r="A69" s="552"/>
      <c r="B69" s="376" t="s">
        <v>27</v>
      </c>
      <c r="C69" s="268" t="str">
        <f>CAPSA!B18</f>
        <v>San Julian Estación de transferencia</v>
      </c>
      <c r="D69" s="268">
        <f>CAPSA!C18</f>
        <v>105.6</v>
      </c>
      <c r="E69" s="268">
        <f>CAPSA!D18</f>
        <v>93.69</v>
      </c>
      <c r="F69" s="268">
        <f>CAPSA!E18</f>
        <v>82.8</v>
      </c>
      <c r="G69" s="305">
        <f>CAPSA!F18</f>
        <v>120.17</v>
      </c>
      <c r="H69" s="305">
        <f>CAPSA!G18</f>
        <v>129.31</v>
      </c>
      <c r="I69" s="268">
        <f>CAPSA!H18</f>
        <v>125.9</v>
      </c>
      <c r="J69" s="268">
        <f>CAPSA!I18</f>
        <v>100.09</v>
      </c>
      <c r="K69" s="268">
        <f>CAPSA!J18</f>
        <v>0</v>
      </c>
      <c r="L69" s="268">
        <f>CAPSA!K18</f>
        <v>0</v>
      </c>
      <c r="M69" s="268">
        <f>CAPSA!L18</f>
        <v>0</v>
      </c>
      <c r="N69" s="268">
        <f>CAPSA!M18</f>
        <v>0</v>
      </c>
      <c r="O69" s="268">
        <f>CAPSA!N18</f>
        <v>0</v>
      </c>
      <c r="P69" s="303">
        <f t="shared" si="8"/>
        <v>757.56</v>
      </c>
      <c r="Q69" s="304">
        <f>'Sn Fco. Menendez'!AE83+SUM(P69/12)</f>
        <v>63.129999999999995</v>
      </c>
      <c r="R69" s="304">
        <f>'Sn Fco. Menendez'!AF83+SUM(Q69/30)</f>
        <v>2.1043333333333334</v>
      </c>
      <c r="S69" s="17"/>
    </row>
    <row r="70" spans="1:19">
      <c r="A70" s="552"/>
      <c r="B70" s="376" t="s">
        <v>27</v>
      </c>
      <c r="C70" s="268" t="str">
        <f>CAPSA!B19</f>
        <v>Santa Catarina Masahuat</v>
      </c>
      <c r="D70" s="268">
        <f>CAPSA!C19</f>
        <v>83.25</v>
      </c>
      <c r="E70" s="268">
        <f>CAPSA!D19</f>
        <v>68.900000000000006</v>
      </c>
      <c r="F70" s="268">
        <f>CAPSA!E19</f>
        <v>85.39</v>
      </c>
      <c r="G70" s="305">
        <f>CAPSA!F19</f>
        <v>104.78</v>
      </c>
      <c r="H70" s="305">
        <f>CAPSA!G19</f>
        <v>78.260000000000005</v>
      </c>
      <c r="I70" s="268">
        <f>CAPSA!H19</f>
        <v>83.1</v>
      </c>
      <c r="J70" s="268">
        <f>CAPSA!I19</f>
        <v>91.11</v>
      </c>
      <c r="K70" s="268">
        <f>CAPSA!J19</f>
        <v>102.36</v>
      </c>
      <c r="L70" s="268">
        <f>CAPSA!K19</f>
        <v>76.09</v>
      </c>
      <c r="M70" s="268">
        <f>CAPSA!L19</f>
        <v>88.07</v>
      </c>
      <c r="N70" s="268">
        <f>CAPSA!M19</f>
        <v>79.75</v>
      </c>
      <c r="O70" s="268">
        <f>CAPSA!N19</f>
        <v>83.59</v>
      </c>
      <c r="P70" s="303">
        <f t="shared" si="8"/>
        <v>1024.6500000000001</v>
      </c>
      <c r="Q70" s="304">
        <f>'Sn Fco. Menendez'!AE84+SUM(P70/12)</f>
        <v>85.387500000000003</v>
      </c>
      <c r="R70" s="304">
        <f>'Sn Fco. Menendez'!AF84+SUM(Q70/30)</f>
        <v>2.8462499999999999</v>
      </c>
      <c r="S70" s="17"/>
    </row>
    <row r="71" spans="1:19">
      <c r="A71" s="552"/>
      <c r="B71" s="376" t="s">
        <v>27</v>
      </c>
      <c r="C71" s="268" t="str">
        <f>CAPSA!B20</f>
        <v>Sonsonate</v>
      </c>
      <c r="D71" s="307">
        <f>CAPSA!C20</f>
        <v>1521.86</v>
      </c>
      <c r="E71" s="307">
        <f>CAPSA!D20</f>
        <v>1329.76</v>
      </c>
      <c r="F71" s="307">
        <f>CAPSA!E20</f>
        <v>1538.33</v>
      </c>
      <c r="G71" s="307">
        <f>CAPSA!F20</f>
        <v>1781.79</v>
      </c>
      <c r="H71" s="307">
        <f>CAPSA!G20</f>
        <v>1762.62</v>
      </c>
      <c r="I71" s="307">
        <f>CAPSA!H20</f>
        <v>1652.27</v>
      </c>
      <c r="J71" s="307">
        <f>CAPSA!I20</f>
        <v>1712.52</v>
      </c>
      <c r="K71" s="307">
        <f>CAPSA!J20</f>
        <v>1569.51</v>
      </c>
      <c r="L71" s="307">
        <f>CAPSA!K20</f>
        <v>1629.19</v>
      </c>
      <c r="M71" s="307">
        <f>CAPSA!L20</f>
        <v>1690.2</v>
      </c>
      <c r="N71" s="307">
        <f>CAPSA!M20</f>
        <v>1458.49</v>
      </c>
      <c r="O71" s="307">
        <f>CAPSA!N20</f>
        <v>1551.95</v>
      </c>
      <c r="P71" s="303">
        <f t="shared" si="8"/>
        <v>19198.490000000002</v>
      </c>
      <c r="Q71" s="304">
        <f>'Sn Fco. Menendez'!AE85+SUM(P71/12)</f>
        <v>1599.8741666666667</v>
      </c>
      <c r="R71" s="304">
        <f>'Sn Fco. Menendez'!AF85+SUM(Q71/30)</f>
        <v>53.329138888888892</v>
      </c>
      <c r="S71" s="17"/>
    </row>
    <row r="72" spans="1:19">
      <c r="A72" s="552"/>
      <c r="B72" s="376" t="s">
        <v>27</v>
      </c>
      <c r="C72" s="268" t="str">
        <f>CAPSA!B21</f>
        <v>Sonzacate</v>
      </c>
      <c r="D72" s="308">
        <f>CAPSA!C21</f>
        <v>425.01</v>
      </c>
      <c r="E72" s="307">
        <f>CAPSA!D21</f>
        <v>362.83</v>
      </c>
      <c r="F72" s="307">
        <f>CAPSA!E21</f>
        <v>420.06</v>
      </c>
      <c r="G72" s="307">
        <f>CAPSA!F21</f>
        <v>532.54999999999995</v>
      </c>
      <c r="H72" s="307">
        <f>CAPSA!G21</f>
        <v>500.13</v>
      </c>
      <c r="I72" s="307">
        <f>CAPSA!H21</f>
        <v>482.71</v>
      </c>
      <c r="J72" s="307">
        <f>CAPSA!I21</f>
        <v>512.54999999999995</v>
      </c>
      <c r="K72" s="307">
        <f>CAPSA!J21</f>
        <v>474.8</v>
      </c>
      <c r="L72" s="307">
        <f>CAPSA!K21</f>
        <v>484.83</v>
      </c>
      <c r="M72" s="307">
        <f>CAPSA!L21</f>
        <v>478.41</v>
      </c>
      <c r="N72" s="307">
        <f>CAPSA!M21</f>
        <v>415.24</v>
      </c>
      <c r="O72" s="307">
        <f>CAPSA!N21</f>
        <v>448.16</v>
      </c>
      <c r="P72" s="303">
        <f t="shared" si="8"/>
        <v>5537.28</v>
      </c>
      <c r="Q72" s="304">
        <f>'Sn Fco. Menendez'!AE86+SUM(P72/12)</f>
        <v>461.44</v>
      </c>
      <c r="R72" s="304">
        <f>'Sn Fco. Menendez'!AF86+SUM(Q72/30)</f>
        <v>15.381333333333334</v>
      </c>
      <c r="S72" s="17"/>
    </row>
    <row r="73" spans="1:19">
      <c r="A73" s="552"/>
      <c r="B73" s="376" t="s">
        <v>27</v>
      </c>
      <c r="C73" s="270" t="str">
        <f>CAPSA!B22</f>
        <v>Santo Domingo de Guzmán</v>
      </c>
      <c r="D73" s="302">
        <f>CAPSA!C22</f>
        <v>7.73</v>
      </c>
      <c r="E73" s="302">
        <f>CAPSA!D22</f>
        <v>16.11</v>
      </c>
      <c r="F73" s="302">
        <f>CAPSA!E22</f>
        <v>16.2</v>
      </c>
      <c r="G73" s="302">
        <f>CAPSA!F22</f>
        <v>33.090000000000003</v>
      </c>
      <c r="H73" s="302">
        <f>CAPSA!G22</f>
        <v>42.56</v>
      </c>
      <c r="I73" s="302">
        <f>CAPSA!H22</f>
        <v>35.340000000000003</v>
      </c>
      <c r="J73" s="302">
        <f>CAPSA!I22</f>
        <v>25.57</v>
      </c>
      <c r="K73" s="302">
        <f>CAPSA!J22</f>
        <v>47.33</v>
      </c>
      <c r="L73" s="302">
        <f>CAPSA!K22</f>
        <v>34.99</v>
      </c>
      <c r="M73" s="302">
        <f>CAPSA!L22</f>
        <v>23.82</v>
      </c>
      <c r="N73" s="302">
        <f>CAPSA!M22</f>
        <v>29.97</v>
      </c>
      <c r="O73" s="302">
        <f>CAPSA!N22</f>
        <v>0</v>
      </c>
      <c r="P73" s="303">
        <f t="shared" si="8"/>
        <v>312.71000000000004</v>
      </c>
      <c r="Q73" s="304">
        <f>'Sn Fco. Menendez'!AE87+SUM(P73/12)</f>
        <v>26.05916666666667</v>
      </c>
      <c r="R73" s="304">
        <f>'Sn Fco. Menendez'!AF87+SUM(Q73/30)</f>
        <v>0.86863888888888896</v>
      </c>
      <c r="S73" s="17"/>
    </row>
    <row r="74" spans="1:19">
      <c r="A74" s="552"/>
      <c r="B74" s="377" t="s">
        <v>45</v>
      </c>
      <c r="C74" s="268" t="str">
        <f>CAPSA!B23</f>
        <v>Candelaria de la Frontera</v>
      </c>
      <c r="D74" s="302">
        <f>CAPSA!C23</f>
        <v>0</v>
      </c>
      <c r="E74" s="302">
        <f>CAPSA!D23</f>
        <v>0</v>
      </c>
      <c r="F74" s="302">
        <f>CAPSA!E23</f>
        <v>0</v>
      </c>
      <c r="G74" s="302">
        <f>CAPSA!F23</f>
        <v>0</v>
      </c>
      <c r="H74" s="302">
        <f>CAPSA!G23</f>
        <v>0</v>
      </c>
      <c r="I74" s="302">
        <f>CAPSA!H23</f>
        <v>0</v>
      </c>
      <c r="J74" s="302">
        <f>CAPSA!I23</f>
        <v>0</v>
      </c>
      <c r="K74" s="302">
        <f>CAPSA!J23</f>
        <v>0</v>
      </c>
      <c r="L74" s="302">
        <f>CAPSA!K23</f>
        <v>0</v>
      </c>
      <c r="M74" s="302">
        <f>CAPSA!L23</f>
        <v>0</v>
      </c>
      <c r="N74" s="302" t="str">
        <f>CAPSA!M23</f>
        <v xml:space="preserve"> </v>
      </c>
      <c r="O74" s="302">
        <f>CAPSA!N23</f>
        <v>0</v>
      </c>
      <c r="P74" s="303">
        <f t="shared" si="8"/>
        <v>0</v>
      </c>
      <c r="Q74" s="304">
        <f>'Sn Fco. Menendez'!AE88+SUM(P74/12)</f>
        <v>0</v>
      </c>
      <c r="R74" s="304">
        <f>'Sn Fco. Menendez'!AF88+SUM(Q74/30)</f>
        <v>0</v>
      </c>
      <c r="S74" s="17"/>
    </row>
    <row r="75" spans="1:19">
      <c r="A75" s="552"/>
      <c r="B75" s="377" t="s">
        <v>45</v>
      </c>
      <c r="C75" s="268" t="str">
        <f>CAPSA!B24</f>
        <v>Coatepeque</v>
      </c>
      <c r="D75" s="302">
        <f>CAPSA!C24</f>
        <v>0</v>
      </c>
      <c r="E75" s="302">
        <f>CAPSA!D24</f>
        <v>0</v>
      </c>
      <c r="F75" s="302">
        <f>CAPSA!E24</f>
        <v>0</v>
      </c>
      <c r="G75" s="302">
        <f>CAPSA!F24</f>
        <v>0</v>
      </c>
      <c r="H75" s="302">
        <f>CAPSA!G24</f>
        <v>0</v>
      </c>
      <c r="I75" s="302">
        <f>CAPSA!H24</f>
        <v>0</v>
      </c>
      <c r="J75" s="302">
        <f>CAPSA!I24</f>
        <v>0</v>
      </c>
      <c r="K75" s="302">
        <f>CAPSA!J24</f>
        <v>0</v>
      </c>
      <c r="L75" s="302">
        <f>CAPSA!K24</f>
        <v>0</v>
      </c>
      <c r="M75" s="302">
        <f>CAPSA!L24</f>
        <v>0</v>
      </c>
      <c r="N75" s="302">
        <f>CAPSA!M24</f>
        <v>0</v>
      </c>
      <c r="O75" s="302">
        <f>CAPSA!N24</f>
        <v>0</v>
      </c>
      <c r="P75" s="303">
        <f t="shared" si="8"/>
        <v>0</v>
      </c>
      <c r="Q75" s="304">
        <f>'Sn Fco. Menendez'!AE89+SUM(P75/12)</f>
        <v>0</v>
      </c>
      <c r="R75" s="304">
        <f>'Sn Fco. Menendez'!AF89+SUM(Q75/30)</f>
        <v>0</v>
      </c>
      <c r="S75" s="17"/>
    </row>
    <row r="76" spans="1:19">
      <c r="A76" s="552"/>
      <c r="B76" s="377" t="s">
        <v>45</v>
      </c>
      <c r="C76" s="268" t="str">
        <f>CAPSA!B25</f>
        <v>El porvenir</v>
      </c>
      <c r="D76" s="302">
        <f>CAPSA!C25</f>
        <v>10.47</v>
      </c>
      <c r="E76" s="302">
        <f>CAPSA!D25</f>
        <v>9.49</v>
      </c>
      <c r="F76" s="302">
        <f>CAPSA!E25</f>
        <v>11.54</v>
      </c>
      <c r="G76" s="302">
        <f>CAPSA!F25</f>
        <v>0</v>
      </c>
      <c r="H76" s="302">
        <f>CAPSA!G25</f>
        <v>0</v>
      </c>
      <c r="I76" s="302">
        <f>CAPSA!H25</f>
        <v>0</v>
      </c>
      <c r="J76" s="302">
        <f>CAPSA!I25</f>
        <v>0</v>
      </c>
      <c r="K76" s="302">
        <f>CAPSA!J25</f>
        <v>0</v>
      </c>
      <c r="L76" s="302">
        <f>CAPSA!K25</f>
        <v>0</v>
      </c>
      <c r="M76" s="302">
        <f>CAPSA!L25</f>
        <v>0</v>
      </c>
      <c r="N76" s="302">
        <f>CAPSA!M25</f>
        <v>0</v>
      </c>
      <c r="O76" s="302">
        <f>CAPSA!N25</f>
        <v>0</v>
      </c>
      <c r="P76" s="303">
        <f t="shared" si="8"/>
        <v>31.5</v>
      </c>
      <c r="Q76" s="304">
        <f>'Sn Fco. Menendez'!AE90+SUM(P76/12)</f>
        <v>2.625</v>
      </c>
      <c r="R76" s="304">
        <f>'Sn Fco. Menendez'!AF90+SUM(Q76/30)</f>
        <v>8.7499999999999994E-2</v>
      </c>
      <c r="S76" s="17"/>
    </row>
    <row r="77" spans="1:19">
      <c r="A77" s="552"/>
      <c r="B77" s="377" t="s">
        <v>45</v>
      </c>
      <c r="C77" s="272" t="str">
        <f>CAPSA!B26</f>
        <v>San Sebastián Salitrillo</v>
      </c>
      <c r="D77" s="309">
        <f>CAPSA!C26</f>
        <v>0</v>
      </c>
      <c r="E77" s="310">
        <f>CAPSA!D26</f>
        <v>0</v>
      </c>
      <c r="F77" s="310">
        <f>CAPSA!E26</f>
        <v>0</v>
      </c>
      <c r="G77" s="310">
        <f>CAPSA!F26</f>
        <v>0</v>
      </c>
      <c r="H77" s="310">
        <f>CAPSA!G26</f>
        <v>0</v>
      </c>
      <c r="I77" s="310">
        <f>CAPSA!H26</f>
        <v>0</v>
      </c>
      <c r="J77" s="310">
        <f>CAPSA!I26</f>
        <v>0</v>
      </c>
      <c r="K77" s="311">
        <f>CAPSA!J26</f>
        <v>0</v>
      </c>
      <c r="L77" s="311">
        <f>CAPSA!K26</f>
        <v>0</v>
      </c>
      <c r="M77" s="311">
        <f>CAPSA!L26</f>
        <v>0</v>
      </c>
      <c r="N77" s="311">
        <f>CAPSA!M26</f>
        <v>0</v>
      </c>
      <c r="O77" s="311">
        <f>CAPSA!N26</f>
        <v>0</v>
      </c>
      <c r="P77" s="303">
        <f t="shared" si="8"/>
        <v>0</v>
      </c>
      <c r="Q77" s="304">
        <f>'Sn Fco. Menendez'!AE91+SUM(P77/12)</f>
        <v>0</v>
      </c>
      <c r="R77" s="304">
        <f>'Sn Fco. Menendez'!AF91+SUM(Q77/30)</f>
        <v>0</v>
      </c>
      <c r="S77" s="17"/>
    </row>
    <row r="78" spans="1:19">
      <c r="A78" s="552"/>
      <c r="B78" s="271" t="s">
        <v>587</v>
      </c>
      <c r="C78" s="272" t="str">
        <f>CAPSA!B27</f>
        <v>Apaneca</v>
      </c>
      <c r="D78" s="311">
        <f>CAPSA!C27</f>
        <v>93.95</v>
      </c>
      <c r="E78" s="311">
        <f>CAPSA!D27</f>
        <v>88.64</v>
      </c>
      <c r="F78" s="311">
        <f>CAPSA!E27</f>
        <v>101.08</v>
      </c>
      <c r="G78" s="311">
        <f>CAPSA!F27</f>
        <v>115.35</v>
      </c>
      <c r="H78" s="311">
        <f>CAPSA!G27</f>
        <v>108.81</v>
      </c>
      <c r="I78" s="311">
        <f>CAPSA!H27</f>
        <v>110.84</v>
      </c>
      <c r="J78" s="311">
        <f>CAPSA!I27</f>
        <v>119.23</v>
      </c>
      <c r="K78" s="311">
        <f>CAPSA!J27</f>
        <v>128.66999999999999</v>
      </c>
      <c r="L78" s="311">
        <f>CAPSA!K27</f>
        <v>129.85</v>
      </c>
      <c r="M78" s="311">
        <f>CAPSA!L27</f>
        <v>117.32</v>
      </c>
      <c r="N78" s="311">
        <f>CAPSA!M27</f>
        <v>106.95</v>
      </c>
      <c r="O78" s="311">
        <f>CAPSA!N27</f>
        <v>109.18</v>
      </c>
      <c r="P78" s="303">
        <f t="shared" si="8"/>
        <v>1329.8700000000001</v>
      </c>
      <c r="Q78" s="304">
        <f>'Sn Fco. Menendez'!AE92+SUM(P78/12)</f>
        <v>110.82250000000001</v>
      </c>
      <c r="R78" s="304">
        <f>'Sn Fco. Menendez'!AF92+SUM(Q78/30)</f>
        <v>3.6940833333333334</v>
      </c>
      <c r="S78" s="17"/>
    </row>
    <row r="79" spans="1:19">
      <c r="A79" s="552"/>
      <c r="B79" s="271" t="s">
        <v>587</v>
      </c>
      <c r="C79" s="272" t="str">
        <f>CAPSA!B28</f>
        <v>Jujutla</v>
      </c>
      <c r="D79" s="310">
        <f>CAPSA!C28</f>
        <v>73.209999999999994</v>
      </c>
      <c r="E79" s="310">
        <f>CAPSA!D28</f>
        <v>64.540000000000006</v>
      </c>
      <c r="F79" s="310">
        <f>CAPSA!E28</f>
        <v>75.819999999999993</v>
      </c>
      <c r="G79" s="310">
        <f>CAPSA!F28</f>
        <v>96.51</v>
      </c>
      <c r="H79" s="310">
        <f>CAPSA!G28</f>
        <v>87.29</v>
      </c>
      <c r="I79" s="310">
        <f>CAPSA!H28</f>
        <v>78.510000000000005</v>
      </c>
      <c r="J79" s="310">
        <f>CAPSA!I28</f>
        <v>85.7</v>
      </c>
      <c r="K79" s="311">
        <f>CAPSA!J28</f>
        <v>89.62</v>
      </c>
      <c r="L79" s="311">
        <f>CAPSA!K28</f>
        <v>77.89</v>
      </c>
      <c r="M79" s="311">
        <f>CAPSA!L28</f>
        <v>82.11</v>
      </c>
      <c r="N79" s="311">
        <f>CAPSA!M28</f>
        <v>66.25</v>
      </c>
      <c r="O79" s="311">
        <f>CAPSA!N28</f>
        <v>65.739999999999995</v>
      </c>
      <c r="P79" s="303">
        <f t="shared" si="8"/>
        <v>943.19</v>
      </c>
      <c r="Q79" s="304">
        <f>'Sn Fco. Menendez'!AE93+SUM(P79/12)</f>
        <v>78.599166666666676</v>
      </c>
      <c r="R79" s="304">
        <f>'Sn Fco. Menendez'!AF93+SUM(Q79/30)</f>
        <v>2.6199722222222226</v>
      </c>
      <c r="S79" s="17"/>
    </row>
    <row r="80" spans="1:19">
      <c r="A80" s="552"/>
      <c r="B80" s="271" t="s">
        <v>587</v>
      </c>
      <c r="C80" s="272" t="str">
        <f>CAPSA!B29</f>
        <v>San Pedro Puxtla</v>
      </c>
      <c r="D80" s="309">
        <f>CAPSA!C29</f>
        <v>10.14</v>
      </c>
      <c r="E80" s="310">
        <f>CAPSA!D29</f>
        <v>8.17</v>
      </c>
      <c r="F80" s="310">
        <f>CAPSA!E29</f>
        <v>11.18</v>
      </c>
      <c r="G80" s="310">
        <f>CAPSA!F29</f>
        <v>6.98</v>
      </c>
      <c r="H80" s="310">
        <f>CAPSA!G29</f>
        <v>14.74</v>
      </c>
      <c r="I80" s="310">
        <f>CAPSA!H29</f>
        <v>9.8699999999999992</v>
      </c>
      <c r="J80" s="310">
        <f>CAPSA!I29</f>
        <v>15.46</v>
      </c>
      <c r="K80" s="311">
        <f>CAPSA!J29</f>
        <v>8.17</v>
      </c>
      <c r="L80" s="311">
        <f>CAPSA!K29</f>
        <v>21.06</v>
      </c>
      <c r="M80" s="311">
        <f>CAPSA!L29</f>
        <v>13.11</v>
      </c>
      <c r="N80" s="311">
        <f>CAPSA!M29</f>
        <v>8.0500000000000007</v>
      </c>
      <c r="O80" s="311">
        <f>CAPSA!N29</f>
        <v>7.48</v>
      </c>
      <c r="P80" s="312">
        <f t="shared" si="8"/>
        <v>134.41</v>
      </c>
      <c r="Q80" s="304">
        <f>'Sn Fco. Menendez'!AE94+SUM(P80/12)</f>
        <v>11.200833333333334</v>
      </c>
      <c r="R80" s="304">
        <f>'Sn Fco. Menendez'!AF94+SUM(Q80/30)</f>
        <v>0.37336111111111114</v>
      </c>
      <c r="S80" s="17"/>
    </row>
    <row r="81" spans="1:19">
      <c r="A81" s="552"/>
      <c r="B81" s="271" t="s">
        <v>587</v>
      </c>
      <c r="C81" s="272" t="str">
        <f>CAPSA!B30</f>
        <v>Tacuba</v>
      </c>
      <c r="D81" s="309">
        <f>CAPSA!C30</f>
        <v>56.64</v>
      </c>
      <c r="E81" s="310">
        <f>CAPSA!D30</f>
        <v>49.21</v>
      </c>
      <c r="F81" s="310">
        <f>CAPSA!E30</f>
        <v>55.66</v>
      </c>
      <c r="G81" s="310">
        <f>CAPSA!F30</f>
        <v>56</v>
      </c>
      <c r="H81" s="310">
        <f>CAPSA!G30</f>
        <v>62.73</v>
      </c>
      <c r="I81" s="310">
        <f>CAPSA!H30</f>
        <v>57.54</v>
      </c>
      <c r="J81" s="310">
        <f>CAPSA!I30</f>
        <v>68.09</v>
      </c>
      <c r="K81" s="311">
        <f>CAPSA!J30</f>
        <v>64.849999999999994</v>
      </c>
      <c r="L81" s="311">
        <f>CAPSA!K30</f>
        <v>54.47</v>
      </c>
      <c r="M81" s="311">
        <f>CAPSA!L30</f>
        <v>61.01</v>
      </c>
      <c r="N81" s="311">
        <f>CAPSA!M30</f>
        <v>51.3</v>
      </c>
      <c r="O81" s="311">
        <f>CAPSA!N30</f>
        <v>53.92</v>
      </c>
      <c r="P81" s="303">
        <f t="shared" si="8"/>
        <v>691.42</v>
      </c>
      <c r="Q81" s="304">
        <f>'Sn Fco. Menendez'!AE95+SUM(P81/12)</f>
        <v>57.618333333333332</v>
      </c>
      <c r="R81" s="304">
        <f>'Sn Fco. Menendez'!AF95+SUM(Q81/30)</f>
        <v>1.920611111111111</v>
      </c>
      <c r="S81" s="17"/>
    </row>
    <row r="82" spans="1:19">
      <c r="A82" s="552"/>
      <c r="B82" s="271" t="s">
        <v>587</v>
      </c>
      <c r="C82" s="272" t="str">
        <f>CAPSA!B31</f>
        <v>Guaymango</v>
      </c>
      <c r="D82" s="309">
        <f>CAPSA!C31</f>
        <v>33.630000000000003</v>
      </c>
      <c r="E82" s="310">
        <f>CAPSA!D31</f>
        <v>27.97</v>
      </c>
      <c r="F82" s="310">
        <f>CAPSA!E31</f>
        <v>31.74</v>
      </c>
      <c r="G82" s="310">
        <f>CAPSA!F31</f>
        <v>36.020000000000003</v>
      </c>
      <c r="H82" s="310">
        <f>CAPSA!G31</f>
        <v>35.6</v>
      </c>
      <c r="I82" s="310">
        <f>CAPSA!H31</f>
        <v>33.5</v>
      </c>
      <c r="J82" s="310">
        <f>CAPSA!I31</f>
        <v>40.049999999999997</v>
      </c>
      <c r="K82" s="311">
        <f>CAPSA!J31</f>
        <v>33.67</v>
      </c>
      <c r="L82" s="311">
        <f>CAPSA!K31</f>
        <v>35.340000000000003</v>
      </c>
      <c r="M82" s="311">
        <f>CAPSA!L31</f>
        <v>36.909999999999997</v>
      </c>
      <c r="N82" s="311">
        <f>CAPSA!M31</f>
        <v>31.6</v>
      </c>
      <c r="O82" s="311">
        <f>CAPSA!N31</f>
        <v>29.91</v>
      </c>
      <c r="P82" s="303">
        <f t="shared" si="8"/>
        <v>405.94</v>
      </c>
      <c r="Q82" s="304">
        <f>'Sn Fco. Menendez'!AE96+SUM(P82/12)</f>
        <v>33.828333333333333</v>
      </c>
      <c r="R82" s="304">
        <f>'Sn Fco. Menendez'!AF96+SUM(Q82/30)</f>
        <v>1.1276111111111111</v>
      </c>
      <c r="S82" s="17"/>
    </row>
    <row r="83" spans="1:19">
      <c r="A83" s="552"/>
      <c r="B83" s="271" t="s">
        <v>19</v>
      </c>
      <c r="C83" s="272" t="str">
        <f>CAPSA!B32</f>
        <v>Antiguo Cuscatlán</v>
      </c>
      <c r="D83" s="310">
        <f>CAPSA!C32</f>
        <v>1895.78</v>
      </c>
      <c r="E83" s="310">
        <f>CAPSA!D32</f>
        <v>1722.04</v>
      </c>
      <c r="F83" s="310">
        <f>CAPSA!E32</f>
        <v>1976.86</v>
      </c>
      <c r="G83" s="310">
        <f>CAPSA!F32</f>
        <v>1923.3</v>
      </c>
      <c r="H83" s="310">
        <f>CAPSA!G32</f>
        <v>2205.46</v>
      </c>
      <c r="I83" s="310">
        <f>CAPSA!H32</f>
        <v>2161.83</v>
      </c>
      <c r="J83" s="310">
        <f>CAPSA!I32</f>
        <v>2141.87</v>
      </c>
      <c r="K83" s="311">
        <f>CAPSA!J32</f>
        <v>1912.03</v>
      </c>
      <c r="L83" s="311">
        <f>CAPSA!K32</f>
        <v>2109.63</v>
      </c>
      <c r="M83" s="311">
        <f>CAPSA!L32</f>
        <v>2152.3200000000002</v>
      </c>
      <c r="N83" s="311">
        <f>CAPSA!M32</f>
        <v>1889.99</v>
      </c>
      <c r="O83" s="311">
        <f>CAPSA!N32</f>
        <v>2111.52</v>
      </c>
      <c r="P83" s="303">
        <f t="shared" si="8"/>
        <v>24202.63</v>
      </c>
      <c r="Q83" s="304">
        <f>'Sn Fco. Menendez'!AE97+SUM(P83/12)</f>
        <v>2016.8858333333335</v>
      </c>
      <c r="R83" s="304">
        <f>'Sn Fco. Menendez'!AF97+SUM(Q83/30)</f>
        <v>67.22952777777779</v>
      </c>
      <c r="S83" s="17"/>
    </row>
    <row r="84" spans="1:19">
      <c r="A84" s="552"/>
      <c r="B84" s="271" t="s">
        <v>19</v>
      </c>
      <c r="C84" s="272" t="str">
        <f>CAPSA!B33</f>
        <v>Chiltiupán</v>
      </c>
      <c r="D84" s="309">
        <f>CAPSA!C33</f>
        <v>46.56</v>
      </c>
      <c r="E84" s="310">
        <f>CAPSA!D33</f>
        <v>40.36</v>
      </c>
      <c r="F84" s="310">
        <f>CAPSA!E33</f>
        <v>47.39</v>
      </c>
      <c r="G84" s="310">
        <f>CAPSA!F33</f>
        <v>65.099999999999994</v>
      </c>
      <c r="H84" s="310">
        <f>CAPSA!G33</f>
        <v>54.18</v>
      </c>
      <c r="I84" s="310">
        <f>CAPSA!H33</f>
        <v>48.09</v>
      </c>
      <c r="J84" s="310">
        <f>CAPSA!I33</f>
        <v>51.85</v>
      </c>
      <c r="K84" s="311">
        <f>CAPSA!J33</f>
        <v>61.4</v>
      </c>
      <c r="L84" s="311">
        <f>CAPSA!K33</f>
        <v>49.29</v>
      </c>
      <c r="M84" s="311">
        <f>CAPSA!L33</f>
        <v>52.07</v>
      </c>
      <c r="N84" s="311">
        <f>CAPSA!M33</f>
        <v>43.08</v>
      </c>
      <c r="O84" s="311">
        <f>CAPSA!N33</f>
        <v>48.44</v>
      </c>
      <c r="P84" s="303">
        <f t="shared" si="8"/>
        <v>607.81000000000017</v>
      </c>
      <c r="Q84" s="304">
        <f>'Sn Fco. Menendez'!AE98+SUM(P84/12)</f>
        <v>50.650833333333345</v>
      </c>
      <c r="R84" s="304">
        <f>'Sn Fco. Menendez'!AF98+SUM(Q84/30)</f>
        <v>1.6883611111111114</v>
      </c>
      <c r="S84" s="17"/>
    </row>
    <row r="85" spans="1:19">
      <c r="A85" s="552"/>
      <c r="B85" s="271" t="s">
        <v>19</v>
      </c>
      <c r="C85" s="272" t="str">
        <f>CAPSA!B34</f>
        <v>Ciudad Arce</v>
      </c>
      <c r="D85" s="310">
        <f>CAPSA!C34</f>
        <v>349.32</v>
      </c>
      <c r="E85" s="310">
        <f>CAPSA!D34</f>
        <v>309.66000000000003</v>
      </c>
      <c r="F85" s="310">
        <f>CAPSA!E34</f>
        <v>352.45</v>
      </c>
      <c r="G85" s="310">
        <f>CAPSA!F34</f>
        <v>356.06</v>
      </c>
      <c r="H85" s="310">
        <f>CAPSA!G34</f>
        <v>432.06</v>
      </c>
      <c r="I85" s="310">
        <f>CAPSA!H34</f>
        <v>400.17</v>
      </c>
      <c r="J85" s="310">
        <f>CAPSA!I34</f>
        <v>404.83</v>
      </c>
      <c r="K85" s="311">
        <f>CAPSA!J34</f>
        <v>0</v>
      </c>
      <c r="L85" s="311">
        <f>CAPSA!K34</f>
        <v>0</v>
      </c>
      <c r="M85" s="311">
        <f>CAPSA!L34</f>
        <v>0</v>
      </c>
      <c r="N85" s="311">
        <f>CAPSA!M34</f>
        <v>0</v>
      </c>
      <c r="O85" s="311">
        <f>CAPSA!N34</f>
        <v>0</v>
      </c>
      <c r="P85" s="303">
        <f t="shared" si="8"/>
        <v>2604.5499999999997</v>
      </c>
      <c r="Q85" s="304">
        <f>'Sn Fco. Menendez'!AE99+SUM(P85/12)</f>
        <v>217.04583333333332</v>
      </c>
      <c r="R85" s="304">
        <f>'Sn Fco. Menendez'!AF99+SUM(Q85/30)</f>
        <v>7.234861111111111</v>
      </c>
      <c r="S85" s="17"/>
    </row>
    <row r="86" spans="1:19">
      <c r="A86" s="552"/>
      <c r="B86" s="271" t="s">
        <v>19</v>
      </c>
      <c r="C86" s="268" t="str">
        <f>CAPSA!B35</f>
        <v xml:space="preserve">Colon </v>
      </c>
      <c r="D86" s="313">
        <f>CAPSA!C35</f>
        <v>1777.6</v>
      </c>
      <c r="E86" s="313">
        <f>CAPSA!D35</f>
        <v>1539.43</v>
      </c>
      <c r="F86" s="313">
        <f>CAPSA!E35</f>
        <v>1704.65</v>
      </c>
      <c r="G86" s="313">
        <f>CAPSA!F35</f>
        <v>1851.38</v>
      </c>
      <c r="H86" s="313">
        <f>CAPSA!G35</f>
        <v>2193</v>
      </c>
      <c r="I86" s="313">
        <f>CAPSA!H35</f>
        <v>2205.2800000000002</v>
      </c>
      <c r="J86" s="313">
        <f>CAPSA!I35</f>
        <v>2219.39</v>
      </c>
      <c r="K86" s="313">
        <f>CAPSA!J35</f>
        <v>2025.98</v>
      </c>
      <c r="L86" s="313">
        <f>CAPSA!K35</f>
        <v>2046.82</v>
      </c>
      <c r="M86" s="313">
        <f>CAPSA!L35</f>
        <v>2026.4</v>
      </c>
      <c r="N86" s="313">
        <f>CAPSA!M35</f>
        <v>1695.25</v>
      </c>
      <c r="O86" s="313">
        <f>CAPSA!N35</f>
        <v>1880.24</v>
      </c>
      <c r="P86" s="303">
        <f t="shared" si="8"/>
        <v>23165.420000000006</v>
      </c>
      <c r="Q86" s="304">
        <f>'Sn Fco. Menendez'!AE100+SUM(P86/12)</f>
        <v>1930.4516666666671</v>
      </c>
      <c r="R86" s="304">
        <f>'Sn Fco. Menendez'!AF100+SUM(Q86/30)</f>
        <v>64.348388888888906</v>
      </c>
      <c r="S86" s="17"/>
    </row>
    <row r="87" spans="1:19">
      <c r="A87" s="552"/>
      <c r="B87" s="271" t="s">
        <v>19</v>
      </c>
      <c r="C87" s="268" t="str">
        <f>CAPSA!B36</f>
        <v>Jayaque</v>
      </c>
      <c r="D87" s="313">
        <f>CAPSA!C36</f>
        <v>92.78</v>
      </c>
      <c r="E87" s="313">
        <f>CAPSA!D36</f>
        <v>81.94</v>
      </c>
      <c r="F87" s="313">
        <f>CAPSA!E36</f>
        <v>86.75</v>
      </c>
      <c r="G87" s="313">
        <f>CAPSA!F36</f>
        <v>95.11</v>
      </c>
      <c r="H87" s="313">
        <f>CAPSA!G36</f>
        <v>110.89</v>
      </c>
      <c r="I87" s="313">
        <f>CAPSA!H36</f>
        <v>111.92</v>
      </c>
      <c r="J87" s="313">
        <f>CAPSA!I36</f>
        <v>114.61</v>
      </c>
      <c r="K87" s="313">
        <f>CAPSA!J36</f>
        <v>101.91</v>
      </c>
      <c r="L87" s="313">
        <f>CAPSA!K36</f>
        <v>94.27</v>
      </c>
      <c r="M87" s="313">
        <f>CAPSA!L36</f>
        <v>99.2</v>
      </c>
      <c r="N87" s="313">
        <f>CAPSA!M36</f>
        <v>80.239999999999995</v>
      </c>
      <c r="O87" s="313">
        <f>CAPSA!N36</f>
        <v>88.79</v>
      </c>
      <c r="P87" s="303">
        <f t="shared" si="8"/>
        <v>1158.4099999999999</v>
      </c>
      <c r="Q87" s="304">
        <f>'Sn Fco. Menendez'!AE101+SUM(P87/12)</f>
        <v>96.53416666666665</v>
      </c>
      <c r="R87" s="304">
        <f>'Sn Fco. Menendez'!AF101+SUM(Q87/30)</f>
        <v>3.2178055555555551</v>
      </c>
      <c r="S87" s="17"/>
    </row>
    <row r="88" spans="1:19">
      <c r="A88" s="552"/>
      <c r="B88" s="271" t="s">
        <v>19</v>
      </c>
      <c r="C88" s="268" t="str">
        <f>CAPSA!B37</f>
        <v>Jicalapa</v>
      </c>
      <c r="D88" s="313">
        <f>CAPSA!C37</f>
        <v>0</v>
      </c>
      <c r="E88" s="313">
        <f>CAPSA!D37</f>
        <v>0</v>
      </c>
      <c r="F88" s="313">
        <f>CAPSA!E37</f>
        <v>0</v>
      </c>
      <c r="G88" s="313">
        <f>CAPSA!F37</f>
        <v>0</v>
      </c>
      <c r="H88" s="313">
        <f>CAPSA!G37</f>
        <v>0</v>
      </c>
      <c r="I88" s="313">
        <f>CAPSA!H37</f>
        <v>0</v>
      </c>
      <c r="J88" s="313">
        <f>CAPSA!I37</f>
        <v>0</v>
      </c>
      <c r="K88" s="313">
        <f>CAPSA!J37</f>
        <v>0</v>
      </c>
      <c r="L88" s="313">
        <f>CAPSA!K37</f>
        <v>0</v>
      </c>
      <c r="M88" s="313">
        <f>CAPSA!L37</f>
        <v>0</v>
      </c>
      <c r="N88" s="313">
        <f>CAPSA!M37</f>
        <v>0</v>
      </c>
      <c r="O88" s="313">
        <f>CAPSA!N37</f>
        <v>0</v>
      </c>
      <c r="P88" s="303">
        <f t="shared" si="8"/>
        <v>0</v>
      </c>
      <c r="Q88" s="304">
        <f>'Sn Fco. Menendez'!AE102+SUM(P88/12)</f>
        <v>0</v>
      </c>
      <c r="R88" s="304">
        <f>'Sn Fco. Menendez'!AF102+SUM(Q88/30)</f>
        <v>0</v>
      </c>
      <c r="S88" s="17"/>
    </row>
    <row r="89" spans="1:19">
      <c r="A89" s="552"/>
      <c r="B89" s="271" t="s">
        <v>19</v>
      </c>
      <c r="C89" s="268" t="str">
        <f>CAPSA!B38</f>
        <v>Sacacoyo</v>
      </c>
      <c r="D89" s="313">
        <f>CAPSA!C38</f>
        <v>202.02</v>
      </c>
      <c r="E89" s="313">
        <f>CAPSA!D38</f>
        <v>183.89</v>
      </c>
      <c r="F89" s="313">
        <f>CAPSA!E38</f>
        <v>195.12</v>
      </c>
      <c r="G89" s="313">
        <f>CAPSA!F38</f>
        <v>216.31</v>
      </c>
      <c r="H89" s="313">
        <f>CAPSA!G38</f>
        <v>269.14</v>
      </c>
      <c r="I89" s="313">
        <f>CAPSA!H38</f>
        <v>256.44</v>
      </c>
      <c r="J89" s="313">
        <f>CAPSA!I38</f>
        <v>264.04000000000002</v>
      </c>
      <c r="K89" s="313">
        <f>CAPSA!J38</f>
        <v>228.36</v>
      </c>
      <c r="L89" s="313">
        <f>CAPSA!K38</f>
        <v>213.68</v>
      </c>
      <c r="M89" s="313">
        <f>CAPSA!L38</f>
        <v>224.2</v>
      </c>
      <c r="N89" s="313">
        <f>CAPSA!M38</f>
        <v>191.16</v>
      </c>
      <c r="O89" s="313">
        <f>CAPSA!N38</f>
        <v>216.83</v>
      </c>
      <c r="P89" s="303">
        <f t="shared" si="8"/>
        <v>2661.19</v>
      </c>
      <c r="Q89" s="304">
        <f>'Sn Fco. Menendez'!AE103+SUM(P89/12)</f>
        <v>221.76583333333335</v>
      </c>
      <c r="R89" s="304">
        <f>'Sn Fco. Menendez'!AF103+SUM(Q89/30)</f>
        <v>7.3921944444444447</v>
      </c>
      <c r="S89" s="17"/>
    </row>
    <row r="90" spans="1:19">
      <c r="A90" s="552"/>
      <c r="B90" s="271" t="s">
        <v>19</v>
      </c>
      <c r="C90" s="268" t="str">
        <f>CAPSA!B39</f>
        <v>San Juan Opico</v>
      </c>
      <c r="D90" s="313">
        <f>CAPSA!C39</f>
        <v>474.6</v>
      </c>
      <c r="E90" s="313">
        <f>CAPSA!D39</f>
        <v>425.76</v>
      </c>
      <c r="F90" s="313">
        <f>CAPSA!E39</f>
        <v>472.87</v>
      </c>
      <c r="G90" s="313">
        <f>CAPSA!F39</f>
        <v>511.88</v>
      </c>
      <c r="H90" s="313">
        <f>CAPSA!G39</f>
        <v>631.51</v>
      </c>
      <c r="I90" s="313">
        <f>CAPSA!H39</f>
        <v>638.65</v>
      </c>
      <c r="J90" s="313">
        <f>CAPSA!I39</f>
        <v>630.57000000000005</v>
      </c>
      <c r="K90" s="313">
        <f>CAPSA!J39</f>
        <v>571.46</v>
      </c>
      <c r="L90" s="313">
        <f>CAPSA!K39</f>
        <v>578.20000000000005</v>
      </c>
      <c r="M90" s="313">
        <f>CAPSA!L39</f>
        <v>587.70000000000005</v>
      </c>
      <c r="N90" s="313">
        <f>CAPSA!M39</f>
        <v>455.24</v>
      </c>
      <c r="O90" s="313">
        <f>CAPSA!N39</f>
        <v>488.8</v>
      </c>
      <c r="P90" s="303">
        <f t="shared" si="8"/>
        <v>6467.24</v>
      </c>
      <c r="Q90" s="304">
        <f>'Sn Fco. Menendez'!AE104+SUM(P90/12)</f>
        <v>538.93666666666661</v>
      </c>
      <c r="R90" s="304">
        <f>'Sn Fco. Menendez'!AF104+SUM(Q90/30)</f>
        <v>17.964555555555553</v>
      </c>
      <c r="S90" s="17"/>
    </row>
    <row r="91" spans="1:19">
      <c r="A91" s="552"/>
      <c r="B91" s="271" t="s">
        <v>19</v>
      </c>
      <c r="C91" s="268" t="str">
        <f>CAPSA!B40</f>
        <v>Talnique</v>
      </c>
      <c r="D91" s="313">
        <f>CAPSA!C40</f>
        <v>0</v>
      </c>
      <c r="E91" s="313">
        <f>CAPSA!D40</f>
        <v>0</v>
      </c>
      <c r="F91" s="313">
        <f>CAPSA!E40</f>
        <v>0</v>
      </c>
      <c r="G91" s="313">
        <f>CAPSA!F40</f>
        <v>0</v>
      </c>
      <c r="H91" s="313">
        <f>CAPSA!G40</f>
        <v>0</v>
      </c>
      <c r="I91" s="313">
        <f>CAPSA!H40</f>
        <v>0</v>
      </c>
      <c r="J91" s="313">
        <f>CAPSA!I40</f>
        <v>0</v>
      </c>
      <c r="K91" s="313">
        <f>CAPSA!J40</f>
        <v>0</v>
      </c>
      <c r="L91" s="313">
        <f>CAPSA!K40</f>
        <v>0</v>
      </c>
      <c r="M91" s="313">
        <f>CAPSA!L40</f>
        <v>0</v>
      </c>
      <c r="N91" s="313">
        <f>CAPSA!M40</f>
        <v>0</v>
      </c>
      <c r="O91" s="313">
        <f>CAPSA!N40</f>
        <v>111.73</v>
      </c>
      <c r="P91" s="303">
        <f t="shared" si="8"/>
        <v>111.73</v>
      </c>
      <c r="Q91" s="304">
        <f>'Sn Fco. Menendez'!AE105+SUM(P91/12)</f>
        <v>9.3108333333333331</v>
      </c>
      <c r="R91" s="304">
        <f>'Sn Fco. Menendez'!AF105+SUM(Q91/30)</f>
        <v>0.31036111111111109</v>
      </c>
      <c r="S91" s="17"/>
    </row>
    <row r="92" spans="1:19">
      <c r="A92" s="552"/>
      <c r="B92" s="271" t="s">
        <v>19</v>
      </c>
      <c r="C92" s="268" t="str">
        <f>CAPSA!B41</f>
        <v>Tepecoyo</v>
      </c>
      <c r="D92" s="313">
        <f>CAPSA!C41</f>
        <v>81.66</v>
      </c>
      <c r="E92" s="313">
        <f>CAPSA!D41</f>
        <v>71.849999999999994</v>
      </c>
      <c r="F92" s="313">
        <f>CAPSA!E41</f>
        <v>83.91</v>
      </c>
      <c r="G92" s="313">
        <f>CAPSA!F41</f>
        <v>84.59</v>
      </c>
      <c r="H92" s="313">
        <f>CAPSA!G41</f>
        <v>98.92</v>
      </c>
      <c r="I92" s="313">
        <f>CAPSA!H41</f>
        <v>106.21</v>
      </c>
      <c r="J92" s="313">
        <f>CAPSA!I41</f>
        <v>100.91</v>
      </c>
      <c r="K92" s="313">
        <f>CAPSA!J41</f>
        <v>96.63</v>
      </c>
      <c r="L92" s="313">
        <f>CAPSA!K41</f>
        <v>82.18</v>
      </c>
      <c r="M92" s="313">
        <f>CAPSA!L41</f>
        <v>90</v>
      </c>
      <c r="N92" s="313">
        <f>CAPSA!M41</f>
        <v>72.489999999999995</v>
      </c>
      <c r="O92" s="313">
        <f>CAPSA!N41</f>
        <v>86.59</v>
      </c>
      <c r="P92" s="303">
        <f t="shared" si="8"/>
        <v>1055.9399999999998</v>
      </c>
      <c r="Q92" s="304">
        <f>'Sn Fco. Menendez'!AE106+SUM(P92/12)</f>
        <v>87.99499999999999</v>
      </c>
      <c r="R92" s="304">
        <f>'Sn Fco. Menendez'!AF106+SUM(Q92/30)</f>
        <v>2.9331666666666663</v>
      </c>
      <c r="S92" s="17"/>
    </row>
    <row r="93" spans="1:19">
      <c r="A93" s="552"/>
      <c r="B93" s="271" t="s">
        <v>19</v>
      </c>
      <c r="C93" s="268" t="str">
        <f>CAPSA!B42</f>
        <v>Teotepeque</v>
      </c>
      <c r="D93" s="313">
        <f>CAPSA!C42</f>
        <v>35.36</v>
      </c>
      <c r="E93" s="313">
        <f>CAPSA!D42</f>
        <v>30.04</v>
      </c>
      <c r="F93" s="313">
        <f>CAPSA!E42</f>
        <v>36.64</v>
      </c>
      <c r="G93" s="313">
        <f>CAPSA!F42</f>
        <v>33.26</v>
      </c>
      <c r="H93" s="313">
        <f>CAPSA!G42</f>
        <v>38.36</v>
      </c>
      <c r="I93" s="313">
        <f>CAPSA!H42</f>
        <v>38.24</v>
      </c>
      <c r="J93" s="313">
        <f>CAPSA!I42</f>
        <v>42.77</v>
      </c>
      <c r="K93" s="313">
        <f>CAPSA!J42</f>
        <v>46.76</v>
      </c>
      <c r="L93" s="313">
        <f>CAPSA!K42</f>
        <v>41.21</v>
      </c>
      <c r="M93" s="313">
        <f>CAPSA!L42</f>
        <v>43.69</v>
      </c>
      <c r="N93" s="313">
        <f>CAPSA!M42</f>
        <v>37</v>
      </c>
      <c r="O93" s="313">
        <f>CAPSA!N42</f>
        <v>43</v>
      </c>
      <c r="P93" s="303">
        <f t="shared" si="8"/>
        <v>466.33000000000004</v>
      </c>
      <c r="Q93" s="304">
        <f>'Sn Fco. Menendez'!AE107+SUM(P93/12)</f>
        <v>38.860833333333339</v>
      </c>
      <c r="R93" s="304">
        <f>'Sn Fco. Menendez'!AF107+SUM(Q93/30)</f>
        <v>1.2953611111111114</v>
      </c>
      <c r="S93" s="17"/>
    </row>
    <row r="94" spans="1:19" ht="2.25" customHeight="1">
      <c r="A94" s="552"/>
      <c r="B94" s="271" t="s">
        <v>64</v>
      </c>
      <c r="C94" s="268" t="str">
        <f>CAPSA!B43</f>
        <v>San Pedro Masahuat</v>
      </c>
      <c r="D94" s="313">
        <f>CAPSA!C43</f>
        <v>0</v>
      </c>
      <c r="E94" s="313">
        <f>CAPSA!D43</f>
        <v>0</v>
      </c>
      <c r="F94" s="313">
        <f>CAPSA!E43</f>
        <v>0</v>
      </c>
      <c r="G94" s="313">
        <f>CAPSA!F43</f>
        <v>0</v>
      </c>
      <c r="H94" s="313">
        <f>CAPSA!G43</f>
        <v>0</v>
      </c>
      <c r="I94" s="313">
        <f>CAPSA!H43</f>
        <v>0</v>
      </c>
      <c r="J94" s="313">
        <f>CAPSA!I43</f>
        <v>0</v>
      </c>
      <c r="K94" s="313">
        <f>CAPSA!J43</f>
        <v>0</v>
      </c>
      <c r="L94" s="313">
        <f>CAPSA!K43</f>
        <v>0</v>
      </c>
      <c r="M94" s="313">
        <f>CAPSA!L43</f>
        <v>0</v>
      </c>
      <c r="N94" s="313">
        <f>CAPSA!M43</f>
        <v>0</v>
      </c>
      <c r="O94" s="313">
        <f>CAPSA!N43</f>
        <v>0</v>
      </c>
      <c r="P94" s="303">
        <f t="shared" si="8"/>
        <v>0</v>
      </c>
      <c r="Q94" s="304">
        <f>'Sn Fco. Menendez'!AE108+SUM(P94/12)</f>
        <v>0</v>
      </c>
      <c r="R94" s="304">
        <f>'Sn Fco. Menendez'!AF108+SUM(Q94/30)</f>
        <v>0</v>
      </c>
      <c r="S94" s="17"/>
    </row>
    <row r="95" spans="1:19">
      <c r="A95" s="552"/>
      <c r="B95" s="271" t="s">
        <v>66</v>
      </c>
      <c r="C95" s="268" t="str">
        <f>CAPSA!B44</f>
        <v>Santiago Texacuango</v>
      </c>
      <c r="D95" s="313">
        <f>CAPSA!C44</f>
        <v>0</v>
      </c>
      <c r="E95" s="313">
        <f>CAPSA!D44</f>
        <v>0</v>
      </c>
      <c r="F95" s="313">
        <f>CAPSA!E44</f>
        <v>0</v>
      </c>
      <c r="G95" s="313">
        <f>CAPSA!F44</f>
        <v>0</v>
      </c>
      <c r="H95" s="313">
        <f>CAPSA!G44</f>
        <v>0</v>
      </c>
      <c r="I95" s="313">
        <f>CAPSA!H44</f>
        <v>0</v>
      </c>
      <c r="J95" s="313">
        <f>CAPSA!I44</f>
        <v>0</v>
      </c>
      <c r="K95" s="313">
        <f>CAPSA!J44</f>
        <v>0</v>
      </c>
      <c r="L95" s="313">
        <f>CAPSA!K44</f>
        <v>0</v>
      </c>
      <c r="M95" s="313">
        <f>CAPSA!L44</f>
        <v>0</v>
      </c>
      <c r="N95" s="313">
        <f>CAPSA!M44</f>
        <v>0</v>
      </c>
      <c r="O95" s="313">
        <f>CAPSA!N44</f>
        <v>0</v>
      </c>
      <c r="P95" s="303">
        <f t="shared" si="8"/>
        <v>0</v>
      </c>
      <c r="Q95" s="304">
        <f>'Sn Fco. Menendez'!AE109+SUM(P95/12)</f>
        <v>0</v>
      </c>
      <c r="R95" s="304">
        <f>'Sn Fco. Menendez'!AF109+SUM(Q95/30)</f>
        <v>0</v>
      </c>
      <c r="S95" s="17"/>
    </row>
    <row r="96" spans="1:19">
      <c r="A96" s="553"/>
      <c r="B96" s="271" t="s">
        <v>66</v>
      </c>
      <c r="C96" s="268" t="str">
        <f>CAPSA!B45</f>
        <v>Santo Tomas</v>
      </c>
      <c r="D96" s="313">
        <f>CAPSA!C45</f>
        <v>248.17</v>
      </c>
      <c r="E96" s="313">
        <f>CAPSA!D45</f>
        <v>214.23</v>
      </c>
      <c r="F96" s="313">
        <f>CAPSA!E45</f>
        <v>247.51</v>
      </c>
      <c r="G96" s="313">
        <f>CAPSA!F45</f>
        <v>261.44</v>
      </c>
      <c r="H96" s="313">
        <f>CAPSA!G45</f>
        <v>302.52999999999997</v>
      </c>
      <c r="I96" s="313">
        <f>CAPSA!H45</f>
        <v>302.52</v>
      </c>
      <c r="J96" s="313">
        <f>CAPSA!I45</f>
        <v>294.95999999999998</v>
      </c>
      <c r="K96" s="313">
        <f>CAPSA!J45</f>
        <v>147.79</v>
      </c>
      <c r="L96" s="313">
        <f>CAPSA!K45</f>
        <v>0</v>
      </c>
      <c r="M96" s="313">
        <f>CAPSA!L45</f>
        <v>0</v>
      </c>
      <c r="N96" s="313">
        <f>CAPSA!M45</f>
        <v>0</v>
      </c>
      <c r="O96" s="313">
        <f>CAPSA!N45</f>
        <v>0</v>
      </c>
      <c r="P96" s="303">
        <f t="shared" si="8"/>
        <v>2019.1499999999999</v>
      </c>
      <c r="Q96" s="304">
        <f>'Sn Fco. Menendez'!AE110+SUM(P96/12)</f>
        <v>168.26249999999999</v>
      </c>
      <c r="R96" s="304">
        <f>'Sn Fco. Menendez'!AF110+SUM(Q96/30)</f>
        <v>5.6087499999999997</v>
      </c>
      <c r="S96" s="17"/>
    </row>
    <row r="97" spans="1:19">
      <c r="A97" s="540" t="s">
        <v>580</v>
      </c>
      <c r="B97" s="378" t="s">
        <v>587</v>
      </c>
      <c r="C97" s="257" t="str">
        <f>MIDES!B5</f>
        <v>Ahuachapán</v>
      </c>
      <c r="D97" s="316">
        <f>MIDES!C5</f>
        <v>185.37</v>
      </c>
      <c r="E97" s="316">
        <f>MIDES!D5</f>
        <v>148.94</v>
      </c>
      <c r="F97" s="316">
        <f>MIDES!E5</f>
        <v>137.35</v>
      </c>
      <c r="G97" s="316">
        <f>MIDES!F5</f>
        <v>120.27</v>
      </c>
      <c r="H97" s="316">
        <f>MIDES!G5</f>
        <v>181.16</v>
      </c>
      <c r="I97" s="316">
        <f>MIDES!H5</f>
        <v>196.12</v>
      </c>
      <c r="J97" s="316">
        <f>MIDES!I5</f>
        <v>187.32</v>
      </c>
      <c r="K97" s="316">
        <f>MIDES!J5</f>
        <v>166.84</v>
      </c>
      <c r="L97" s="316">
        <f>MIDES!K5</f>
        <v>216.77</v>
      </c>
      <c r="M97" s="316">
        <f>MIDES!L5</f>
        <v>232.8</v>
      </c>
      <c r="N97" s="316">
        <f>MIDES!M5</f>
        <v>200.29</v>
      </c>
      <c r="O97" s="316">
        <f>MIDES!N5</f>
        <v>158.28</v>
      </c>
      <c r="P97" s="317">
        <f t="shared" ref="P97:P100" si="9">SUM(D97:O97)</f>
        <v>2131.5099999999998</v>
      </c>
      <c r="Q97" s="318">
        <f>'Sn Fco. Menendez'!AE187+SUM(P97/12)</f>
        <v>177.6258333333333</v>
      </c>
      <c r="R97" s="318">
        <f>'Sn Fco. Menendez'!AF187+SUM(Q97/30)</f>
        <v>5.92086111111111</v>
      </c>
      <c r="S97" s="17"/>
    </row>
    <row r="98" spans="1:19">
      <c r="A98" s="540"/>
      <c r="B98" s="378" t="s">
        <v>587</v>
      </c>
      <c r="C98" s="257" t="str">
        <f>MIDES!B6</f>
        <v>Turin</v>
      </c>
      <c r="D98" s="316">
        <f>MIDES!C6</f>
        <v>40.380000000000003</v>
      </c>
      <c r="E98" s="316">
        <f>MIDES!D6</f>
        <v>37.33</v>
      </c>
      <c r="F98" s="316">
        <f>MIDES!E6</f>
        <v>44.95</v>
      </c>
      <c r="G98" s="316">
        <f>MIDES!F6</f>
        <v>54.49</v>
      </c>
      <c r="H98" s="316">
        <f>MIDES!G6</f>
        <v>61.21</v>
      </c>
      <c r="I98" s="316">
        <f>MIDES!H6</f>
        <v>55.26</v>
      </c>
      <c r="J98" s="316">
        <f>MIDES!I6</f>
        <v>60.94</v>
      </c>
      <c r="K98" s="316">
        <f>MIDES!J6</f>
        <v>55.68</v>
      </c>
      <c r="L98" s="316">
        <f>MIDES!K6</f>
        <v>55.89</v>
      </c>
      <c r="M98" s="316">
        <f>MIDES!L6</f>
        <v>54.14</v>
      </c>
      <c r="N98" s="316">
        <f>MIDES!M6</f>
        <v>42.51</v>
      </c>
      <c r="O98" s="316">
        <f>MIDES!N6</f>
        <v>48.57</v>
      </c>
      <c r="P98" s="317">
        <f t="shared" si="9"/>
        <v>611.35</v>
      </c>
      <c r="Q98" s="318">
        <f>'Sn Fco. Menendez'!AE188+SUM(P98/12)</f>
        <v>50.945833333333333</v>
      </c>
      <c r="R98" s="318">
        <f>'Sn Fco. Menendez'!AF188+SUM(Q98/30)</f>
        <v>1.6981944444444443</v>
      </c>
      <c r="S98" s="17"/>
    </row>
    <row r="99" spans="1:19">
      <c r="A99" s="540"/>
      <c r="B99" s="378" t="s">
        <v>45</v>
      </c>
      <c r="C99" s="257" t="str">
        <f>MIDES!B7</f>
        <v>El Congo</v>
      </c>
      <c r="D99" s="316">
        <f>MIDES!C7</f>
        <v>148.93</v>
      </c>
      <c r="E99" s="316">
        <f>MIDES!D7</f>
        <v>0</v>
      </c>
      <c r="F99" s="316">
        <f>MIDES!E7</f>
        <v>0</v>
      </c>
      <c r="G99" s="316">
        <f>MIDES!F7</f>
        <v>0</v>
      </c>
      <c r="H99" s="316">
        <f>MIDES!G7</f>
        <v>0</v>
      </c>
      <c r="I99" s="316">
        <f>MIDES!H7</f>
        <v>0</v>
      </c>
      <c r="J99" s="316">
        <f>MIDES!I7</f>
        <v>0</v>
      </c>
      <c r="K99" s="316">
        <f>MIDES!J7</f>
        <v>0</v>
      </c>
      <c r="L99" s="316">
        <f>MIDES!K7</f>
        <v>0</v>
      </c>
      <c r="M99" s="316">
        <f>MIDES!L7</f>
        <v>0</v>
      </c>
      <c r="N99" s="316">
        <f>MIDES!M7</f>
        <v>0</v>
      </c>
      <c r="O99" s="316">
        <f>MIDES!N7</f>
        <v>0</v>
      </c>
      <c r="P99" s="317">
        <f t="shared" si="9"/>
        <v>148.93</v>
      </c>
      <c r="Q99" s="318">
        <f>'Sn Fco. Menendez'!AE189+SUM(P99/12)</f>
        <v>12.410833333333334</v>
      </c>
      <c r="R99" s="318">
        <f>'Sn Fco. Menendez'!AF189+SUM(Q99/30)</f>
        <v>0.41369444444444448</v>
      </c>
      <c r="S99" s="17"/>
    </row>
    <row r="100" spans="1:19">
      <c r="A100" s="540"/>
      <c r="B100" s="378" t="s">
        <v>45</v>
      </c>
      <c r="C100" s="257" t="str">
        <f>MIDES!B8</f>
        <v>Santa Ana</v>
      </c>
      <c r="D100" s="316">
        <f>MIDES!C8</f>
        <v>0</v>
      </c>
      <c r="E100" s="316">
        <f>MIDES!D8</f>
        <v>0</v>
      </c>
      <c r="F100" s="316">
        <f>MIDES!E8</f>
        <v>0</v>
      </c>
      <c r="G100" s="316">
        <f>MIDES!F8</f>
        <v>0</v>
      </c>
      <c r="H100" s="316">
        <f>MIDES!G8</f>
        <v>0</v>
      </c>
      <c r="I100" s="316">
        <f>MIDES!H8</f>
        <v>0</v>
      </c>
      <c r="J100" s="316">
        <f>MIDES!I8</f>
        <v>0</v>
      </c>
      <c r="K100" s="316">
        <f>MIDES!J8</f>
        <v>0</v>
      </c>
      <c r="L100" s="316">
        <f>MIDES!K8</f>
        <v>0</v>
      </c>
      <c r="M100" s="316">
        <f>MIDES!L8</f>
        <v>0</v>
      </c>
      <c r="N100" s="316">
        <f>MIDES!M8</f>
        <v>0</v>
      </c>
      <c r="O100" s="316">
        <f>MIDES!N8</f>
        <v>0</v>
      </c>
      <c r="P100" s="317">
        <f t="shared" si="9"/>
        <v>0</v>
      </c>
      <c r="Q100" s="318">
        <f>'Sn Fco. Menendez'!AE190+SUM(P100/12)</f>
        <v>0</v>
      </c>
      <c r="R100" s="318">
        <f>'Sn Fco. Menendez'!AF190+SUM(Q100/30)</f>
        <v>0</v>
      </c>
      <c r="S100" s="17"/>
    </row>
    <row r="101" spans="1:19">
      <c r="A101" s="540"/>
      <c r="B101" s="378" t="s">
        <v>45</v>
      </c>
      <c r="C101" s="257" t="str">
        <f>MIDES!B9</f>
        <v>Chalchuapa</v>
      </c>
      <c r="D101" s="256">
        <f>MIDES!C9</f>
        <v>141.13999999999999</v>
      </c>
      <c r="E101" s="256">
        <f>MIDES!D9</f>
        <v>0</v>
      </c>
      <c r="F101" s="256">
        <f>MIDES!E9</f>
        <v>0</v>
      </c>
      <c r="G101" s="256">
        <f>MIDES!F9</f>
        <v>0</v>
      </c>
      <c r="H101" s="256">
        <f>MIDES!G9</f>
        <v>0</v>
      </c>
      <c r="I101" s="256">
        <f>MIDES!H9</f>
        <v>0</v>
      </c>
      <c r="J101" s="256">
        <f>MIDES!I9</f>
        <v>0</v>
      </c>
      <c r="K101" s="256">
        <f>MIDES!J9</f>
        <v>0</v>
      </c>
      <c r="L101" s="256">
        <f>MIDES!K9</f>
        <v>0</v>
      </c>
      <c r="M101" s="256">
        <f>MIDES!L9</f>
        <v>0</v>
      </c>
      <c r="N101" s="256">
        <f>MIDES!M9</f>
        <v>0</v>
      </c>
      <c r="O101" s="256">
        <f>MIDES!N9</f>
        <v>0</v>
      </c>
      <c r="P101" s="317">
        <f t="shared" ref="P101:P168" si="10">SUM(D101:O101)</f>
        <v>141.13999999999999</v>
      </c>
      <c r="Q101" s="318">
        <f>'Sn Fco. Menendez'!AE191+SUM(P101/12)</f>
        <v>11.761666666666665</v>
      </c>
      <c r="R101" s="318">
        <f>'Sn Fco. Menendez'!AF191+SUM(Q101/30)</f>
        <v>0.39205555555555549</v>
      </c>
      <c r="S101" s="17"/>
    </row>
    <row r="102" spans="1:19">
      <c r="A102" s="540"/>
      <c r="B102" s="378" t="s">
        <v>45</v>
      </c>
      <c r="C102" s="257" t="str">
        <f>MIDES!B10</f>
        <v>Masahuat</v>
      </c>
      <c r="D102" s="316">
        <f>MIDES!C10</f>
        <v>6.44</v>
      </c>
      <c r="E102" s="316">
        <f>MIDES!D10</f>
        <v>0</v>
      </c>
      <c r="F102" s="316">
        <f>MIDES!E10</f>
        <v>0</v>
      </c>
      <c r="G102" s="316">
        <f>MIDES!F10</f>
        <v>0</v>
      </c>
      <c r="H102" s="316">
        <f>MIDES!G10</f>
        <v>0</v>
      </c>
      <c r="I102" s="316">
        <f>MIDES!H10</f>
        <v>0</v>
      </c>
      <c r="J102" s="316">
        <f>MIDES!I10</f>
        <v>0</v>
      </c>
      <c r="K102" s="316">
        <f>MIDES!J10</f>
        <v>0</v>
      </c>
      <c r="L102" s="316">
        <f>MIDES!K10</f>
        <v>0</v>
      </c>
      <c r="M102" s="316">
        <f>MIDES!L10</f>
        <v>0</v>
      </c>
      <c r="N102" s="316">
        <f>MIDES!M10</f>
        <v>0</v>
      </c>
      <c r="O102" s="316">
        <f>MIDES!N10</f>
        <v>0</v>
      </c>
      <c r="P102" s="317">
        <f t="shared" si="10"/>
        <v>6.44</v>
      </c>
      <c r="Q102" s="318">
        <f>'Sn Fco. Menendez'!AE192+SUM(P102/12)</f>
        <v>0.53666666666666674</v>
      </c>
      <c r="R102" s="318">
        <f>'Sn Fco. Menendez'!AF192+SUM(Q102/30)</f>
        <v>1.7888888888888892E-2</v>
      </c>
      <c r="S102" s="17"/>
    </row>
    <row r="103" spans="1:19">
      <c r="A103" s="540"/>
      <c r="B103" s="378" t="s">
        <v>45</v>
      </c>
      <c r="C103" s="257" t="str">
        <f>MIDES!B11</f>
        <v>Metapán</v>
      </c>
      <c r="D103" s="319">
        <f>MIDES!C11</f>
        <v>0</v>
      </c>
      <c r="E103" s="319">
        <f>MIDES!D11</f>
        <v>0</v>
      </c>
      <c r="F103" s="319">
        <f>MIDES!E11</f>
        <v>0</v>
      </c>
      <c r="G103" s="319">
        <f>MIDES!F11</f>
        <v>0</v>
      </c>
      <c r="H103" s="319">
        <f>MIDES!G11</f>
        <v>0</v>
      </c>
      <c r="I103" s="319">
        <f>MIDES!H11</f>
        <v>0</v>
      </c>
      <c r="J103" s="319">
        <f>MIDES!I11</f>
        <v>0</v>
      </c>
      <c r="K103" s="319">
        <f>MIDES!J11</f>
        <v>0</v>
      </c>
      <c r="L103" s="319">
        <f>MIDES!K11</f>
        <v>0</v>
      </c>
      <c r="M103" s="319">
        <f>MIDES!L11</f>
        <v>0</v>
      </c>
      <c r="N103" s="319">
        <f>MIDES!M11</f>
        <v>0</v>
      </c>
      <c r="O103" s="319">
        <f>MIDES!N11</f>
        <v>0</v>
      </c>
      <c r="P103" s="317">
        <f t="shared" si="10"/>
        <v>0</v>
      </c>
      <c r="Q103" s="318">
        <f>'Sn Fco. Menendez'!AE193+SUM(P103/12)</f>
        <v>0</v>
      </c>
      <c r="R103" s="318">
        <f>'Sn Fco. Menendez'!AF193+SUM(Q103/30)</f>
        <v>0</v>
      </c>
      <c r="S103" s="17"/>
    </row>
    <row r="104" spans="1:19">
      <c r="A104" s="540"/>
      <c r="B104" s="378" t="s">
        <v>45</v>
      </c>
      <c r="C104" s="257" t="str">
        <f>MIDES!B12</f>
        <v>San Antonio el Pajonal</v>
      </c>
      <c r="D104" s="319">
        <f>MIDES!C12</f>
        <v>14.33</v>
      </c>
      <c r="E104" s="319">
        <f>MIDES!D12</f>
        <v>0</v>
      </c>
      <c r="F104" s="319">
        <f>MIDES!E12</f>
        <v>0</v>
      </c>
      <c r="G104" s="319">
        <f>MIDES!F12</f>
        <v>0</v>
      </c>
      <c r="H104" s="319">
        <f>MIDES!G12</f>
        <v>0</v>
      </c>
      <c r="I104" s="319">
        <f>MIDES!H12</f>
        <v>0</v>
      </c>
      <c r="J104" s="319">
        <f>MIDES!I12</f>
        <v>0</v>
      </c>
      <c r="K104" s="319">
        <f>MIDES!J12</f>
        <v>0</v>
      </c>
      <c r="L104" s="319">
        <f>MIDES!K12</f>
        <v>0</v>
      </c>
      <c r="M104" s="319">
        <f>MIDES!L12</f>
        <v>0</v>
      </c>
      <c r="N104" s="319">
        <f>MIDES!M12</f>
        <v>0</v>
      </c>
      <c r="O104" s="319">
        <f>MIDES!N12</f>
        <v>0</v>
      </c>
      <c r="P104" s="317">
        <f t="shared" si="10"/>
        <v>14.33</v>
      </c>
      <c r="Q104" s="318">
        <f>'Sn Fco. Menendez'!AE194+SUM(P104/12)</f>
        <v>1.1941666666666666</v>
      </c>
      <c r="R104" s="318">
        <f>'Sn Fco. Menendez'!AF194+SUM(Q104/30)</f>
        <v>3.9805555555555552E-2</v>
      </c>
      <c r="S104" s="17"/>
    </row>
    <row r="105" spans="1:19">
      <c r="A105" s="540"/>
      <c r="B105" s="378" t="s">
        <v>45</v>
      </c>
      <c r="C105" s="257" t="str">
        <f>MIDES!B13</f>
        <v>Santiago de la Frontera</v>
      </c>
      <c r="D105" s="319">
        <f>MIDES!C13</f>
        <v>18.54</v>
      </c>
      <c r="E105" s="319">
        <f>MIDES!D13</f>
        <v>18.23</v>
      </c>
      <c r="F105" s="319">
        <f>MIDES!E13</f>
        <v>19.23</v>
      </c>
      <c r="G105" s="319">
        <f>MIDES!F13</f>
        <v>19.62</v>
      </c>
      <c r="H105" s="319">
        <f>MIDES!G13</f>
        <v>22.66</v>
      </c>
      <c r="I105" s="319">
        <f>MIDES!H13</f>
        <v>18.940000000000001</v>
      </c>
      <c r="J105" s="319">
        <f>MIDES!I13</f>
        <v>18.809999999999999</v>
      </c>
      <c r="K105" s="319">
        <f>MIDES!J13</f>
        <v>21.68</v>
      </c>
      <c r="L105" s="319">
        <f>MIDES!K13</f>
        <v>21.98</v>
      </c>
      <c r="M105" s="319">
        <f>MIDES!L13</f>
        <v>21.76</v>
      </c>
      <c r="N105" s="319">
        <f>MIDES!M13</f>
        <v>17.079999999999998</v>
      </c>
      <c r="O105" s="319">
        <f>MIDES!N13</f>
        <v>18.100000000000001</v>
      </c>
      <c r="P105" s="317">
        <f t="shared" si="10"/>
        <v>236.62999999999997</v>
      </c>
      <c r="Q105" s="318">
        <f>'Sn Fco. Menendez'!AE195+SUM(P105/12)</f>
        <v>19.719166666666663</v>
      </c>
      <c r="R105" s="318">
        <f>'Sn Fco. Menendez'!AF195+SUM(Q105/30)</f>
        <v>0.65730555555555548</v>
      </c>
      <c r="S105" s="17"/>
    </row>
    <row r="106" spans="1:19">
      <c r="A106" s="540"/>
      <c r="B106" s="378" t="s">
        <v>45</v>
      </c>
      <c r="C106" s="257" t="str">
        <f>MIDES!B14</f>
        <v>Texistepeque</v>
      </c>
      <c r="D106" s="319">
        <f>MIDES!C14</f>
        <v>16.18</v>
      </c>
      <c r="E106" s="319">
        <f>MIDES!D14</f>
        <v>0</v>
      </c>
      <c r="F106" s="319">
        <f>MIDES!E14</f>
        <v>0</v>
      </c>
      <c r="G106" s="319">
        <f>MIDES!F14</f>
        <v>0</v>
      </c>
      <c r="H106" s="319">
        <f>MIDES!G14</f>
        <v>0</v>
      </c>
      <c r="I106" s="319">
        <f>MIDES!H14</f>
        <v>0</v>
      </c>
      <c r="J106" s="319">
        <f>MIDES!I14</f>
        <v>0</v>
      </c>
      <c r="K106" s="319">
        <f>MIDES!J14</f>
        <v>0</v>
      </c>
      <c r="L106" s="319">
        <f>MIDES!K14</f>
        <v>0</v>
      </c>
      <c r="M106" s="319">
        <f>MIDES!L14</f>
        <v>0</v>
      </c>
      <c r="N106" s="319">
        <f>MIDES!M14</f>
        <v>0</v>
      </c>
      <c r="O106" s="319">
        <f>MIDES!N14</f>
        <v>0</v>
      </c>
      <c r="P106" s="317">
        <f t="shared" si="10"/>
        <v>16.18</v>
      </c>
      <c r="Q106" s="318">
        <f>'Sn Fco. Menendez'!AE196+SUM(P106/12)</f>
        <v>1.3483333333333334</v>
      </c>
      <c r="R106" s="318">
        <f>'Sn Fco. Menendez'!AF196+SUM(Q106/30)</f>
        <v>4.4944444444444447E-2</v>
      </c>
      <c r="S106" s="17"/>
    </row>
    <row r="107" spans="1:19">
      <c r="A107" s="540"/>
      <c r="B107" s="378" t="s">
        <v>45</v>
      </c>
      <c r="C107" s="257" t="str">
        <f>MIDES!B15</f>
        <v>Santa Rosa Guachipilin</v>
      </c>
      <c r="D107" s="319">
        <f>MIDES!C15</f>
        <v>6.67</v>
      </c>
      <c r="E107" s="319">
        <f>MIDES!D15</f>
        <v>0</v>
      </c>
      <c r="F107" s="319">
        <f>MIDES!E15</f>
        <v>0</v>
      </c>
      <c r="G107" s="319">
        <f>MIDES!F15</f>
        <v>0</v>
      </c>
      <c r="H107" s="319">
        <f>MIDES!G15</f>
        <v>0</v>
      </c>
      <c r="I107" s="319">
        <f>MIDES!H15</f>
        <v>0</v>
      </c>
      <c r="J107" s="319">
        <f>MIDES!I15</f>
        <v>0</v>
      </c>
      <c r="K107" s="319">
        <f>MIDES!J15</f>
        <v>0</v>
      </c>
      <c r="L107" s="319">
        <f>MIDES!K15</f>
        <v>0</v>
      </c>
      <c r="M107" s="319">
        <f>MIDES!L15</f>
        <v>0</v>
      </c>
      <c r="N107" s="319">
        <f>MIDES!M15</f>
        <v>0</v>
      </c>
      <c r="O107" s="319">
        <f>MIDES!N15</f>
        <v>0</v>
      </c>
      <c r="P107" s="317">
        <f t="shared" si="10"/>
        <v>6.67</v>
      </c>
      <c r="Q107" s="318">
        <f>'Sn Fco. Menendez'!AE197+SUM(P107/12)</f>
        <v>0.55583333333333329</v>
      </c>
      <c r="R107" s="318">
        <f>'Sn Fco. Menendez'!AF197+SUM(Q107/30)</f>
        <v>1.8527777777777775E-2</v>
      </c>
      <c r="S107" s="17"/>
    </row>
    <row r="108" spans="1:19">
      <c r="A108" s="540"/>
      <c r="B108" s="378" t="s">
        <v>66</v>
      </c>
      <c r="C108" s="257" t="str">
        <f>MIDES!B16</f>
        <v>San Salvador</v>
      </c>
      <c r="D108" s="319">
        <f>MIDES!C16</f>
        <v>14612.9</v>
      </c>
      <c r="E108" s="319">
        <f>MIDES!D16</f>
        <v>13364.8</v>
      </c>
      <c r="F108" s="319">
        <f>MIDES!E16</f>
        <v>15361.94</v>
      </c>
      <c r="G108" s="319">
        <f>MIDES!F16</f>
        <v>15333.63</v>
      </c>
      <c r="H108" s="319">
        <f>MIDES!G16</f>
        <v>17648.72</v>
      </c>
      <c r="I108" s="319">
        <f>MIDES!H16</f>
        <v>16748.900000000001</v>
      </c>
      <c r="J108" s="319">
        <f>MIDES!I16</f>
        <v>16974.98</v>
      </c>
      <c r="K108" s="319">
        <f>MIDES!J16</f>
        <v>15924.94</v>
      </c>
      <c r="L108" s="319">
        <f>MIDES!K16</f>
        <v>16106.22</v>
      </c>
      <c r="M108" s="319">
        <f>MIDES!L16</f>
        <v>16742.419999999998</v>
      </c>
      <c r="N108" s="319">
        <f>MIDES!M16</f>
        <v>14666.59</v>
      </c>
      <c r="O108" s="319">
        <f>MIDES!N16</f>
        <v>15633.71</v>
      </c>
      <c r="P108" s="317">
        <f t="shared" si="10"/>
        <v>189119.74999999994</v>
      </c>
      <c r="Q108" s="318">
        <f>'Sn Fco. Menendez'!AE198+SUM(P108/12)</f>
        <v>15759.979166666662</v>
      </c>
      <c r="R108" s="318">
        <f>'Sn Fco. Menendez'!AF198+SUM(Q108/30)</f>
        <v>525.33263888888871</v>
      </c>
      <c r="S108" s="17"/>
    </row>
    <row r="109" spans="1:19">
      <c r="A109" s="540"/>
      <c r="B109" s="378" t="s">
        <v>66</v>
      </c>
      <c r="C109" s="257" t="str">
        <f>MIDES!B17</f>
        <v>Soyapango</v>
      </c>
      <c r="D109" s="319">
        <f>MIDES!C17</f>
        <v>5015.8500000000004</v>
      </c>
      <c r="E109" s="319">
        <f>MIDES!D17</f>
        <v>4417.25</v>
      </c>
      <c r="F109" s="319">
        <f>MIDES!E17</f>
        <v>4989.5600000000004</v>
      </c>
      <c r="G109" s="319">
        <f>MIDES!F17</f>
        <v>4988.22</v>
      </c>
      <c r="H109" s="319">
        <f>MIDES!G17</f>
        <v>5301.61</v>
      </c>
      <c r="I109" s="319">
        <f>MIDES!H17</f>
        <v>5241.37</v>
      </c>
      <c r="J109" s="319">
        <f>MIDES!I17</f>
        <v>5134.8</v>
      </c>
      <c r="K109" s="319">
        <f>MIDES!J17</f>
        <v>3929.38</v>
      </c>
      <c r="L109" s="319">
        <f>MIDES!K17</f>
        <v>5976.83</v>
      </c>
      <c r="M109" s="319">
        <f>MIDES!L17</f>
        <v>4940.59</v>
      </c>
      <c r="N109" s="319">
        <f>MIDES!M17</f>
        <v>4339.24</v>
      </c>
      <c r="O109" s="319">
        <f>MIDES!N17</f>
        <v>4371.13</v>
      </c>
      <c r="P109" s="317">
        <f t="shared" si="10"/>
        <v>58645.83</v>
      </c>
      <c r="Q109" s="318">
        <f>'Sn Fco. Menendez'!AE199+SUM(P109/12)</f>
        <v>4887.1525000000001</v>
      </c>
      <c r="R109" s="318">
        <f>'Sn Fco. Menendez'!AF199+SUM(Q109/30)</f>
        <v>162.90508333333335</v>
      </c>
      <c r="S109" s="34"/>
    </row>
    <row r="110" spans="1:19">
      <c r="A110" s="540"/>
      <c r="B110" s="378" t="s">
        <v>66</v>
      </c>
      <c r="C110" s="257" t="str">
        <f>MIDES!B18</f>
        <v>Nejapa</v>
      </c>
      <c r="D110" s="257">
        <f>MIDES!C18</f>
        <v>335.3</v>
      </c>
      <c r="E110" s="257">
        <f>MIDES!D18</f>
        <v>305.23</v>
      </c>
      <c r="F110" s="257">
        <f>MIDES!E18</f>
        <v>357.62</v>
      </c>
      <c r="G110" s="257">
        <f>MIDES!F18</f>
        <v>363.87</v>
      </c>
      <c r="H110" s="257">
        <f>MIDES!G18</f>
        <v>442.57</v>
      </c>
      <c r="I110" s="257">
        <f>MIDES!H18</f>
        <v>416.64</v>
      </c>
      <c r="J110" s="257">
        <f>MIDES!I18</f>
        <v>421.44</v>
      </c>
      <c r="K110" s="257">
        <f>MIDES!J18</f>
        <v>399.99</v>
      </c>
      <c r="L110" s="257">
        <f>MIDES!K18</f>
        <v>393.95</v>
      </c>
      <c r="M110" s="257">
        <f>MIDES!L18</f>
        <v>393.47</v>
      </c>
      <c r="N110" s="257">
        <f>MIDES!M18</f>
        <v>349.52</v>
      </c>
      <c r="O110" s="257">
        <f>MIDES!N18</f>
        <v>361.14</v>
      </c>
      <c r="P110" s="317">
        <f t="shared" si="10"/>
        <v>4540.7400000000007</v>
      </c>
      <c r="Q110" s="318">
        <f>'Sn Fco. Menendez'!AE200+SUM(P110/12)</f>
        <v>378.39500000000004</v>
      </c>
      <c r="R110" s="318">
        <f>'Sn Fco. Menendez'!AF200+SUM(Q110/30)</f>
        <v>12.613166666666668</v>
      </c>
      <c r="S110" s="17"/>
    </row>
    <row r="111" spans="1:19">
      <c r="A111" s="540"/>
      <c r="B111" s="378" t="s">
        <v>66</v>
      </c>
      <c r="C111" s="257" t="str">
        <f>MIDES!B19</f>
        <v>Ilopango</v>
      </c>
      <c r="D111" s="257">
        <f>MIDES!C19</f>
        <v>2029</v>
      </c>
      <c r="E111" s="257">
        <f>MIDES!D19</f>
        <v>1797.34</v>
      </c>
      <c r="F111" s="257">
        <f>MIDES!E19</f>
        <v>2038.57</v>
      </c>
      <c r="G111" s="257">
        <f>MIDES!F19</f>
        <v>2051.2199999999998</v>
      </c>
      <c r="H111" s="257">
        <f>MIDES!G19</f>
        <v>2309.7800000000002</v>
      </c>
      <c r="I111" s="257">
        <f>MIDES!H19</f>
        <v>2281.3200000000002</v>
      </c>
      <c r="J111" s="257">
        <f>MIDES!I19</f>
        <v>2246.75</v>
      </c>
      <c r="K111" s="257">
        <f>MIDES!J19</f>
        <v>2177.66</v>
      </c>
      <c r="L111" s="257">
        <f>MIDES!K19</f>
        <v>2178.7199999999998</v>
      </c>
      <c r="M111" s="257">
        <f>MIDES!L19</f>
        <v>2166.41</v>
      </c>
      <c r="N111" s="257">
        <f>MIDES!M19</f>
        <v>1853.92</v>
      </c>
      <c r="O111" s="257">
        <f>MIDES!N19</f>
        <v>2048.64</v>
      </c>
      <c r="P111" s="317">
        <f t="shared" si="10"/>
        <v>25179.33</v>
      </c>
      <c r="Q111" s="318">
        <f>'Sn Fco. Menendez'!AE201+SUM(P111/12)</f>
        <v>2098.2775000000001</v>
      </c>
      <c r="R111" s="318">
        <f>'Sn Fco. Menendez'!AF201+SUM(Q111/30)</f>
        <v>69.942583333333332</v>
      </c>
      <c r="S111" s="17"/>
    </row>
    <row r="112" spans="1:19">
      <c r="A112" s="540"/>
      <c r="B112" s="378" t="s">
        <v>66</v>
      </c>
      <c r="C112" s="257" t="str">
        <f>MIDES!B20</f>
        <v>Mejicanos</v>
      </c>
      <c r="D112" s="257">
        <f>MIDES!C20</f>
        <v>2512.0300000000002</v>
      </c>
      <c r="E112" s="257">
        <f>MIDES!D20</f>
        <v>2172.2199999999998</v>
      </c>
      <c r="F112" s="257">
        <f>MIDES!E20</f>
        <v>2513.4</v>
      </c>
      <c r="G112" s="257">
        <f>MIDES!F20</f>
        <v>2726.57</v>
      </c>
      <c r="H112" s="257">
        <f>MIDES!G20</f>
        <v>2957.43</v>
      </c>
      <c r="I112" s="257">
        <f>MIDES!H20</f>
        <v>2672.51</v>
      </c>
      <c r="J112" s="257">
        <f>MIDES!I20</f>
        <v>2870.15</v>
      </c>
      <c r="K112" s="257">
        <f>MIDES!J20</f>
        <v>2516.84</v>
      </c>
      <c r="L112" s="257">
        <f>MIDES!K20</f>
        <v>2580.9299999999998</v>
      </c>
      <c r="M112" s="257">
        <f>MIDES!L20</f>
        <v>2624.53</v>
      </c>
      <c r="N112" s="257">
        <f>MIDES!M20</f>
        <v>2331.02</v>
      </c>
      <c r="O112" s="257">
        <f>MIDES!N20</f>
        <v>2460.87</v>
      </c>
      <c r="P112" s="317">
        <f t="shared" si="10"/>
        <v>30938.5</v>
      </c>
      <c r="Q112" s="318">
        <f>'Sn Fco. Menendez'!AE202+SUM(P112/12)</f>
        <v>2578.2083333333335</v>
      </c>
      <c r="R112" s="318">
        <f>'Sn Fco. Menendez'!AF202+SUM(Q112/30)</f>
        <v>85.94027777777778</v>
      </c>
      <c r="S112" s="17"/>
    </row>
    <row r="113" spans="1:19">
      <c r="A113" s="540"/>
      <c r="B113" s="378" t="s">
        <v>66</v>
      </c>
      <c r="C113" s="257" t="str">
        <f>MIDES!B21</f>
        <v>Ciudad Delgado</v>
      </c>
      <c r="D113" s="257">
        <f>MIDES!C21</f>
        <v>1310.6099999999999</v>
      </c>
      <c r="E113" s="257">
        <f>MIDES!D21</f>
        <v>1176.9000000000001</v>
      </c>
      <c r="F113" s="257">
        <f>MIDES!E21</f>
        <v>1340.09</v>
      </c>
      <c r="G113" s="257">
        <f>MIDES!F21</f>
        <v>1450.76</v>
      </c>
      <c r="H113" s="257">
        <f>MIDES!G21</f>
        <v>1590.8</v>
      </c>
      <c r="I113" s="257">
        <f>MIDES!H21</f>
        <v>1474.27</v>
      </c>
      <c r="J113" s="257">
        <f>MIDES!I21</f>
        <v>1481.98</v>
      </c>
      <c r="K113" s="257">
        <f>MIDES!J21</f>
        <v>1401.33</v>
      </c>
      <c r="L113" s="257">
        <f>MIDES!K21</f>
        <v>1330.6</v>
      </c>
      <c r="M113" s="257">
        <f>MIDES!L21</f>
        <v>1345.21</v>
      </c>
      <c r="N113" s="257">
        <f>MIDES!M21</f>
        <v>1157.1099999999999</v>
      </c>
      <c r="O113" s="257">
        <f>MIDES!N21</f>
        <v>1304.94</v>
      </c>
      <c r="P113" s="317">
        <f t="shared" si="10"/>
        <v>16364.6</v>
      </c>
      <c r="Q113" s="318">
        <f>'Sn Fco. Menendez'!AE203+SUM(P113/12)</f>
        <v>1363.7166666666667</v>
      </c>
      <c r="R113" s="318">
        <f>'Sn Fco. Menendez'!AF203+SUM(Q113/30)</f>
        <v>45.457222222222221</v>
      </c>
      <c r="S113" s="17"/>
    </row>
    <row r="114" spans="1:19">
      <c r="A114" s="540"/>
      <c r="B114" s="378" t="s">
        <v>66</v>
      </c>
      <c r="C114" s="257" t="str">
        <f>MIDES!B22</f>
        <v>San Marcos</v>
      </c>
      <c r="D114" s="257">
        <f>MIDES!C22</f>
        <v>1050.46</v>
      </c>
      <c r="E114" s="257">
        <f>MIDES!D22</f>
        <v>953.23</v>
      </c>
      <c r="F114" s="257">
        <f>MIDES!E22</f>
        <v>1080.1099999999999</v>
      </c>
      <c r="G114" s="257">
        <f>MIDES!F22</f>
        <v>1168.2</v>
      </c>
      <c r="H114" s="257">
        <f>MIDES!G22</f>
        <v>1212.6300000000001</v>
      </c>
      <c r="I114" s="257">
        <f>MIDES!H22</f>
        <v>1186.96</v>
      </c>
      <c r="J114" s="257">
        <f>MIDES!I22</f>
        <v>1216.1199999999999</v>
      </c>
      <c r="K114" s="257">
        <f>MIDES!J22</f>
        <v>1093.1199999999999</v>
      </c>
      <c r="L114" s="257">
        <f>MIDES!K22</f>
        <v>922.28</v>
      </c>
      <c r="M114" s="257">
        <f>MIDES!L22</f>
        <v>1264.81</v>
      </c>
      <c r="N114" s="257">
        <f>MIDES!M22</f>
        <v>934.56</v>
      </c>
      <c r="O114" s="257">
        <f>MIDES!N22</f>
        <v>1003.45</v>
      </c>
      <c r="P114" s="317">
        <f t="shared" si="10"/>
        <v>13085.93</v>
      </c>
      <c r="Q114" s="318">
        <f>'Sn Fco. Menendez'!AE204+SUM(P114/12)</f>
        <v>1090.4941666666666</v>
      </c>
      <c r="R114" s="318">
        <f>'Sn Fco. Menendez'!AF204+SUM(Q114/30)</f>
        <v>36.349805555555555</v>
      </c>
      <c r="S114" s="17"/>
    </row>
    <row r="115" spans="1:19">
      <c r="A115" s="540"/>
      <c r="B115" s="378" t="s">
        <v>66</v>
      </c>
      <c r="C115" s="257" t="str">
        <f>MIDES!B23</f>
        <v>Apopa</v>
      </c>
      <c r="D115" s="257">
        <f>MIDES!C23</f>
        <v>2136.61</v>
      </c>
      <c r="E115" s="257">
        <f>MIDES!D23</f>
        <v>1839.69</v>
      </c>
      <c r="F115" s="257">
        <f>MIDES!E23</f>
        <v>2078.9299999999998</v>
      </c>
      <c r="G115" s="257">
        <f>MIDES!F23</f>
        <v>2184.1799999999998</v>
      </c>
      <c r="H115" s="257">
        <f>MIDES!G23</f>
        <v>2400.6799999999998</v>
      </c>
      <c r="I115" s="257">
        <f>MIDES!H23</f>
        <v>2245.77</v>
      </c>
      <c r="J115" s="257">
        <f>MIDES!I23</f>
        <v>2438.92</v>
      </c>
      <c r="K115" s="257">
        <f>MIDES!J23</f>
        <v>2184.38</v>
      </c>
      <c r="L115" s="257">
        <f>MIDES!K23</f>
        <v>2206.39</v>
      </c>
      <c r="M115" s="257">
        <f>MIDES!L23</f>
        <v>2174.9299999999998</v>
      </c>
      <c r="N115" s="257">
        <f>MIDES!M23</f>
        <v>1861.93</v>
      </c>
      <c r="O115" s="257">
        <f>MIDES!N23</f>
        <v>2134.35</v>
      </c>
      <c r="P115" s="317">
        <f t="shared" si="10"/>
        <v>25886.76</v>
      </c>
      <c r="Q115" s="318">
        <f>'Sn Fco. Menendez'!AE205+SUM(P115/12)</f>
        <v>2157.23</v>
      </c>
      <c r="R115" s="318">
        <f>'Sn Fco. Menendez'!AF205+SUM(Q115/30)</f>
        <v>71.907666666666671</v>
      </c>
      <c r="S115" s="17"/>
    </row>
    <row r="116" spans="1:19">
      <c r="A116" s="540"/>
      <c r="B116" s="378" t="s">
        <v>66</v>
      </c>
      <c r="C116" s="257" t="str">
        <f>MIDES!B24</f>
        <v>Ayutuxtepeque</v>
      </c>
      <c r="D116" s="257">
        <f>MIDES!C24</f>
        <v>522.86</v>
      </c>
      <c r="E116" s="257">
        <f>MIDES!D24</f>
        <v>488.08</v>
      </c>
      <c r="F116" s="257">
        <f>MIDES!E24</f>
        <v>538.62</v>
      </c>
      <c r="G116" s="257">
        <f>MIDES!F24</f>
        <v>579</v>
      </c>
      <c r="H116" s="257">
        <f>MIDES!G24</f>
        <v>658.44</v>
      </c>
      <c r="I116" s="257">
        <f>MIDES!H24</f>
        <v>602.58000000000004</v>
      </c>
      <c r="J116" s="257">
        <f>MIDES!I24</f>
        <v>614.15</v>
      </c>
      <c r="K116" s="257">
        <f>MIDES!J24</f>
        <v>541.73</v>
      </c>
      <c r="L116" s="257">
        <f>MIDES!K24</f>
        <v>568.97</v>
      </c>
      <c r="M116" s="257">
        <f>MIDES!L24</f>
        <v>580.19000000000005</v>
      </c>
      <c r="N116" s="257">
        <f>MIDES!M24</f>
        <v>498.02</v>
      </c>
      <c r="O116" s="257">
        <f>MIDES!N24</f>
        <v>557.30999999999995</v>
      </c>
      <c r="P116" s="317">
        <f t="shared" si="10"/>
        <v>6749.9500000000007</v>
      </c>
      <c r="Q116" s="318">
        <f>'Sn Fco. Menendez'!AE206+SUM(P116/12)</f>
        <v>562.49583333333339</v>
      </c>
      <c r="R116" s="318">
        <f>'Sn Fco. Menendez'!AF206+SUM(Q116/30)</f>
        <v>18.749861111111112</v>
      </c>
      <c r="S116" s="17"/>
    </row>
    <row r="117" spans="1:19">
      <c r="A117" s="540"/>
      <c r="B117" s="378" t="s">
        <v>66</v>
      </c>
      <c r="C117" s="257" t="str">
        <f>MIDES!B25</f>
        <v>El Paisnal</v>
      </c>
      <c r="D117" s="257">
        <f>MIDES!C25</f>
        <v>52.68</v>
      </c>
      <c r="E117" s="257">
        <f>MIDES!D25</f>
        <v>50.13</v>
      </c>
      <c r="F117" s="257">
        <f>MIDES!E25</f>
        <v>55.25</v>
      </c>
      <c r="G117" s="257">
        <f>MIDES!F25</f>
        <v>70.989999999999995</v>
      </c>
      <c r="H117" s="257">
        <f>MIDES!G25</f>
        <v>82.98</v>
      </c>
      <c r="I117" s="257">
        <f>MIDES!H25</f>
        <v>83.58</v>
      </c>
      <c r="J117" s="257">
        <f>MIDES!I25</f>
        <v>83.8</v>
      </c>
      <c r="K117" s="257">
        <f>MIDES!J25</f>
        <v>79.319999999999993</v>
      </c>
      <c r="L117" s="257">
        <f>MIDES!K25</f>
        <v>95.15</v>
      </c>
      <c r="M117" s="257">
        <f>MIDES!L25</f>
        <v>88.87</v>
      </c>
      <c r="N117" s="257">
        <f>MIDES!M25</f>
        <v>66.56</v>
      </c>
      <c r="O117" s="257">
        <f>MIDES!N25</f>
        <v>63.83</v>
      </c>
      <c r="P117" s="317">
        <f t="shared" si="10"/>
        <v>873.14</v>
      </c>
      <c r="Q117" s="318">
        <f>'Sn Fco. Menendez'!AE207+SUM(P117/12)</f>
        <v>72.76166666666667</v>
      </c>
      <c r="R117" s="318">
        <f>'Sn Fco. Menendez'!AF207+SUM(Q117/30)</f>
        <v>2.425388888888889</v>
      </c>
      <c r="S117" s="17"/>
    </row>
    <row r="118" spans="1:19">
      <c r="A118" s="540"/>
      <c r="B118" s="378" t="s">
        <v>66</v>
      </c>
      <c r="C118" s="257" t="str">
        <f>MIDES!B26</f>
        <v>Tonacatepeque</v>
      </c>
      <c r="D118" s="257">
        <f>MIDES!C26</f>
        <v>1038.93</v>
      </c>
      <c r="E118" s="257">
        <f>MIDES!D26</f>
        <v>917.31</v>
      </c>
      <c r="F118" s="257">
        <f>MIDES!E26</f>
        <v>1049.1600000000001</v>
      </c>
      <c r="G118" s="257">
        <f>MIDES!F26</f>
        <v>1090.3499999999999</v>
      </c>
      <c r="H118" s="257">
        <f>MIDES!G26</f>
        <v>1214.1300000000001</v>
      </c>
      <c r="I118" s="257">
        <f>MIDES!H26</f>
        <v>1199.92</v>
      </c>
      <c r="J118" s="257">
        <f>MIDES!I26</f>
        <v>1162.3800000000001</v>
      </c>
      <c r="K118" s="257">
        <f>MIDES!J26</f>
        <v>1150.28</v>
      </c>
      <c r="L118" s="257">
        <f>MIDES!K26</f>
        <v>1172.6400000000001</v>
      </c>
      <c r="M118" s="257">
        <f>MIDES!L26</f>
        <v>1101.4000000000001</v>
      </c>
      <c r="N118" s="257">
        <f>MIDES!M26</f>
        <v>961.15</v>
      </c>
      <c r="O118" s="257">
        <f>MIDES!N26</f>
        <v>1063.19</v>
      </c>
      <c r="P118" s="317">
        <f t="shared" si="10"/>
        <v>13120.84</v>
      </c>
      <c r="Q118" s="318">
        <f>'Sn Fco. Menendez'!AE208+SUM(P118/12)</f>
        <v>1093.4033333333334</v>
      </c>
      <c r="R118" s="318">
        <f>'Sn Fco. Menendez'!AF208+SUM(Q118/30)</f>
        <v>36.446777777777783</v>
      </c>
      <c r="S118" s="17"/>
    </row>
    <row r="119" spans="1:19">
      <c r="A119" s="540"/>
      <c r="B119" s="378" t="s">
        <v>66</v>
      </c>
      <c r="C119" s="257" t="str">
        <f>MIDES!B27</f>
        <v>Aguilares</v>
      </c>
      <c r="D119" s="257">
        <f>MIDES!C27</f>
        <v>409.66</v>
      </c>
      <c r="E119" s="257">
        <f>MIDES!D27</f>
        <v>357.85</v>
      </c>
      <c r="F119" s="257">
        <f>MIDES!E27</f>
        <v>390.45</v>
      </c>
      <c r="G119" s="257">
        <f>MIDES!F27</f>
        <v>429.91</v>
      </c>
      <c r="H119" s="257">
        <f>MIDES!G27</f>
        <v>495.53</v>
      </c>
      <c r="I119" s="257">
        <f>MIDES!H27</f>
        <v>459.68</v>
      </c>
      <c r="J119" s="257">
        <f>MIDES!I27</f>
        <v>478.51</v>
      </c>
      <c r="K119" s="257">
        <f>MIDES!J27</f>
        <v>427.83</v>
      </c>
      <c r="L119" s="257">
        <f>MIDES!K27</f>
        <v>421.06</v>
      </c>
      <c r="M119" s="257">
        <f>MIDES!L27</f>
        <v>461.97</v>
      </c>
      <c r="N119" s="257">
        <f>MIDES!M27</f>
        <v>374.5</v>
      </c>
      <c r="O119" s="257">
        <f>MIDES!N27</f>
        <v>408.29</v>
      </c>
      <c r="P119" s="317">
        <f t="shared" si="10"/>
        <v>5115.24</v>
      </c>
      <c r="Q119" s="318">
        <f>'Sn Fco. Menendez'!AE209+SUM(P119/12)</f>
        <v>426.27</v>
      </c>
      <c r="R119" s="318">
        <f>'Sn Fco. Menendez'!AF209+SUM(Q119/30)</f>
        <v>14.209</v>
      </c>
      <c r="S119" s="17"/>
    </row>
    <row r="120" spans="1:19">
      <c r="A120" s="540"/>
      <c r="B120" s="378" t="s">
        <v>66</v>
      </c>
      <c r="C120" s="257" t="str">
        <f>MIDES!B28</f>
        <v>Cuscatancingo</v>
      </c>
      <c r="D120" s="316">
        <f>MIDES!C28</f>
        <v>1015.71</v>
      </c>
      <c r="E120" s="316">
        <f>MIDES!D28</f>
        <v>894.31</v>
      </c>
      <c r="F120" s="316">
        <f>MIDES!E28</f>
        <v>1037.5899999999999</v>
      </c>
      <c r="G120" s="316">
        <f>MIDES!F28</f>
        <v>1099.51</v>
      </c>
      <c r="H120" s="316">
        <f>MIDES!G28</f>
        <v>1190.1500000000001</v>
      </c>
      <c r="I120" s="316">
        <f>MIDES!H28</f>
        <v>1126.4100000000001</v>
      </c>
      <c r="J120" s="316">
        <f>MIDES!I28</f>
        <v>1139.8</v>
      </c>
      <c r="K120" s="316">
        <f>MIDES!J28</f>
        <v>1104.25</v>
      </c>
      <c r="L120" s="316">
        <f>MIDES!K28</f>
        <v>1048.33</v>
      </c>
      <c r="M120" s="316">
        <f>MIDES!L28</f>
        <v>1077.29</v>
      </c>
      <c r="N120" s="316">
        <f>MIDES!M28</f>
        <v>927.79</v>
      </c>
      <c r="O120" s="316">
        <f>MIDES!N28</f>
        <v>1040.07</v>
      </c>
      <c r="P120" s="317">
        <f t="shared" si="10"/>
        <v>12701.21</v>
      </c>
      <c r="Q120" s="318">
        <f>'Sn Fco. Menendez'!AE210+SUM(P120/12)</f>
        <v>1058.4341666666667</v>
      </c>
      <c r="R120" s="318">
        <f>'Sn Fco. Menendez'!AF210+SUM(Q120/30)</f>
        <v>35.28113888888889</v>
      </c>
      <c r="S120" s="17"/>
    </row>
    <row r="121" spans="1:19">
      <c r="A121" s="540"/>
      <c r="B121" s="378" t="s">
        <v>66</v>
      </c>
      <c r="C121" s="257" t="str">
        <f>MIDES!B29</f>
        <v>Guazapa</v>
      </c>
      <c r="D121" s="316">
        <f>MIDES!C29</f>
        <v>121.83</v>
      </c>
      <c r="E121" s="316">
        <f>MIDES!D29</f>
        <v>107.17</v>
      </c>
      <c r="F121" s="316">
        <f>MIDES!E29</f>
        <v>122.69</v>
      </c>
      <c r="G121" s="316">
        <f>MIDES!F29</f>
        <v>135.51</v>
      </c>
      <c r="H121" s="316">
        <f>MIDES!G29</f>
        <v>157.72</v>
      </c>
      <c r="I121" s="316">
        <f>MIDES!H29</f>
        <v>146.49</v>
      </c>
      <c r="J121" s="316">
        <f>MIDES!I29</f>
        <v>148.69</v>
      </c>
      <c r="K121" s="316">
        <f>MIDES!J29</f>
        <v>133.33000000000001</v>
      </c>
      <c r="L121" s="316">
        <f>MIDES!K29</f>
        <v>131.44</v>
      </c>
      <c r="M121" s="316">
        <f>MIDES!L29</f>
        <v>134.31</v>
      </c>
      <c r="N121" s="316">
        <f>MIDES!M29</f>
        <v>112.09</v>
      </c>
      <c r="O121" s="316">
        <f>MIDES!N29</f>
        <v>117.93</v>
      </c>
      <c r="P121" s="317">
        <f t="shared" si="10"/>
        <v>1569.1999999999998</v>
      </c>
      <c r="Q121" s="318">
        <f>'Sn Fco. Menendez'!AE211+SUM(P121/12)</f>
        <v>130.76666666666665</v>
      </c>
      <c r="R121" s="318">
        <f>'Sn Fco. Menendez'!AF211+SUM(Q121/30)</f>
        <v>4.3588888888888881</v>
      </c>
      <c r="S121" s="17"/>
    </row>
    <row r="122" spans="1:19">
      <c r="A122" s="540"/>
      <c r="B122" s="378" t="s">
        <v>66</v>
      </c>
      <c r="C122" s="257" t="str">
        <f>MIDES!B30</f>
        <v>Rosario de Mora</v>
      </c>
      <c r="D122" s="319">
        <f>MIDES!C30</f>
        <v>0</v>
      </c>
      <c r="E122" s="319">
        <f>MIDES!D30</f>
        <v>0</v>
      </c>
      <c r="F122" s="319">
        <f>MIDES!E30</f>
        <v>0</v>
      </c>
      <c r="G122" s="319">
        <f>MIDES!F30</f>
        <v>0</v>
      </c>
      <c r="H122" s="319">
        <f>MIDES!G30</f>
        <v>0</v>
      </c>
      <c r="I122" s="319">
        <f>MIDES!H30</f>
        <v>0</v>
      </c>
      <c r="J122" s="319">
        <f>MIDES!I30</f>
        <v>0</v>
      </c>
      <c r="K122" s="319">
        <f>MIDES!J30</f>
        <v>0</v>
      </c>
      <c r="L122" s="319">
        <f>MIDES!K30</f>
        <v>0</v>
      </c>
      <c r="M122" s="319">
        <f>MIDES!L30</f>
        <v>0</v>
      </c>
      <c r="N122" s="319">
        <f>MIDES!M30</f>
        <v>0</v>
      </c>
      <c r="O122" s="319">
        <f>MIDES!N30</f>
        <v>0</v>
      </c>
      <c r="P122" s="317">
        <f t="shared" si="10"/>
        <v>0</v>
      </c>
      <c r="Q122" s="318">
        <f>'Sn Fco. Menendez'!AE212+SUM(P122/12)</f>
        <v>0</v>
      </c>
      <c r="R122" s="318">
        <f>'Sn Fco. Menendez'!AF212+SUM(Q122/30)</f>
        <v>0</v>
      </c>
      <c r="S122" s="17"/>
    </row>
    <row r="123" spans="1:19">
      <c r="A123" s="540"/>
      <c r="B123" s="378" t="s">
        <v>66</v>
      </c>
      <c r="C123" s="257" t="str">
        <f>MIDES!B31</f>
        <v>San Martín</v>
      </c>
      <c r="D123" s="257">
        <f>MIDES!C31</f>
        <v>1309.69</v>
      </c>
      <c r="E123" s="257">
        <f>MIDES!D31</f>
        <v>1105.17</v>
      </c>
      <c r="F123" s="257">
        <f>MIDES!E31</f>
        <v>1267</v>
      </c>
      <c r="G123" s="320">
        <f>MIDES!F31</f>
        <v>1287.04</v>
      </c>
      <c r="H123" s="320">
        <f>MIDES!G31</f>
        <v>1422.78</v>
      </c>
      <c r="I123" s="320">
        <f>MIDES!H31</f>
        <v>1359.75</v>
      </c>
      <c r="J123" s="320">
        <f>MIDES!I31</f>
        <v>1368.24</v>
      </c>
      <c r="K123" s="320">
        <f>MIDES!J31</f>
        <v>1326.46</v>
      </c>
      <c r="L123" s="320">
        <f>MIDES!K31</f>
        <v>1238.44</v>
      </c>
      <c r="M123" s="320">
        <f>MIDES!L31</f>
        <v>1311.34</v>
      </c>
      <c r="N123" s="320">
        <f>MIDES!M31</f>
        <v>1186.25</v>
      </c>
      <c r="O123" s="320">
        <f>MIDES!N31</f>
        <v>1194.5899999999999</v>
      </c>
      <c r="P123" s="317">
        <f t="shared" si="10"/>
        <v>15376.750000000002</v>
      </c>
      <c r="Q123" s="318">
        <f>'Sn Fco. Menendez'!AE213+SUM(P123/12)</f>
        <v>1281.3958333333335</v>
      </c>
      <c r="R123" s="318">
        <f>'Sn Fco. Menendez'!AF213+SUM(Q123/30)</f>
        <v>42.713194444444447</v>
      </c>
      <c r="S123" s="17"/>
    </row>
    <row r="124" spans="1:19">
      <c r="A124" s="540"/>
      <c r="B124" s="273" t="s">
        <v>19</v>
      </c>
      <c r="C124" s="257" t="str">
        <f>MIDES!B32</f>
        <v>Santa Tecla</v>
      </c>
      <c r="D124" s="257">
        <f>MIDES!C32</f>
        <v>3495.37</v>
      </c>
      <c r="E124" s="257">
        <f>MIDES!D32</f>
        <v>3174.62</v>
      </c>
      <c r="F124" s="257">
        <f>MIDES!E32</f>
        <v>3680.63</v>
      </c>
      <c r="G124" s="257">
        <f>MIDES!F32</f>
        <v>3738.91</v>
      </c>
      <c r="H124" s="257">
        <f>MIDES!G32</f>
        <v>4105.46</v>
      </c>
      <c r="I124" s="257">
        <f>MIDES!H32</f>
        <v>4316.01</v>
      </c>
      <c r="J124" s="257">
        <f>MIDES!I32</f>
        <v>4174.72</v>
      </c>
      <c r="K124" s="257">
        <f>MIDES!J32</f>
        <v>3895.57</v>
      </c>
      <c r="L124" s="257">
        <f>MIDES!K32</f>
        <v>3854.35</v>
      </c>
      <c r="M124" s="257">
        <f>MIDES!L32</f>
        <v>4109.6400000000003</v>
      </c>
      <c r="N124" s="257">
        <f>MIDES!M32</f>
        <v>3641.81</v>
      </c>
      <c r="O124" s="257">
        <f>MIDES!N32</f>
        <v>4071.6</v>
      </c>
      <c r="P124" s="317">
        <f t="shared" si="10"/>
        <v>46258.689999999995</v>
      </c>
      <c r="Q124" s="318">
        <f>'Sn Fco. Menendez'!AE214+SUM(P124/12)</f>
        <v>3854.8908333333329</v>
      </c>
      <c r="R124" s="318">
        <f>'Sn Fco. Menendez'!AF214+SUM(Q124/30)</f>
        <v>128.4963611111111</v>
      </c>
      <c r="S124" s="17"/>
    </row>
    <row r="125" spans="1:19">
      <c r="A125" s="540"/>
      <c r="B125" s="273" t="s">
        <v>19</v>
      </c>
      <c r="C125" s="257" t="str">
        <f>MIDES!B33</f>
        <v>Quezaltepeque</v>
      </c>
      <c r="D125" s="319">
        <f>MIDES!C33</f>
        <v>652.59</v>
      </c>
      <c r="E125" s="319">
        <f>MIDES!D33</f>
        <v>603.41</v>
      </c>
      <c r="F125" s="319">
        <f>MIDES!E33</f>
        <v>661.99</v>
      </c>
      <c r="G125" s="319">
        <f>MIDES!F33</f>
        <v>551.95000000000005</v>
      </c>
      <c r="H125" s="319">
        <f>MIDES!G33</f>
        <v>764.98</v>
      </c>
      <c r="I125" s="319">
        <f>MIDES!H33</f>
        <v>715.52</v>
      </c>
      <c r="J125" s="319">
        <f>MIDES!I33</f>
        <v>791.58</v>
      </c>
      <c r="K125" s="319">
        <f>MIDES!J33</f>
        <v>700.02</v>
      </c>
      <c r="L125" s="319">
        <f>MIDES!K33</f>
        <v>695.78</v>
      </c>
      <c r="M125" s="319">
        <f>MIDES!L33</f>
        <v>705.86</v>
      </c>
      <c r="N125" s="319">
        <f>MIDES!M33</f>
        <v>600.52</v>
      </c>
      <c r="O125" s="319">
        <f>MIDES!N33</f>
        <v>672.87</v>
      </c>
      <c r="P125" s="317">
        <f t="shared" si="10"/>
        <v>8117.0700000000006</v>
      </c>
      <c r="Q125" s="318">
        <f>'Sn Fco. Menendez'!AE215+SUM(P125/12)</f>
        <v>676.42250000000001</v>
      </c>
      <c r="R125" s="318">
        <f>'Sn Fco. Menendez'!AF215+SUM(Q125/30)</f>
        <v>22.547416666666667</v>
      </c>
      <c r="S125" s="17"/>
    </row>
    <row r="126" spans="1:19">
      <c r="A126" s="540"/>
      <c r="B126" s="273" t="s">
        <v>19</v>
      </c>
      <c r="C126" s="257" t="str">
        <f>MIDES!B34</f>
        <v>Comasagua</v>
      </c>
      <c r="D126" s="319">
        <f>MIDES!C34</f>
        <v>0</v>
      </c>
      <c r="E126" s="319">
        <f>MIDES!D34</f>
        <v>0</v>
      </c>
      <c r="F126" s="319">
        <f>MIDES!E34</f>
        <v>0</v>
      </c>
      <c r="G126" s="319">
        <f>MIDES!F34</f>
        <v>0</v>
      </c>
      <c r="H126" s="319">
        <f>MIDES!G34</f>
        <v>0</v>
      </c>
      <c r="I126" s="319">
        <f>MIDES!H34</f>
        <v>0</v>
      </c>
      <c r="J126" s="319">
        <f>MIDES!I34</f>
        <v>0</v>
      </c>
      <c r="K126" s="319">
        <f>MIDES!J34</f>
        <v>0</v>
      </c>
      <c r="L126" s="319">
        <f>MIDES!K34</f>
        <v>0</v>
      </c>
      <c r="M126" s="319">
        <f>MIDES!L34</f>
        <v>0</v>
      </c>
      <c r="N126" s="319">
        <f>MIDES!M34</f>
        <v>0</v>
      </c>
      <c r="O126" s="319">
        <f>MIDES!N34</f>
        <v>0</v>
      </c>
      <c r="P126" s="317">
        <f t="shared" si="10"/>
        <v>0</v>
      </c>
      <c r="Q126" s="318">
        <f>'Sn Fco. Menendez'!AE216+SUM(P126/12)</f>
        <v>0</v>
      </c>
      <c r="R126" s="318">
        <f>'Sn Fco. Menendez'!AF216+SUM(Q126/30)</f>
        <v>0</v>
      </c>
      <c r="S126" s="17"/>
    </row>
    <row r="127" spans="1:19">
      <c r="A127" s="540"/>
      <c r="B127" s="273" t="s">
        <v>19</v>
      </c>
      <c r="C127" s="257" t="str">
        <f>MIDES!B35</f>
        <v>Colón</v>
      </c>
      <c r="D127" s="319">
        <f>MIDES!C35</f>
        <v>0</v>
      </c>
      <c r="E127" s="319">
        <f>MIDES!D35</f>
        <v>0</v>
      </c>
      <c r="F127" s="319">
        <f>MIDES!E35</f>
        <v>0</v>
      </c>
      <c r="G127" s="319">
        <f>MIDES!F35</f>
        <v>0</v>
      </c>
      <c r="H127" s="319">
        <f>MIDES!G35</f>
        <v>0</v>
      </c>
      <c r="I127" s="319">
        <f>MIDES!H35</f>
        <v>0</v>
      </c>
      <c r="J127" s="319">
        <f>MIDES!I35</f>
        <v>0</v>
      </c>
      <c r="K127" s="319">
        <f>MIDES!J35</f>
        <v>0</v>
      </c>
      <c r="L127" s="319">
        <f>MIDES!K35</f>
        <v>0</v>
      </c>
      <c r="M127" s="319">
        <f>MIDES!L35</f>
        <v>0</v>
      </c>
      <c r="N127" s="319">
        <f>MIDES!M35</f>
        <v>0</v>
      </c>
      <c r="O127" s="319">
        <f>MIDES!N35</f>
        <v>0</v>
      </c>
      <c r="P127" s="317">
        <f t="shared" si="10"/>
        <v>0</v>
      </c>
      <c r="Q127" s="318">
        <f>'Sn Fco. Menendez'!AE217+SUM(P127/12)</f>
        <v>0</v>
      </c>
      <c r="R127" s="318">
        <f>'Sn Fco. Menendez'!AF217+SUM(Q127/30)</f>
        <v>0</v>
      </c>
      <c r="S127" s="17"/>
    </row>
    <row r="128" spans="1:19">
      <c r="A128" s="540"/>
      <c r="B128" s="273" t="s">
        <v>19</v>
      </c>
      <c r="C128" s="257" t="str">
        <f>MIDES!B36</f>
        <v>Huizucar</v>
      </c>
      <c r="D128" s="319">
        <f>MIDES!C36</f>
        <v>33.18</v>
      </c>
      <c r="E128" s="319">
        <f>MIDES!D36</f>
        <v>26.13</v>
      </c>
      <c r="F128" s="319">
        <f>MIDES!E36</f>
        <v>26.42</v>
      </c>
      <c r="G128" s="319">
        <f>MIDES!F36</f>
        <v>35.31</v>
      </c>
      <c r="H128" s="319">
        <f>MIDES!G36</f>
        <v>30.56</v>
      </c>
      <c r="I128" s="319">
        <f>MIDES!H36</f>
        <v>31.78</v>
      </c>
      <c r="J128" s="319">
        <f>MIDES!I36</f>
        <v>34.72</v>
      </c>
      <c r="K128" s="319">
        <f>MIDES!J36</f>
        <v>36.409999999999997</v>
      </c>
      <c r="L128" s="319">
        <f>MIDES!K36</f>
        <v>34.9</v>
      </c>
      <c r="M128" s="319">
        <f>MIDES!L36</f>
        <v>30.03</v>
      </c>
      <c r="N128" s="319">
        <f>MIDES!M36</f>
        <v>23.9</v>
      </c>
      <c r="O128" s="319">
        <f>MIDES!N36</f>
        <v>26.22</v>
      </c>
      <c r="P128" s="317">
        <f t="shared" si="10"/>
        <v>369.55999999999995</v>
      </c>
      <c r="Q128" s="318">
        <f>'Sn Fco. Menendez'!AE218+SUM(P128/12)</f>
        <v>30.796666666666663</v>
      </c>
      <c r="R128" s="318">
        <f>'Sn Fco. Menendez'!AF218+SUM(Q128/30)</f>
        <v>1.0265555555555554</v>
      </c>
      <c r="S128" s="17"/>
    </row>
    <row r="129" spans="1:19">
      <c r="A129" s="540"/>
      <c r="B129" s="273" t="s">
        <v>19</v>
      </c>
      <c r="C129" s="257" t="str">
        <f>MIDES!B37</f>
        <v>San Matias</v>
      </c>
      <c r="D129" s="319">
        <f>MIDES!C37</f>
        <v>26.67</v>
      </c>
      <c r="E129" s="319">
        <f>MIDES!D37</f>
        <v>26.9</v>
      </c>
      <c r="F129" s="319">
        <f>MIDES!E37</f>
        <v>24.66</v>
      </c>
      <c r="G129" s="319">
        <f>MIDES!F37</f>
        <v>29.14</v>
      </c>
      <c r="H129" s="319">
        <f>MIDES!G37</f>
        <v>34.24</v>
      </c>
      <c r="I129" s="319">
        <f>MIDES!H37</f>
        <v>30.17</v>
      </c>
      <c r="J129" s="319">
        <f>MIDES!I37</f>
        <v>42.78</v>
      </c>
      <c r="K129" s="319">
        <f>MIDES!J37</f>
        <v>29.83</v>
      </c>
      <c r="L129" s="319">
        <f>MIDES!K37</f>
        <v>32.840000000000003</v>
      </c>
      <c r="M129" s="319">
        <f>MIDES!L37</f>
        <v>35.020000000000003</v>
      </c>
      <c r="N129" s="319">
        <f>MIDES!M37</f>
        <v>25.07</v>
      </c>
      <c r="O129" s="319">
        <f>MIDES!N37</f>
        <v>26.67</v>
      </c>
      <c r="P129" s="317">
        <f t="shared" si="10"/>
        <v>363.99</v>
      </c>
      <c r="Q129" s="318">
        <f>'Sn Fco. Menendez'!AE219+SUM(P129/12)</f>
        <v>30.3325</v>
      </c>
      <c r="R129" s="318">
        <f>'Sn Fco. Menendez'!AF219+SUM(Q129/30)</f>
        <v>1.0110833333333333</v>
      </c>
      <c r="S129" s="17"/>
    </row>
    <row r="130" spans="1:19">
      <c r="A130" s="540"/>
      <c r="B130" s="273" t="s">
        <v>19</v>
      </c>
      <c r="C130" s="257" t="str">
        <f>MIDES!B38</f>
        <v>San Pablo Tacachico</v>
      </c>
      <c r="D130" s="319">
        <f>MIDES!C38</f>
        <v>63.97</v>
      </c>
      <c r="E130" s="319">
        <f>MIDES!D38</f>
        <v>58.02</v>
      </c>
      <c r="F130" s="319">
        <f>MIDES!E38</f>
        <v>48.88</v>
      </c>
      <c r="G130" s="319">
        <f>MIDES!F38</f>
        <v>78.040000000000006</v>
      </c>
      <c r="H130" s="319">
        <f>MIDES!G38</f>
        <v>78.97</v>
      </c>
      <c r="I130" s="319">
        <f>MIDES!H38</f>
        <v>85.45</v>
      </c>
      <c r="J130" s="319">
        <f>MIDES!I38</f>
        <v>88.71</v>
      </c>
      <c r="K130" s="319">
        <f>MIDES!J38</f>
        <v>73.3</v>
      </c>
      <c r="L130" s="319">
        <f>MIDES!K38</f>
        <v>49.12</v>
      </c>
      <c r="M130" s="319">
        <f>MIDES!L38</f>
        <v>104.54</v>
      </c>
      <c r="N130" s="319">
        <f>MIDES!M38</f>
        <v>71.819999999999993</v>
      </c>
      <c r="O130" s="319">
        <f>MIDES!N38</f>
        <v>82.65</v>
      </c>
      <c r="P130" s="317">
        <f t="shared" si="10"/>
        <v>883.46999999999991</v>
      </c>
      <c r="Q130" s="318">
        <f>'Sn Fco. Menendez'!AE220+SUM(P130/12)</f>
        <v>73.622499999999988</v>
      </c>
      <c r="R130" s="318">
        <f>'Sn Fco. Menendez'!AF220+SUM(Q130/30)</f>
        <v>2.4540833333333327</v>
      </c>
      <c r="S130" s="17"/>
    </row>
    <row r="131" spans="1:19">
      <c r="A131" s="540"/>
      <c r="B131" s="273" t="s">
        <v>19</v>
      </c>
      <c r="C131" s="257" t="str">
        <f>MIDES!B39</f>
        <v>Tepecoyo</v>
      </c>
      <c r="D131" s="320">
        <f>MIDES!C39</f>
        <v>0</v>
      </c>
      <c r="E131" s="320">
        <f>MIDES!D39</f>
        <v>0</v>
      </c>
      <c r="F131" s="320">
        <f>MIDES!E39</f>
        <v>0</v>
      </c>
      <c r="G131" s="320">
        <f>MIDES!F39</f>
        <v>0</v>
      </c>
      <c r="H131" s="320">
        <f>MIDES!G39</f>
        <v>0</v>
      </c>
      <c r="I131" s="320">
        <f>MIDES!H39</f>
        <v>0</v>
      </c>
      <c r="J131" s="320">
        <f>MIDES!I39</f>
        <v>0</v>
      </c>
      <c r="K131" s="320">
        <f>MIDES!J39</f>
        <v>0</v>
      </c>
      <c r="L131" s="320">
        <f>MIDES!K39</f>
        <v>0</v>
      </c>
      <c r="M131" s="320">
        <f>MIDES!L39</f>
        <v>0</v>
      </c>
      <c r="N131" s="320">
        <f>MIDES!M39</f>
        <v>0</v>
      </c>
      <c r="O131" s="320">
        <f>MIDES!N39</f>
        <v>0</v>
      </c>
      <c r="P131" s="317">
        <f t="shared" si="10"/>
        <v>0</v>
      </c>
      <c r="Q131" s="318">
        <f>'Sn Fco. Menendez'!AE221+SUM(P131/12)</f>
        <v>0</v>
      </c>
      <c r="R131" s="318">
        <f>'Sn Fco. Menendez'!AF221+SUM(Q131/30)</f>
        <v>0</v>
      </c>
      <c r="S131" s="17"/>
    </row>
    <row r="132" spans="1:19">
      <c r="A132" s="540"/>
      <c r="B132" s="379" t="s">
        <v>144</v>
      </c>
      <c r="C132" s="274" t="str">
        <f>MIDES!B40</f>
        <v>Chalatenango</v>
      </c>
      <c r="D132" s="321">
        <f>MIDES!C40</f>
        <v>0</v>
      </c>
      <c r="E132" s="321">
        <f>MIDES!D40</f>
        <v>0</v>
      </c>
      <c r="F132" s="321">
        <f>MIDES!E40</f>
        <v>0</v>
      </c>
      <c r="G132" s="321">
        <f>MIDES!F40</f>
        <v>0</v>
      </c>
      <c r="H132" s="321">
        <f>MIDES!G40</f>
        <v>0</v>
      </c>
      <c r="I132" s="321">
        <f>MIDES!H40</f>
        <v>0</v>
      </c>
      <c r="J132" s="321">
        <f>MIDES!I40</f>
        <v>0</v>
      </c>
      <c r="K132" s="322">
        <f>MIDES!J40</f>
        <v>0</v>
      </c>
      <c r="L132" s="322">
        <f>MIDES!K40</f>
        <v>0</v>
      </c>
      <c r="M132" s="322">
        <f>MIDES!L40</f>
        <v>0</v>
      </c>
      <c r="N132" s="322">
        <f>MIDES!M40</f>
        <v>0</v>
      </c>
      <c r="O132" s="322">
        <f>MIDES!N40</f>
        <v>0</v>
      </c>
      <c r="P132" s="317">
        <f t="shared" si="10"/>
        <v>0</v>
      </c>
      <c r="Q132" s="318">
        <f>'Sn Fco. Menendez'!AE222+SUM(P132/12)</f>
        <v>0</v>
      </c>
      <c r="R132" s="318">
        <f>'Sn Fco. Menendez'!AF222+SUM(Q132/30)</f>
        <v>0</v>
      </c>
      <c r="S132" s="34"/>
    </row>
    <row r="133" spans="1:19">
      <c r="A133" s="540"/>
      <c r="B133" s="379" t="s">
        <v>144</v>
      </c>
      <c r="C133" s="274" t="str">
        <f>MIDES!B41</f>
        <v>Citalá</v>
      </c>
      <c r="D133" s="321">
        <f>MIDES!C41</f>
        <v>32.229999999999997</v>
      </c>
      <c r="E133" s="321">
        <f>MIDES!D41</f>
        <v>27.68</v>
      </c>
      <c r="F133" s="321">
        <f>MIDES!E41</f>
        <v>33.18</v>
      </c>
      <c r="G133" s="321">
        <f>MIDES!F41</f>
        <v>33.479999999999997</v>
      </c>
      <c r="H133" s="321">
        <f>MIDES!G41</f>
        <v>39.840000000000003</v>
      </c>
      <c r="I133" s="321">
        <f>MIDES!H41</f>
        <v>40.03</v>
      </c>
      <c r="J133" s="321">
        <f>MIDES!I41</f>
        <v>36.5</v>
      </c>
      <c r="K133" s="322">
        <f>MIDES!J41</f>
        <v>36.409999999999997</v>
      </c>
      <c r="L133" s="322">
        <f>MIDES!K41</f>
        <v>37.53</v>
      </c>
      <c r="M133" s="322">
        <f>MIDES!L41</f>
        <v>40.19</v>
      </c>
      <c r="N133" s="322">
        <f>MIDES!M41</f>
        <v>33.369999999999997</v>
      </c>
      <c r="O133" s="322">
        <f>MIDES!N41</f>
        <v>40.22</v>
      </c>
      <c r="P133" s="317">
        <f t="shared" si="10"/>
        <v>430.65999999999997</v>
      </c>
      <c r="Q133" s="318">
        <f>'Sn Fco. Menendez'!AE223+SUM(P133/12)</f>
        <v>35.888333333333328</v>
      </c>
      <c r="R133" s="318">
        <f>'Sn Fco. Menendez'!AF223+SUM(Q133/30)</f>
        <v>1.1962777777777776</v>
      </c>
      <c r="S133" s="34"/>
    </row>
    <row r="134" spans="1:19">
      <c r="A134" s="540"/>
      <c r="B134" s="379" t="s">
        <v>144</v>
      </c>
      <c r="C134" s="274" t="str">
        <f>MIDES!B42</f>
        <v>Nueva Concepción</v>
      </c>
      <c r="D134" s="321">
        <f>MIDES!C42</f>
        <v>0</v>
      </c>
      <c r="E134" s="321">
        <f>MIDES!D42</f>
        <v>0</v>
      </c>
      <c r="F134" s="321">
        <f>MIDES!E42</f>
        <v>0</v>
      </c>
      <c r="G134" s="321">
        <f>MIDES!F42</f>
        <v>0</v>
      </c>
      <c r="H134" s="321">
        <f>MIDES!G42</f>
        <v>0</v>
      </c>
      <c r="I134" s="321">
        <f>MIDES!H42</f>
        <v>0</v>
      </c>
      <c r="J134" s="321">
        <f>MIDES!I42</f>
        <v>241.35</v>
      </c>
      <c r="K134" s="322">
        <f>MIDES!J42</f>
        <v>200.49</v>
      </c>
      <c r="L134" s="322">
        <f>MIDES!K42</f>
        <v>196.54</v>
      </c>
      <c r="M134" s="322">
        <f>MIDES!L42</f>
        <v>181.71</v>
      </c>
      <c r="N134" s="322">
        <f>MIDES!M42</f>
        <v>144.16999999999999</v>
      </c>
      <c r="O134" s="322">
        <f>MIDES!N42</f>
        <v>111.12</v>
      </c>
      <c r="P134" s="317">
        <f t="shared" si="10"/>
        <v>1075.3800000000001</v>
      </c>
      <c r="Q134" s="318">
        <f>'Sn Fco. Menendez'!AE224+SUM(P134/12)</f>
        <v>89.615000000000009</v>
      </c>
      <c r="R134" s="318">
        <f>'Sn Fco. Menendez'!AF224+SUM(Q134/30)</f>
        <v>2.987166666666667</v>
      </c>
      <c r="S134" s="17"/>
    </row>
    <row r="135" spans="1:19">
      <c r="A135" s="540"/>
      <c r="B135" s="379" t="s">
        <v>144</v>
      </c>
      <c r="C135" s="274" t="str">
        <f>MIDES!B43</f>
        <v>Tejutla</v>
      </c>
      <c r="D135" s="257">
        <f>MIDES!C43</f>
        <v>0</v>
      </c>
      <c r="E135" s="274">
        <f>MIDES!D43</f>
        <v>0</v>
      </c>
      <c r="F135" s="257">
        <f>MIDES!E43</f>
        <v>0</v>
      </c>
      <c r="G135" s="274">
        <f>MIDES!F43</f>
        <v>0</v>
      </c>
      <c r="H135" s="257">
        <f>MIDES!G43</f>
        <v>0</v>
      </c>
      <c r="I135" s="274">
        <f>MIDES!H43</f>
        <v>0</v>
      </c>
      <c r="J135" s="257">
        <f>MIDES!I43</f>
        <v>0</v>
      </c>
      <c r="K135" s="274">
        <f>MIDES!J43</f>
        <v>0</v>
      </c>
      <c r="L135" s="257">
        <f>MIDES!K43</f>
        <v>0</v>
      </c>
      <c r="M135" s="274">
        <f>MIDES!L43</f>
        <v>0</v>
      </c>
      <c r="N135" s="257">
        <f>MIDES!M43</f>
        <v>0</v>
      </c>
      <c r="O135" s="274">
        <f>MIDES!N43</f>
        <v>0</v>
      </c>
      <c r="P135" s="317">
        <f t="shared" si="10"/>
        <v>0</v>
      </c>
      <c r="Q135" s="318">
        <f>'Sn Fco. Menendez'!AE225+SUM(P135/12)</f>
        <v>0</v>
      </c>
      <c r="R135" s="318">
        <f>'Sn Fco. Menendez'!AF225+SUM(Q135/30)</f>
        <v>0</v>
      </c>
      <c r="S135" s="17"/>
    </row>
    <row r="136" spans="1:19">
      <c r="A136" s="540"/>
      <c r="B136" s="379" t="s">
        <v>144</v>
      </c>
      <c r="C136" s="257" t="str">
        <f>MIDES!B44</f>
        <v>La Reina</v>
      </c>
      <c r="D136" s="323">
        <f>MIDES!C44</f>
        <v>0</v>
      </c>
      <c r="E136" s="323">
        <f>MIDES!D44</f>
        <v>0</v>
      </c>
      <c r="F136" s="323">
        <f>MIDES!E44</f>
        <v>0</v>
      </c>
      <c r="G136" s="323">
        <f>MIDES!F44</f>
        <v>0</v>
      </c>
      <c r="H136" s="323">
        <f>MIDES!G44</f>
        <v>0</v>
      </c>
      <c r="I136" s="323">
        <f>MIDES!H44</f>
        <v>0</v>
      </c>
      <c r="J136" s="323">
        <f>MIDES!I44</f>
        <v>0</v>
      </c>
      <c r="K136" s="323">
        <f>MIDES!J44</f>
        <v>0</v>
      </c>
      <c r="L136" s="323">
        <f>MIDES!K44</f>
        <v>0</v>
      </c>
      <c r="M136" s="323">
        <f>MIDES!L44</f>
        <v>0</v>
      </c>
      <c r="N136" s="323">
        <f>MIDES!M44</f>
        <v>0</v>
      </c>
      <c r="O136" s="323">
        <f>MIDES!N44</f>
        <v>0</v>
      </c>
      <c r="P136" s="317">
        <f t="shared" si="10"/>
        <v>0</v>
      </c>
      <c r="Q136" s="318">
        <f>'Sn Fco. Menendez'!AE226+SUM(P136/12)</f>
        <v>0</v>
      </c>
      <c r="R136" s="318">
        <f>'Sn Fco. Menendez'!AF226+SUM(Q136/30)</f>
        <v>0</v>
      </c>
      <c r="S136" s="69"/>
    </row>
    <row r="137" spans="1:19">
      <c r="A137" s="540"/>
      <c r="B137" s="379" t="s">
        <v>144</v>
      </c>
      <c r="C137" s="275" t="str">
        <f>MIDES!B45</f>
        <v>El Paraiso</v>
      </c>
      <c r="D137" s="324">
        <f>MIDES!C45</f>
        <v>0</v>
      </c>
      <c r="E137" s="324">
        <f>MIDES!D45</f>
        <v>0</v>
      </c>
      <c r="F137" s="324">
        <f>MIDES!E45</f>
        <v>0</v>
      </c>
      <c r="G137" s="324">
        <f>MIDES!F45</f>
        <v>0</v>
      </c>
      <c r="H137" s="324">
        <f>MIDES!G45</f>
        <v>0</v>
      </c>
      <c r="I137" s="324">
        <f>MIDES!H45</f>
        <v>0</v>
      </c>
      <c r="J137" s="325">
        <f>MIDES!I45</f>
        <v>0</v>
      </c>
      <c r="K137" s="324">
        <f>MIDES!J45</f>
        <v>0</v>
      </c>
      <c r="L137" s="325">
        <f>MIDES!K45</f>
        <v>0</v>
      </c>
      <c r="M137" s="325">
        <f>MIDES!L45</f>
        <v>0</v>
      </c>
      <c r="N137" s="325">
        <f>MIDES!M45</f>
        <v>0</v>
      </c>
      <c r="O137" s="326">
        <f>MIDES!N45</f>
        <v>0</v>
      </c>
      <c r="P137" s="317">
        <f t="shared" si="10"/>
        <v>0</v>
      </c>
      <c r="Q137" s="318">
        <f>'Sn Fco. Menendez'!AE227+SUM(P137/12)</f>
        <v>0</v>
      </c>
      <c r="R137" s="318">
        <f>'Sn Fco. Menendez'!AF227+SUM(Q137/30)</f>
        <v>0</v>
      </c>
      <c r="S137" s="69"/>
    </row>
    <row r="138" spans="1:19">
      <c r="A138" s="540"/>
      <c r="B138" s="379" t="s">
        <v>144</v>
      </c>
      <c r="C138" s="257" t="str">
        <f>MIDES!B46</f>
        <v>La Palma</v>
      </c>
      <c r="D138" s="321">
        <f>MIDES!C46</f>
        <v>78.13</v>
      </c>
      <c r="E138" s="321">
        <f>MIDES!D46</f>
        <v>67.92</v>
      </c>
      <c r="F138" s="321">
        <f>MIDES!E46</f>
        <v>76.78</v>
      </c>
      <c r="G138" s="321">
        <f>MIDES!F46</f>
        <v>84.26</v>
      </c>
      <c r="H138" s="321">
        <f>MIDES!G46</f>
        <v>82.28</v>
      </c>
      <c r="I138" s="321">
        <f>MIDES!H46</f>
        <v>80.959999999999994</v>
      </c>
      <c r="J138" s="321">
        <f>MIDES!I46</f>
        <v>83.32</v>
      </c>
      <c r="K138" s="322">
        <f>MIDES!J46</f>
        <v>83.52</v>
      </c>
      <c r="L138" s="322">
        <f>MIDES!K46</f>
        <v>85.63</v>
      </c>
      <c r="M138" s="322">
        <f>MIDES!L46</f>
        <v>93.46</v>
      </c>
      <c r="N138" s="322">
        <f>MIDES!M46</f>
        <v>74.12</v>
      </c>
      <c r="O138" s="322">
        <f>MIDES!N46</f>
        <v>88.88</v>
      </c>
      <c r="P138" s="317">
        <f t="shared" si="10"/>
        <v>979.26</v>
      </c>
      <c r="Q138" s="318">
        <f>'Sn Fco. Menendez'!AE228+SUM(P138/12)</f>
        <v>81.605000000000004</v>
      </c>
      <c r="R138" s="318">
        <f>'Sn Fco. Menendez'!AF228+SUM(Q138/30)</f>
        <v>2.7201666666666666</v>
      </c>
      <c r="S138" s="69"/>
    </row>
    <row r="139" spans="1:19">
      <c r="A139" s="540"/>
      <c r="B139" s="379" t="s">
        <v>144</v>
      </c>
      <c r="C139" s="257" t="str">
        <f>MIDES!B47</f>
        <v>San Rafael</v>
      </c>
      <c r="D139" s="327">
        <f>MIDES!C47</f>
        <v>39.72</v>
      </c>
      <c r="E139" s="327">
        <f>MIDES!D47</f>
        <v>34.479999999999997</v>
      </c>
      <c r="F139" s="327">
        <f>MIDES!E47</f>
        <v>38.08</v>
      </c>
      <c r="G139" s="327">
        <f>MIDES!F47</f>
        <v>44.29</v>
      </c>
      <c r="H139" s="327">
        <f>MIDES!G47</f>
        <v>44.33</v>
      </c>
      <c r="I139" s="327">
        <f>MIDES!H47</f>
        <v>46.48</v>
      </c>
      <c r="J139" s="327">
        <f>MIDES!I47</f>
        <v>48.05</v>
      </c>
      <c r="K139" s="328">
        <f>MIDES!J47</f>
        <v>45.54</v>
      </c>
      <c r="L139" s="328">
        <f>MIDES!K47</f>
        <v>45.69</v>
      </c>
      <c r="M139" s="328">
        <f>MIDES!L47</f>
        <v>47.92</v>
      </c>
      <c r="N139" s="328">
        <f>MIDES!M47</f>
        <v>34.76</v>
      </c>
      <c r="O139" s="328">
        <f>MIDES!N47</f>
        <v>39.76</v>
      </c>
      <c r="P139" s="317">
        <f t="shared" si="10"/>
        <v>509.09999999999997</v>
      </c>
      <c r="Q139" s="318">
        <f>'Sn Fco. Menendez'!AE229+SUM(P139/12)</f>
        <v>42.424999999999997</v>
      </c>
      <c r="R139" s="318">
        <f>'Sn Fco. Menendez'!AF229+SUM(Q139/30)</f>
        <v>1.4141666666666666</v>
      </c>
      <c r="S139" s="69"/>
    </row>
    <row r="140" spans="1:19">
      <c r="A140" s="540"/>
      <c r="B140" s="379" t="s">
        <v>144</v>
      </c>
      <c r="C140" s="257" t="str">
        <f>MIDES!B48</f>
        <v>Concepción Quezaltepeque</v>
      </c>
      <c r="D140" s="323">
        <f>MIDES!C48</f>
        <v>0</v>
      </c>
      <c r="E140" s="323">
        <f>MIDES!D48</f>
        <v>0</v>
      </c>
      <c r="F140" s="323">
        <f>MIDES!E48</f>
        <v>0</v>
      </c>
      <c r="G140" s="323">
        <f>MIDES!F48</f>
        <v>0</v>
      </c>
      <c r="H140" s="323">
        <f>MIDES!G48</f>
        <v>0</v>
      </c>
      <c r="I140" s="323">
        <f>MIDES!H48</f>
        <v>0</v>
      </c>
      <c r="J140" s="323">
        <f>MIDES!I48</f>
        <v>0</v>
      </c>
      <c r="K140" s="323">
        <f>MIDES!J48</f>
        <v>0</v>
      </c>
      <c r="L140" s="323">
        <f>MIDES!K48</f>
        <v>0</v>
      </c>
      <c r="M140" s="323">
        <f>MIDES!L48</f>
        <v>0</v>
      </c>
      <c r="N140" s="323">
        <f>MIDES!M48</f>
        <v>0</v>
      </c>
      <c r="O140" s="323">
        <f>MIDES!N48</f>
        <v>0</v>
      </c>
      <c r="P140" s="317">
        <f t="shared" si="10"/>
        <v>0</v>
      </c>
      <c r="Q140" s="318">
        <f>'Sn Fco. Menendez'!AE230+SUM(P140/12)</f>
        <v>0</v>
      </c>
      <c r="R140" s="318">
        <f>'Sn Fco. Menendez'!AF230+SUM(Q140/30)</f>
        <v>0</v>
      </c>
      <c r="S140" s="69"/>
    </row>
    <row r="141" spans="1:19">
      <c r="A141" s="540"/>
      <c r="B141" s="379" t="s">
        <v>144</v>
      </c>
      <c r="C141" s="257" t="str">
        <f>MIDES!B49</f>
        <v>San Antonio de la Cruz</v>
      </c>
      <c r="D141" s="324">
        <f>MIDES!C49</f>
        <v>0</v>
      </c>
      <c r="E141" s="324">
        <f>MIDES!D49</f>
        <v>0</v>
      </c>
      <c r="F141" s="324">
        <f>MIDES!E49</f>
        <v>0</v>
      </c>
      <c r="G141" s="324">
        <f>MIDES!F49</f>
        <v>0</v>
      </c>
      <c r="H141" s="324">
        <f>MIDES!G49</f>
        <v>0</v>
      </c>
      <c r="I141" s="324">
        <f>MIDES!H49</f>
        <v>0</v>
      </c>
      <c r="J141" s="325">
        <f>MIDES!I49</f>
        <v>0</v>
      </c>
      <c r="K141" s="324">
        <f>MIDES!J49</f>
        <v>0</v>
      </c>
      <c r="L141" s="325">
        <f>MIDES!K49</f>
        <v>0</v>
      </c>
      <c r="M141" s="325">
        <f>MIDES!L49</f>
        <v>0</v>
      </c>
      <c r="N141" s="325">
        <f>MIDES!M49</f>
        <v>1.1399999999999999</v>
      </c>
      <c r="O141" s="329">
        <f>MIDES!N49</f>
        <v>1.48</v>
      </c>
      <c r="P141" s="317">
        <f t="shared" si="10"/>
        <v>2.62</v>
      </c>
      <c r="Q141" s="318">
        <f>'Sn Fco. Menendez'!AE231+SUM(P141/12)</f>
        <v>0.21833333333333335</v>
      </c>
      <c r="R141" s="318">
        <f>'Sn Fco. Menendez'!AF231+SUM(Q141/30)</f>
        <v>7.277777777777778E-3</v>
      </c>
      <c r="S141" s="69"/>
    </row>
    <row r="142" spans="1:19">
      <c r="A142" s="540"/>
      <c r="B142" s="379" t="s">
        <v>144</v>
      </c>
      <c r="C142" s="257" t="str">
        <f>MIDES!B50</f>
        <v>Agua Caliente</v>
      </c>
      <c r="D142" s="327">
        <f>MIDES!C50</f>
        <v>0</v>
      </c>
      <c r="E142" s="327">
        <f>MIDES!D50</f>
        <v>0</v>
      </c>
      <c r="F142" s="327">
        <f>MIDES!E50</f>
        <v>0</v>
      </c>
      <c r="G142" s="327">
        <f>MIDES!F50</f>
        <v>0</v>
      </c>
      <c r="H142" s="327">
        <f>MIDES!G50</f>
        <v>0</v>
      </c>
      <c r="I142" s="327">
        <f>MIDES!H50</f>
        <v>0</v>
      </c>
      <c r="J142" s="327">
        <f>MIDES!I50</f>
        <v>0</v>
      </c>
      <c r="K142" s="328">
        <f>MIDES!J50</f>
        <v>0</v>
      </c>
      <c r="L142" s="328">
        <f>MIDES!K50</f>
        <v>0</v>
      </c>
      <c r="M142" s="328">
        <f>MIDES!L50</f>
        <v>0</v>
      </c>
      <c r="N142" s="328">
        <f>MIDES!M50</f>
        <v>0</v>
      </c>
      <c r="O142" s="328">
        <f>MIDES!N50</f>
        <v>0</v>
      </c>
      <c r="P142" s="317">
        <f t="shared" si="10"/>
        <v>0</v>
      </c>
      <c r="Q142" s="318">
        <f>'Sn Fco. Menendez'!AE232+SUM(P142/12)</f>
        <v>0</v>
      </c>
      <c r="R142" s="318">
        <f>'Sn Fco. Menendez'!AF232+SUM(Q142/30)</f>
        <v>0</v>
      </c>
      <c r="S142" s="69"/>
    </row>
    <row r="143" spans="1:19">
      <c r="A143" s="540"/>
      <c r="B143" s="379" t="s">
        <v>144</v>
      </c>
      <c r="C143" s="276" t="str">
        <f>MIDES!B51</f>
        <v>Santa Rita</v>
      </c>
      <c r="D143" s="324">
        <f>MIDES!C51</f>
        <v>40.909999999999997</v>
      </c>
      <c r="E143" s="324">
        <f>MIDES!D51</f>
        <v>35.47</v>
      </c>
      <c r="F143" s="330">
        <f>MIDES!E51</f>
        <v>40.909999999999997</v>
      </c>
      <c r="G143" s="324">
        <f>MIDES!F51</f>
        <v>50.97</v>
      </c>
      <c r="H143" s="330">
        <f>MIDES!G51</f>
        <v>48.58</v>
      </c>
      <c r="I143" s="324">
        <f>MIDES!H51</f>
        <v>42.52</v>
      </c>
      <c r="J143" s="325">
        <f>MIDES!I51</f>
        <v>35.94</v>
      </c>
      <c r="K143" s="324">
        <f>MIDES!J51</f>
        <v>42.65</v>
      </c>
      <c r="L143" s="325">
        <f>MIDES!K51</f>
        <v>46.46</v>
      </c>
      <c r="M143" s="325">
        <f>MIDES!L51</f>
        <v>46.04</v>
      </c>
      <c r="N143" s="325">
        <f>MIDES!M51</f>
        <v>33.79</v>
      </c>
      <c r="O143" s="331">
        <f>MIDES!N51</f>
        <v>31.54</v>
      </c>
      <c r="P143" s="317">
        <f t="shared" si="10"/>
        <v>495.78</v>
      </c>
      <c r="Q143" s="318">
        <f>'Sn Fco. Menendez'!AE233+SUM(P143/12)</f>
        <v>41.314999999999998</v>
      </c>
      <c r="R143" s="318">
        <f>'Sn Fco. Menendez'!AF233+SUM(Q143/30)</f>
        <v>1.3771666666666667</v>
      </c>
      <c r="S143" s="69"/>
    </row>
    <row r="144" spans="1:19">
      <c r="A144" s="540"/>
      <c r="B144" s="379" t="s">
        <v>144</v>
      </c>
      <c r="C144" s="276" t="str">
        <f>MIDES!B52</f>
        <v>Dulce Nombre de María</v>
      </c>
      <c r="D144" s="330">
        <f>MIDES!C52</f>
        <v>33.25</v>
      </c>
      <c r="E144" s="330">
        <f>MIDES!D52</f>
        <v>27.51</v>
      </c>
      <c r="F144" s="330">
        <f>MIDES!E52</f>
        <v>33.97</v>
      </c>
      <c r="G144" s="330">
        <f>MIDES!F52</f>
        <v>43.75</v>
      </c>
      <c r="H144" s="330">
        <f>MIDES!G52</f>
        <v>42.14</v>
      </c>
      <c r="I144" s="330">
        <f>MIDES!H52</f>
        <v>39.33</v>
      </c>
      <c r="J144" s="325">
        <f>MIDES!I52</f>
        <v>32.04</v>
      </c>
      <c r="K144" s="324">
        <f>MIDES!J52</f>
        <v>38.75</v>
      </c>
      <c r="L144" s="332">
        <f>MIDES!K52</f>
        <v>35.29</v>
      </c>
      <c r="M144" s="332">
        <f>MIDES!L52</f>
        <v>41.36</v>
      </c>
      <c r="N144" s="332">
        <f>MIDES!M52</f>
        <v>31.29</v>
      </c>
      <c r="O144" s="328">
        <f>MIDES!N52</f>
        <v>37.29</v>
      </c>
      <c r="P144" s="317">
        <f t="shared" si="10"/>
        <v>435.97000000000008</v>
      </c>
      <c r="Q144" s="318">
        <f>'Sn Fco. Menendez'!AE234+SUM(P144/12)</f>
        <v>36.330833333333338</v>
      </c>
      <c r="R144" s="318">
        <f>'Sn Fco. Menendez'!AF234+SUM(Q144/30)</f>
        <v>1.211027777777778</v>
      </c>
      <c r="S144" s="69"/>
    </row>
    <row r="145" spans="1:19">
      <c r="A145" s="540"/>
      <c r="B145" s="379" t="s">
        <v>144</v>
      </c>
      <c r="C145" s="276" t="str">
        <f>MIDES!B53</f>
        <v>San Ignacio</v>
      </c>
      <c r="D145" s="324">
        <f>MIDES!C53</f>
        <v>28.89</v>
      </c>
      <c r="E145" s="324">
        <f>MIDES!D53</f>
        <v>20.71</v>
      </c>
      <c r="F145" s="324">
        <f>MIDES!E53</f>
        <v>26.24</v>
      </c>
      <c r="G145" s="324">
        <f>MIDES!F53</f>
        <v>35.94</v>
      </c>
      <c r="H145" s="324">
        <f>MIDES!G53</f>
        <v>27.8</v>
      </c>
      <c r="I145" s="324">
        <f>MIDES!H53</f>
        <v>27.78</v>
      </c>
      <c r="J145" s="325">
        <f>MIDES!I53</f>
        <v>35.979999999999997</v>
      </c>
      <c r="K145" s="324">
        <f>MIDES!J53</f>
        <v>27</v>
      </c>
      <c r="L145" s="325">
        <f>MIDES!K53</f>
        <v>25.62</v>
      </c>
      <c r="M145" s="325">
        <f>MIDES!L53</f>
        <v>37.450000000000003</v>
      </c>
      <c r="N145" s="325">
        <f>MIDES!M53</f>
        <v>28.52</v>
      </c>
      <c r="O145" s="328">
        <f>MIDES!N53</f>
        <v>31.84</v>
      </c>
      <c r="P145" s="317">
        <f t="shared" si="10"/>
        <v>353.77</v>
      </c>
      <c r="Q145" s="318">
        <f>'Sn Fco. Menendez'!AE235+SUM(P145/12)</f>
        <v>29.480833333333333</v>
      </c>
      <c r="R145" s="318">
        <f>'Sn Fco. Menendez'!AF235+SUM(Q145/30)</f>
        <v>0.98269444444444443</v>
      </c>
      <c r="S145" s="69"/>
    </row>
    <row r="146" spans="1:19">
      <c r="A146" s="540"/>
      <c r="B146" s="379" t="s">
        <v>144</v>
      </c>
      <c r="C146" s="276" t="str">
        <f>MIDES!B54</f>
        <v>Comalapa</v>
      </c>
      <c r="D146" s="324">
        <f>MIDES!C54</f>
        <v>21.4</v>
      </c>
      <c r="E146" s="324">
        <f>MIDES!D54</f>
        <v>17.43</v>
      </c>
      <c r="F146" s="324">
        <f>MIDES!E54</f>
        <v>20.96</v>
      </c>
      <c r="G146" s="324">
        <f>MIDES!F54</f>
        <v>28.63</v>
      </c>
      <c r="H146" s="324">
        <f>MIDES!G54</f>
        <v>26.96</v>
      </c>
      <c r="I146" s="324">
        <f>MIDES!H54</f>
        <v>22.2</v>
      </c>
      <c r="J146" s="325">
        <f>MIDES!I54</f>
        <v>21.89</v>
      </c>
      <c r="K146" s="324">
        <f>MIDES!J54</f>
        <v>24.37</v>
      </c>
      <c r="L146" s="325">
        <f>MIDES!K54</f>
        <v>20.22</v>
      </c>
      <c r="M146" s="325">
        <f>MIDES!L54</f>
        <v>26.45</v>
      </c>
      <c r="N146" s="325">
        <f>MIDES!M54</f>
        <v>16.89</v>
      </c>
      <c r="O146" s="328">
        <f>MIDES!N54</f>
        <v>25.13</v>
      </c>
      <c r="P146" s="317">
        <f t="shared" si="10"/>
        <v>272.52999999999997</v>
      </c>
      <c r="Q146" s="318">
        <f>'Sn Fco. Menendez'!AE236+SUM(P146/12)</f>
        <v>22.71083333333333</v>
      </c>
      <c r="R146" s="318">
        <f>'Sn Fco. Menendez'!AF236+SUM(Q146/30)</f>
        <v>0.75702777777777763</v>
      </c>
      <c r="S146" s="69"/>
    </row>
    <row r="147" spans="1:19">
      <c r="A147" s="540"/>
      <c r="B147" s="379" t="s">
        <v>144</v>
      </c>
      <c r="C147" s="276" t="str">
        <f>MIDES!B55</f>
        <v>San Miguel de Mercedes</v>
      </c>
      <c r="D147" s="324">
        <f>MIDES!C55</f>
        <v>0</v>
      </c>
      <c r="E147" s="324">
        <f>MIDES!D55</f>
        <v>0</v>
      </c>
      <c r="F147" s="324">
        <f>MIDES!E55</f>
        <v>0</v>
      </c>
      <c r="G147" s="324">
        <f>MIDES!F55</f>
        <v>0</v>
      </c>
      <c r="H147" s="324">
        <f>MIDES!G55</f>
        <v>0</v>
      </c>
      <c r="I147" s="324">
        <f>MIDES!H55</f>
        <v>0</v>
      </c>
      <c r="J147" s="325">
        <f>MIDES!I55</f>
        <v>0</v>
      </c>
      <c r="K147" s="324">
        <f>MIDES!J55</f>
        <v>0</v>
      </c>
      <c r="L147" s="325">
        <f>MIDES!K55</f>
        <v>0</v>
      </c>
      <c r="M147" s="325">
        <f>MIDES!L55</f>
        <v>0</v>
      </c>
      <c r="N147" s="325">
        <f>MIDES!M55</f>
        <v>0</v>
      </c>
      <c r="O147" s="328">
        <f>MIDES!N55</f>
        <v>0</v>
      </c>
      <c r="P147" s="317">
        <f t="shared" si="10"/>
        <v>0</v>
      </c>
      <c r="Q147" s="318">
        <f>'Sn Fco. Menendez'!AE237+SUM(P147/12)</f>
        <v>0</v>
      </c>
      <c r="R147" s="318">
        <f>'Sn Fco. Menendez'!AF237+SUM(Q147/30)</f>
        <v>0</v>
      </c>
      <c r="S147" s="69"/>
    </row>
    <row r="148" spans="1:19">
      <c r="A148" s="540"/>
      <c r="B148" s="379" t="s">
        <v>144</v>
      </c>
      <c r="C148" s="276" t="str">
        <f>MIDES!B56</f>
        <v>La Laguna</v>
      </c>
      <c r="D148" s="324">
        <f>MIDES!C56</f>
        <v>10.06</v>
      </c>
      <c r="E148" s="324">
        <f>MIDES!D56</f>
        <v>6.49</v>
      </c>
      <c r="F148" s="324">
        <f>MIDES!E56</f>
        <v>15.36</v>
      </c>
      <c r="G148" s="324">
        <f>MIDES!F56</f>
        <v>8.02</v>
      </c>
      <c r="H148" s="324">
        <f>MIDES!G56</f>
        <v>15.41</v>
      </c>
      <c r="I148" s="324">
        <f>MIDES!H56</f>
        <v>15.39</v>
      </c>
      <c r="J148" s="325">
        <f>MIDES!I56</f>
        <v>13.05</v>
      </c>
      <c r="K148" s="324">
        <f>MIDES!J56</f>
        <v>6.38</v>
      </c>
      <c r="L148" s="325">
        <f>MIDES!K56</f>
        <v>17.23</v>
      </c>
      <c r="M148" s="325">
        <f>MIDES!L56</f>
        <v>26.04</v>
      </c>
      <c r="N148" s="325">
        <f>MIDES!M56</f>
        <v>18.25</v>
      </c>
      <c r="O148" s="328">
        <f>MIDES!N56</f>
        <v>5.16</v>
      </c>
      <c r="P148" s="317">
        <f t="shared" si="10"/>
        <v>156.84</v>
      </c>
      <c r="Q148" s="318">
        <f>'Sn Fco. Menendez'!AE238+SUM(P148/12)</f>
        <v>13.07</v>
      </c>
      <c r="R148" s="318">
        <f>'Sn Fco. Menendez'!AF238+SUM(Q148/30)</f>
        <v>0.4356666666666667</v>
      </c>
      <c r="S148" s="69"/>
    </row>
    <row r="149" spans="1:19">
      <c r="A149" s="540"/>
      <c r="B149" s="379" t="s">
        <v>144</v>
      </c>
      <c r="C149" s="276" t="str">
        <f>MIDES!B57</f>
        <v>Ojos de Agua</v>
      </c>
      <c r="D149" s="324">
        <f>MIDES!C57</f>
        <v>9.64</v>
      </c>
      <c r="E149" s="324">
        <f>MIDES!D57</f>
        <v>8.7200000000000006</v>
      </c>
      <c r="F149" s="324">
        <f>MIDES!E57</f>
        <v>13.22</v>
      </c>
      <c r="G149" s="324">
        <f>MIDES!F57</f>
        <v>16.41</v>
      </c>
      <c r="H149" s="324">
        <f>MIDES!G57</f>
        <v>11.29</v>
      </c>
      <c r="I149" s="324">
        <f>MIDES!H57</f>
        <v>17.34</v>
      </c>
      <c r="J149" s="325">
        <f>MIDES!I57</f>
        <v>8.6</v>
      </c>
      <c r="K149" s="324">
        <f>MIDES!J57</f>
        <v>10.1</v>
      </c>
      <c r="L149" s="325">
        <f>MIDES!K57</f>
        <v>12.68</v>
      </c>
      <c r="M149" s="325">
        <f>MIDES!L57</f>
        <v>19.149999999999999</v>
      </c>
      <c r="N149" s="325">
        <f>MIDES!M57</f>
        <v>10.62</v>
      </c>
      <c r="O149" s="333">
        <f>MIDES!N57</f>
        <v>11.39</v>
      </c>
      <c r="P149" s="317">
        <f t="shared" si="10"/>
        <v>149.15999999999997</v>
      </c>
      <c r="Q149" s="318">
        <f>'Sn Fco. Menendez'!AE239+SUM(P149/12)</f>
        <v>12.429999999999998</v>
      </c>
      <c r="R149" s="318">
        <f>'Sn Fco. Menendez'!AF239+SUM(Q149/30)</f>
        <v>0.41433333333333328</v>
      </c>
      <c r="S149" s="69"/>
    </row>
    <row r="150" spans="1:19">
      <c r="A150" s="540"/>
      <c r="B150" s="379" t="s">
        <v>144</v>
      </c>
      <c r="C150" s="276" t="str">
        <f>MIDES!B58</f>
        <v>San Francisco Morazán</v>
      </c>
      <c r="D150" s="324">
        <f>MIDES!C58</f>
        <v>0</v>
      </c>
      <c r="E150" s="324">
        <f>MIDES!D58</f>
        <v>0</v>
      </c>
      <c r="F150" s="324">
        <f>MIDES!E58</f>
        <v>0</v>
      </c>
      <c r="G150" s="324">
        <f>MIDES!F58</f>
        <v>0</v>
      </c>
      <c r="H150" s="324">
        <f>MIDES!G58</f>
        <v>0</v>
      </c>
      <c r="I150" s="324">
        <f>MIDES!H58</f>
        <v>0</v>
      </c>
      <c r="J150" s="325">
        <f>MIDES!I58</f>
        <v>0</v>
      </c>
      <c r="K150" s="324">
        <f>MIDES!J58</f>
        <v>0</v>
      </c>
      <c r="L150" s="325">
        <f>MIDES!K58</f>
        <v>0</v>
      </c>
      <c r="M150" s="325">
        <f>MIDES!L58</f>
        <v>0</v>
      </c>
      <c r="N150" s="325">
        <f>MIDES!M58</f>
        <v>0</v>
      </c>
      <c r="O150" s="333">
        <f>MIDES!N58</f>
        <v>0</v>
      </c>
      <c r="P150" s="317">
        <f t="shared" si="10"/>
        <v>0</v>
      </c>
      <c r="Q150" s="318">
        <f>'Sn Fco. Menendez'!AE240+SUM(P150/12)</f>
        <v>0</v>
      </c>
      <c r="R150" s="318">
        <f>'Sn Fco. Menendez'!AF240+SUM(Q150/30)</f>
        <v>0</v>
      </c>
      <c r="S150" s="69"/>
    </row>
    <row r="151" spans="1:19">
      <c r="A151" s="540"/>
      <c r="B151" s="379" t="s">
        <v>144</v>
      </c>
      <c r="C151" s="276" t="str">
        <f>MIDES!B59</f>
        <v>Arcatao</v>
      </c>
      <c r="D151" s="334">
        <f>MIDES!C59</f>
        <v>0</v>
      </c>
      <c r="E151" s="334">
        <f>MIDES!D59</f>
        <v>0</v>
      </c>
      <c r="F151" s="335">
        <f>MIDES!E59</f>
        <v>0</v>
      </c>
      <c r="G151" s="335">
        <f>MIDES!F59</f>
        <v>0</v>
      </c>
      <c r="H151" s="335">
        <f>MIDES!G59</f>
        <v>0</v>
      </c>
      <c r="I151" s="335">
        <f>MIDES!H59</f>
        <v>0</v>
      </c>
      <c r="J151" s="336">
        <f>MIDES!I59</f>
        <v>0</v>
      </c>
      <c r="K151" s="334">
        <f>MIDES!J59</f>
        <v>0</v>
      </c>
      <c r="L151" s="336">
        <f>MIDES!K59</f>
        <v>0</v>
      </c>
      <c r="M151" s="336">
        <f>MIDES!L59</f>
        <v>0</v>
      </c>
      <c r="N151" s="336">
        <f>MIDES!M59</f>
        <v>0</v>
      </c>
      <c r="O151" s="331">
        <f>MIDES!N59</f>
        <v>0</v>
      </c>
      <c r="P151" s="317">
        <f t="shared" si="10"/>
        <v>0</v>
      </c>
      <c r="Q151" s="318">
        <f>'Sn Fco. Menendez'!AE241+SUM(P151/12)</f>
        <v>0</v>
      </c>
      <c r="R151" s="318">
        <f>'Sn Fco. Menendez'!AF241+SUM(Q151/30)</f>
        <v>0</v>
      </c>
      <c r="S151" s="69"/>
    </row>
    <row r="152" spans="1:19">
      <c r="A152" s="540"/>
      <c r="B152" s="379" t="s">
        <v>144</v>
      </c>
      <c r="C152" s="276" t="str">
        <f>MIDES!B60</f>
        <v>San José Cancasque</v>
      </c>
      <c r="D152" s="337">
        <f>MIDES!C60</f>
        <v>0</v>
      </c>
      <c r="E152" s="337">
        <f>MIDES!D60</f>
        <v>0</v>
      </c>
      <c r="F152" s="338">
        <f>MIDES!E60</f>
        <v>0</v>
      </c>
      <c r="G152" s="337">
        <f>MIDES!F60</f>
        <v>0</v>
      </c>
      <c r="H152" s="337">
        <f>MIDES!G60</f>
        <v>0</v>
      </c>
      <c r="I152" s="337">
        <f>MIDES!H60</f>
        <v>0</v>
      </c>
      <c r="J152" s="339">
        <f>MIDES!I60</f>
        <v>0</v>
      </c>
      <c r="K152" s="338">
        <f>MIDES!J60</f>
        <v>0</v>
      </c>
      <c r="L152" s="340">
        <f>MIDES!K60</f>
        <v>0</v>
      </c>
      <c r="M152" s="340">
        <f>MIDES!L60</f>
        <v>0</v>
      </c>
      <c r="N152" s="340">
        <f>MIDES!M60</f>
        <v>0</v>
      </c>
      <c r="O152" s="331">
        <f>MIDES!N60</f>
        <v>0</v>
      </c>
      <c r="P152" s="317">
        <f t="shared" si="10"/>
        <v>0</v>
      </c>
      <c r="Q152" s="318">
        <f>'Sn Fco. Menendez'!AE242+SUM(P152/12)</f>
        <v>0</v>
      </c>
      <c r="R152" s="318">
        <f>'Sn Fco. Menendez'!AF242+SUM(Q152/30)</f>
        <v>0</v>
      </c>
      <c r="S152" s="34"/>
    </row>
    <row r="153" spans="1:19">
      <c r="A153" s="540"/>
      <c r="B153" s="379" t="s">
        <v>144</v>
      </c>
      <c r="C153" s="277" t="str">
        <f>MIDES!B61</f>
        <v>San Fernando</v>
      </c>
      <c r="D153" s="281">
        <f>MIDES!C61</f>
        <v>2.98</v>
      </c>
      <c r="E153" s="281">
        <f>MIDES!D61</f>
        <v>2.74</v>
      </c>
      <c r="F153" s="281">
        <f>MIDES!E61</f>
        <v>2.4500000000000002</v>
      </c>
      <c r="G153" s="281">
        <f>MIDES!F61</f>
        <v>5.38</v>
      </c>
      <c r="H153" s="281">
        <f>MIDES!G61</f>
        <v>6.38</v>
      </c>
      <c r="I153" s="281">
        <f>MIDES!H61</f>
        <v>5.0999999999999996</v>
      </c>
      <c r="J153" s="341">
        <f>MIDES!I61</f>
        <v>5.52</v>
      </c>
      <c r="K153" s="281">
        <f>MIDES!J61</f>
        <v>2.94</v>
      </c>
      <c r="L153" s="342">
        <f>MIDES!K61</f>
        <v>4.13</v>
      </c>
      <c r="M153" s="342">
        <f>MIDES!L61</f>
        <v>10.66</v>
      </c>
      <c r="N153" s="342">
        <f>MIDES!M61</f>
        <v>3.01</v>
      </c>
      <c r="O153" s="343">
        <f>MIDES!N61</f>
        <v>3.24</v>
      </c>
      <c r="P153" s="317">
        <f t="shared" si="10"/>
        <v>54.53</v>
      </c>
      <c r="Q153" s="318">
        <f>'Sn Fco. Menendez'!AE243+SUM(P153/12)</f>
        <v>4.5441666666666665</v>
      </c>
      <c r="R153" s="318">
        <f>'Sn Fco. Menendez'!AF243+SUM(Q153/30)</f>
        <v>0.1514722222222222</v>
      </c>
      <c r="S153" s="34"/>
    </row>
    <row r="154" spans="1:19">
      <c r="A154" s="540"/>
      <c r="B154" s="379" t="s">
        <v>144</v>
      </c>
      <c r="C154" s="277" t="str">
        <f>MIDES!B62</f>
        <v>San Francisco Lempa</v>
      </c>
      <c r="D154" s="281">
        <f>MIDES!C62</f>
        <v>0</v>
      </c>
      <c r="E154" s="281">
        <f>MIDES!D62</f>
        <v>0</v>
      </c>
      <c r="F154" s="281">
        <f>MIDES!E62</f>
        <v>0</v>
      </c>
      <c r="G154" s="281">
        <f>MIDES!F62</f>
        <v>0</v>
      </c>
      <c r="H154" s="281">
        <f>MIDES!G62</f>
        <v>0</v>
      </c>
      <c r="I154" s="281">
        <f>MIDES!H62</f>
        <v>0</v>
      </c>
      <c r="J154" s="341">
        <f>MIDES!I62</f>
        <v>0</v>
      </c>
      <c r="K154" s="281">
        <f>MIDES!J62</f>
        <v>0</v>
      </c>
      <c r="L154" s="342">
        <f>MIDES!K62</f>
        <v>0</v>
      </c>
      <c r="M154" s="342">
        <f>MIDES!L62</f>
        <v>0</v>
      </c>
      <c r="N154" s="342">
        <f>MIDES!M62</f>
        <v>0</v>
      </c>
      <c r="O154" s="343">
        <f>MIDES!N62</f>
        <v>0</v>
      </c>
      <c r="P154" s="317">
        <f t="shared" si="10"/>
        <v>0</v>
      </c>
      <c r="Q154" s="318">
        <f>'Sn Fco. Menendez'!AE244+SUM(P154/12)</f>
        <v>0</v>
      </c>
      <c r="R154" s="318">
        <f>'Sn Fco. Menendez'!AF244+SUM(Q154/30)</f>
        <v>0</v>
      </c>
      <c r="S154" s="17"/>
    </row>
    <row r="155" spans="1:19">
      <c r="A155" s="540"/>
      <c r="B155" s="378" t="s">
        <v>64</v>
      </c>
      <c r="C155" s="275" t="str">
        <f>MIDES!B63</f>
        <v>San Francisco Chinameca</v>
      </c>
      <c r="D155" s="344">
        <f>MIDES!C63</f>
        <v>25.37</v>
      </c>
      <c r="E155" s="344">
        <f>MIDES!D63</f>
        <v>22.83</v>
      </c>
      <c r="F155" s="344">
        <f>MIDES!E63</f>
        <v>28.72</v>
      </c>
      <c r="G155" s="344">
        <f>MIDES!F63</f>
        <v>27.44</v>
      </c>
      <c r="H155" s="344">
        <f>MIDES!G63</f>
        <v>27.71</v>
      </c>
      <c r="I155" s="344">
        <f>MIDES!H63</f>
        <v>27.27</v>
      </c>
      <c r="J155" s="344">
        <f>MIDES!I63</f>
        <v>32.17</v>
      </c>
      <c r="K155" s="344">
        <f>MIDES!J63</f>
        <v>26.53</v>
      </c>
      <c r="L155" s="344">
        <f>MIDES!K63</f>
        <v>28.32</v>
      </c>
      <c r="M155" s="344">
        <f>MIDES!L63</f>
        <v>33.159999999999997</v>
      </c>
      <c r="N155" s="344">
        <f>MIDES!M63</f>
        <v>21.24</v>
      </c>
      <c r="O155" s="344">
        <f>MIDES!N63</f>
        <v>24.96</v>
      </c>
      <c r="P155" s="317">
        <f t="shared" si="10"/>
        <v>325.71999999999997</v>
      </c>
      <c r="Q155" s="318">
        <f>'Sn Fco. Menendez'!AE245+SUM(P155/12)</f>
        <v>27.143333333333331</v>
      </c>
      <c r="R155" s="318">
        <f>'Sn Fco. Menendez'!AF245+SUM(Q155/30)</f>
        <v>0.90477777777777768</v>
      </c>
      <c r="S155" s="17"/>
    </row>
    <row r="156" spans="1:19">
      <c r="A156" s="540"/>
      <c r="B156" s="378" t="s">
        <v>64</v>
      </c>
      <c r="C156" s="275" t="str">
        <f>MIDES!B64</f>
        <v>San Antonio Masahuat</v>
      </c>
      <c r="D156" s="341">
        <f>MIDES!C64</f>
        <v>0</v>
      </c>
      <c r="E156" s="337">
        <f>MIDES!D64</f>
        <v>0</v>
      </c>
      <c r="F156" s="337">
        <f>MIDES!E64</f>
        <v>0</v>
      </c>
      <c r="G156" s="337">
        <f>MIDES!F64</f>
        <v>0</v>
      </c>
      <c r="H156" s="281">
        <f>MIDES!G64</f>
        <v>0</v>
      </c>
      <c r="I156" s="281">
        <f>MIDES!H64</f>
        <v>0</v>
      </c>
      <c r="J156" s="341">
        <f>MIDES!I64</f>
        <v>0</v>
      </c>
      <c r="K156" s="281">
        <f>MIDES!J64</f>
        <v>0</v>
      </c>
      <c r="L156" s="341">
        <f>MIDES!K64</f>
        <v>0</v>
      </c>
      <c r="M156" s="341">
        <f>MIDES!L64</f>
        <v>0</v>
      </c>
      <c r="N156" s="341">
        <f>MIDES!M64</f>
        <v>0</v>
      </c>
      <c r="O156" s="343">
        <f>MIDES!N64</f>
        <v>0</v>
      </c>
      <c r="P156" s="317">
        <f t="shared" si="10"/>
        <v>0</v>
      </c>
      <c r="Q156" s="318">
        <f>'Sn Fco. Menendez'!AE246+SUM(P156/12)</f>
        <v>0</v>
      </c>
      <c r="R156" s="318">
        <f>'Sn Fco. Menendez'!AF246+SUM(Q156/30)</f>
        <v>0</v>
      </c>
      <c r="S156" s="17"/>
    </row>
    <row r="157" spans="1:19">
      <c r="A157" s="540"/>
      <c r="B157" s="378" t="s">
        <v>64</v>
      </c>
      <c r="C157" s="275" t="str">
        <f>MIDES!B65</f>
        <v>San Emigdio</v>
      </c>
      <c r="D157" s="281">
        <f>MIDES!C65</f>
        <v>18.43</v>
      </c>
      <c r="E157" s="281">
        <f>MIDES!D65</f>
        <v>18.13</v>
      </c>
      <c r="F157" s="281">
        <f>MIDES!E65</f>
        <v>18.3</v>
      </c>
      <c r="G157" s="281">
        <f>MIDES!F65</f>
        <v>18.899999999999999</v>
      </c>
      <c r="H157" s="281">
        <f>MIDES!G65</f>
        <v>20.82</v>
      </c>
      <c r="I157" s="281">
        <f>MIDES!H65</f>
        <v>19.12</v>
      </c>
      <c r="J157" s="341">
        <f>MIDES!I65</f>
        <v>19.07</v>
      </c>
      <c r="K157" s="281">
        <f>MIDES!J65</f>
        <v>21.07</v>
      </c>
      <c r="L157" s="341">
        <f>MIDES!K65</f>
        <v>18.03</v>
      </c>
      <c r="M157" s="341">
        <f>MIDES!L65</f>
        <v>20.48</v>
      </c>
      <c r="N157" s="341">
        <f>MIDES!M65</f>
        <v>15.07</v>
      </c>
      <c r="O157" s="343">
        <f>MIDES!N65</f>
        <v>17.04</v>
      </c>
      <c r="P157" s="317">
        <f t="shared" si="10"/>
        <v>224.45999999999995</v>
      </c>
      <c r="Q157" s="318">
        <f>'Sn Fco. Menendez'!AE247+SUM(P157/12)</f>
        <v>18.704999999999995</v>
      </c>
      <c r="R157" s="318">
        <f>'Sn Fco. Menendez'!AF247+SUM(Q157/30)</f>
        <v>0.62349999999999983</v>
      </c>
      <c r="S157" s="17"/>
    </row>
    <row r="158" spans="1:19">
      <c r="A158" s="540"/>
      <c r="B158" s="378" t="s">
        <v>64</v>
      </c>
      <c r="C158" s="275" t="str">
        <f>MIDES!B66</f>
        <v>San Juan Tepezontes</v>
      </c>
      <c r="D158" s="281">
        <f>MIDES!C66</f>
        <v>15.68</v>
      </c>
      <c r="E158" s="281">
        <f>MIDES!D66</f>
        <v>13.95</v>
      </c>
      <c r="F158" s="281">
        <f>MIDES!E66</f>
        <v>12.42</v>
      </c>
      <c r="G158" s="341">
        <f>MIDES!F66</f>
        <v>17.21</v>
      </c>
      <c r="H158" s="341">
        <f>MIDES!G66</f>
        <v>16.079999999999998</v>
      </c>
      <c r="I158" s="281">
        <f>MIDES!H66</f>
        <v>14.12</v>
      </c>
      <c r="J158" s="341">
        <f>MIDES!I66</f>
        <v>17.79</v>
      </c>
      <c r="K158" s="281">
        <f>MIDES!J66</f>
        <v>14.96</v>
      </c>
      <c r="L158" s="341">
        <f>MIDES!K66</f>
        <v>14.32</v>
      </c>
      <c r="M158" s="341">
        <f>MIDES!L66</f>
        <v>19.02</v>
      </c>
      <c r="N158" s="341">
        <f>MIDES!M66</f>
        <v>12.96</v>
      </c>
      <c r="O158" s="343">
        <f>MIDES!N66</f>
        <v>16.14</v>
      </c>
      <c r="P158" s="317">
        <f t="shared" si="10"/>
        <v>184.65000000000003</v>
      </c>
      <c r="Q158" s="318">
        <f>'Sn Fco. Menendez'!AE248+SUM(P158/12)</f>
        <v>15.387500000000003</v>
      </c>
      <c r="R158" s="318">
        <f>'Sn Fco. Menendez'!AF248+SUM(Q158/30)</f>
        <v>0.5129166666666668</v>
      </c>
      <c r="S158" s="17"/>
    </row>
    <row r="159" spans="1:19">
      <c r="A159" s="540"/>
      <c r="B159" s="378" t="s">
        <v>64</v>
      </c>
      <c r="C159" s="275" t="str">
        <f>MIDES!B67</f>
        <v>Santa María Ostuma</v>
      </c>
      <c r="D159" s="324">
        <f>MIDES!C67</f>
        <v>6.25</v>
      </c>
      <c r="E159" s="324">
        <f>MIDES!D67</f>
        <v>10.119999999999999</v>
      </c>
      <c r="F159" s="324">
        <f>MIDES!E67</f>
        <v>6.21</v>
      </c>
      <c r="G159" s="324">
        <f>MIDES!F67</f>
        <v>8.77</v>
      </c>
      <c r="H159" s="324">
        <f>MIDES!G67</f>
        <v>6.03</v>
      </c>
      <c r="I159" s="324">
        <f>MIDES!H67</f>
        <v>11.03</v>
      </c>
      <c r="J159" s="325">
        <f>MIDES!I67</f>
        <v>9.59</v>
      </c>
      <c r="K159" s="324">
        <f>MIDES!J67</f>
        <v>8.58</v>
      </c>
      <c r="L159" s="325">
        <f>MIDES!K67</f>
        <v>8.14</v>
      </c>
      <c r="M159" s="325">
        <f>MIDES!L67</f>
        <v>5.75</v>
      </c>
      <c r="N159" s="325">
        <f>MIDES!M67</f>
        <v>8.25</v>
      </c>
      <c r="O159" s="326">
        <f>MIDES!N67</f>
        <v>8.08</v>
      </c>
      <c r="P159" s="317">
        <f t="shared" si="10"/>
        <v>96.8</v>
      </c>
      <c r="Q159" s="318">
        <f>'Sn Fco. Menendez'!AE249+SUM(P159/12)</f>
        <v>8.0666666666666664</v>
      </c>
      <c r="R159" s="318">
        <f>'Sn Fco. Menendez'!AF249+SUM(Q159/30)</f>
        <v>0.2688888888888889</v>
      </c>
      <c r="S159" s="17"/>
    </row>
    <row r="160" spans="1:19">
      <c r="A160" s="540"/>
      <c r="B160" s="378" t="s">
        <v>64</v>
      </c>
      <c r="C160" s="275" t="str">
        <f>MIDES!B68</f>
        <v>Mercedes la Ceiba</v>
      </c>
      <c r="D160" s="281">
        <f>MIDES!C68</f>
        <v>2.98</v>
      </c>
      <c r="E160" s="281">
        <f>MIDES!D68</f>
        <v>1</v>
      </c>
      <c r="F160" s="281">
        <f>MIDES!E68</f>
        <v>2.7</v>
      </c>
      <c r="G160" s="281">
        <f>MIDES!F68</f>
        <v>2.2999999999999998</v>
      </c>
      <c r="H160" s="281">
        <f>MIDES!G68</f>
        <v>3.23</v>
      </c>
      <c r="I160" s="281">
        <f>MIDES!H68</f>
        <v>2.62</v>
      </c>
      <c r="J160" s="341">
        <f>MIDES!I68</f>
        <v>3.15</v>
      </c>
      <c r="K160" s="281">
        <f>MIDES!J68</f>
        <v>1.27</v>
      </c>
      <c r="L160" s="341">
        <f>MIDES!K68</f>
        <v>1.54</v>
      </c>
      <c r="M160" s="341">
        <f>MIDES!L68</f>
        <v>3.03</v>
      </c>
      <c r="N160" s="341">
        <f>MIDES!M68</f>
        <v>0</v>
      </c>
      <c r="O160" s="343">
        <f>MIDES!N68</f>
        <v>1.2</v>
      </c>
      <c r="P160" s="317">
        <f t="shared" si="10"/>
        <v>25.02</v>
      </c>
      <c r="Q160" s="318">
        <f>'Sn Fco. Menendez'!AE250+SUM(P160/12)</f>
        <v>2.085</v>
      </c>
      <c r="R160" s="318">
        <f>'Sn Fco. Menendez'!AF250+SUM(Q160/30)</f>
        <v>6.9499999999999992E-2</v>
      </c>
      <c r="S160" s="17"/>
    </row>
    <row r="161" spans="1:19">
      <c r="A161" s="540"/>
      <c r="B161" s="378" t="s">
        <v>64</v>
      </c>
      <c r="C161" s="275" t="str">
        <f>MIDES!B69</f>
        <v>Jerusalén</v>
      </c>
      <c r="D161" s="281">
        <f>MIDES!C69</f>
        <v>4.76</v>
      </c>
      <c r="E161" s="281">
        <f>MIDES!D69</f>
        <v>4.8099999999999996</v>
      </c>
      <c r="F161" s="281">
        <f>MIDES!E69</f>
        <v>4.55</v>
      </c>
      <c r="G161" s="281">
        <f>MIDES!F69</f>
        <v>0</v>
      </c>
      <c r="H161" s="281">
        <f>MIDES!G69</f>
        <v>0</v>
      </c>
      <c r="I161" s="281">
        <f>MIDES!H69</f>
        <v>0</v>
      </c>
      <c r="J161" s="341">
        <f>MIDES!I69</f>
        <v>0</v>
      </c>
      <c r="K161" s="281">
        <f>MIDES!J69</f>
        <v>0</v>
      </c>
      <c r="L161" s="341">
        <f>MIDES!K69</f>
        <v>0</v>
      </c>
      <c r="M161" s="341">
        <f>MIDES!L69</f>
        <v>4.09</v>
      </c>
      <c r="N161" s="341">
        <f>MIDES!M69</f>
        <v>5.91</v>
      </c>
      <c r="O161" s="343">
        <f>MIDES!N69</f>
        <v>2.42</v>
      </c>
      <c r="P161" s="317">
        <f t="shared" si="10"/>
        <v>26.54</v>
      </c>
      <c r="Q161" s="318">
        <f>'Sn Fco. Menendez'!AE251+SUM(P161/12)</f>
        <v>2.2116666666666664</v>
      </c>
      <c r="R161" s="318">
        <f>'Sn Fco. Menendez'!AF251+SUM(Q161/30)</f>
        <v>7.3722222222222217E-2</v>
      </c>
      <c r="S161" s="17"/>
    </row>
    <row r="162" spans="1:19">
      <c r="A162" s="540"/>
      <c r="B162" s="378" t="s">
        <v>173</v>
      </c>
      <c r="C162" s="278" t="str">
        <f>MIDES!B70</f>
        <v>Cojutepeque</v>
      </c>
      <c r="D162" s="324">
        <f>MIDES!C70</f>
        <v>933.61</v>
      </c>
      <c r="E162" s="324">
        <f>MIDES!D70</f>
        <v>795.75</v>
      </c>
      <c r="F162" s="324">
        <f>MIDES!E70</f>
        <v>875.47</v>
      </c>
      <c r="G162" s="324">
        <f>MIDES!F70</f>
        <v>871.94</v>
      </c>
      <c r="H162" s="324">
        <f>MIDES!G70</f>
        <v>1004</v>
      </c>
      <c r="I162" s="324">
        <f>MIDES!H70</f>
        <v>939.99</v>
      </c>
      <c r="J162" s="325">
        <f>MIDES!I70</f>
        <v>967.75</v>
      </c>
      <c r="K162" s="324">
        <f>MIDES!J70</f>
        <v>911.31</v>
      </c>
      <c r="L162" s="325">
        <f>MIDES!K70</f>
        <v>957.8</v>
      </c>
      <c r="M162" s="325">
        <f>MIDES!L70</f>
        <v>877.23</v>
      </c>
      <c r="N162" s="325">
        <f>MIDES!M70</f>
        <v>766.8</v>
      </c>
      <c r="O162" s="326">
        <f>MIDES!N70</f>
        <v>960.74</v>
      </c>
      <c r="P162" s="317">
        <f t="shared" si="10"/>
        <v>10862.389999999998</v>
      </c>
      <c r="Q162" s="318">
        <f>'Sn Fco. Menendez'!AE252+SUM(P162/12)</f>
        <v>905.19916666666643</v>
      </c>
      <c r="R162" s="318">
        <f>'Sn Fco. Menendez'!AF252+SUM(Q162/30)</f>
        <v>30.173305555555547</v>
      </c>
      <c r="S162" s="17"/>
    </row>
    <row r="163" spans="1:19">
      <c r="A163" s="540"/>
      <c r="B163" s="378" t="s">
        <v>173</v>
      </c>
      <c r="C163" s="257" t="str">
        <f>MIDES!B71</f>
        <v xml:space="preserve">El Carmen </v>
      </c>
      <c r="D163" s="321">
        <f>MIDES!C71</f>
        <v>20.9</v>
      </c>
      <c r="E163" s="321">
        <f>MIDES!D71</f>
        <v>19.690000000000001</v>
      </c>
      <c r="F163" s="321">
        <f>MIDES!E71</f>
        <v>23.51</v>
      </c>
      <c r="G163" s="321">
        <f>MIDES!F71</f>
        <v>21.26</v>
      </c>
      <c r="H163" s="321">
        <f>MIDES!G71</f>
        <v>27.71</v>
      </c>
      <c r="I163" s="321">
        <f>MIDES!H71</f>
        <v>25.89</v>
      </c>
      <c r="J163" s="321">
        <f>MIDES!I71</f>
        <v>22.33</v>
      </c>
      <c r="K163" s="322">
        <f>MIDES!J71</f>
        <v>24.19</v>
      </c>
      <c r="L163" s="322">
        <f>MIDES!K71</f>
        <v>24.57</v>
      </c>
      <c r="M163" s="322">
        <f>MIDES!L71</f>
        <v>21.91</v>
      </c>
      <c r="N163" s="322">
        <f>MIDES!M71</f>
        <v>18.190000000000001</v>
      </c>
      <c r="O163" s="322">
        <f>MIDES!N71</f>
        <v>18.57</v>
      </c>
      <c r="P163" s="317">
        <f t="shared" si="10"/>
        <v>268.72000000000003</v>
      </c>
      <c r="Q163" s="318">
        <f>'Sn Fco. Menendez'!AE253+SUM(P163/12)</f>
        <v>22.393333333333334</v>
      </c>
      <c r="R163" s="318">
        <f>'Sn Fco. Menendez'!AF253+SUM(Q163/30)</f>
        <v>0.74644444444444447</v>
      </c>
      <c r="S163" s="17"/>
    </row>
    <row r="164" spans="1:19">
      <c r="A164" s="540"/>
      <c r="B164" s="378" t="s">
        <v>173</v>
      </c>
      <c r="C164" s="257" t="str">
        <f>MIDES!B72</f>
        <v>El Rosario</v>
      </c>
      <c r="D164" s="321">
        <f>MIDES!C72</f>
        <v>10.91</v>
      </c>
      <c r="E164" s="321">
        <f>MIDES!D72</f>
        <v>11.31</v>
      </c>
      <c r="F164" s="321">
        <f>MIDES!E72</f>
        <v>12.87</v>
      </c>
      <c r="G164" s="321">
        <f>MIDES!F72</f>
        <v>14.91</v>
      </c>
      <c r="H164" s="345">
        <f>MIDES!G72</f>
        <v>14.91</v>
      </c>
      <c r="I164" s="345">
        <f>MIDES!H72</f>
        <v>14.94</v>
      </c>
      <c r="J164" s="345">
        <f>MIDES!I72</f>
        <v>17.989999999999998</v>
      </c>
      <c r="K164" s="345">
        <f>MIDES!J72</f>
        <v>14.32</v>
      </c>
      <c r="L164" s="345">
        <f>MIDES!K72</f>
        <v>13.44</v>
      </c>
      <c r="M164" s="345">
        <f>MIDES!L72</f>
        <v>17.989999999999998</v>
      </c>
      <c r="N164" s="345">
        <f>MIDES!M72</f>
        <v>12.44</v>
      </c>
      <c r="O164" s="345">
        <f>MIDES!N72</f>
        <v>12.91</v>
      </c>
      <c r="P164" s="317">
        <f t="shared" si="10"/>
        <v>168.94</v>
      </c>
      <c r="Q164" s="318">
        <f>'Sn Fco. Menendez'!AE254+SUM(P164/12)</f>
        <v>14.078333333333333</v>
      </c>
      <c r="R164" s="318">
        <f>'Sn Fco. Menendez'!AF254+SUM(Q164/30)</f>
        <v>0.46927777777777779</v>
      </c>
      <c r="S164" s="17"/>
    </row>
    <row r="165" spans="1:19">
      <c r="A165" s="540"/>
      <c r="B165" s="378" t="s">
        <v>173</v>
      </c>
      <c r="C165" s="257" t="str">
        <f>MIDES!B73</f>
        <v>Monte San Juan</v>
      </c>
      <c r="D165" s="321">
        <f>MIDES!C73</f>
        <v>4.5</v>
      </c>
      <c r="E165" s="321">
        <f>MIDES!D73</f>
        <v>5.59</v>
      </c>
      <c r="F165" s="321">
        <f>MIDES!E73</f>
        <v>7.59</v>
      </c>
      <c r="G165" s="321">
        <f>MIDES!F73</f>
        <v>11.82</v>
      </c>
      <c r="H165" s="321">
        <f>MIDES!G73</f>
        <v>6.74</v>
      </c>
      <c r="I165" s="321">
        <f>MIDES!H73</f>
        <v>9.23</v>
      </c>
      <c r="J165" s="321">
        <f>MIDES!I73</f>
        <v>14.91</v>
      </c>
      <c r="K165" s="322">
        <f>MIDES!J73</f>
        <v>8.23</v>
      </c>
      <c r="L165" s="322">
        <f>MIDES!K73</f>
        <v>7.77</v>
      </c>
      <c r="M165" s="322">
        <f>MIDES!L73</f>
        <v>6.07</v>
      </c>
      <c r="N165" s="322">
        <f>MIDES!M73</f>
        <v>5.22</v>
      </c>
      <c r="O165" s="322">
        <f>MIDES!N73</f>
        <v>3.88</v>
      </c>
      <c r="P165" s="317">
        <f t="shared" si="10"/>
        <v>91.549999999999983</v>
      </c>
      <c r="Q165" s="318">
        <f>'Sn Fco. Menendez'!AE255+SUM(P165/12)</f>
        <v>7.6291666666666655</v>
      </c>
      <c r="R165" s="318">
        <f>'Sn Fco. Menendez'!AF255+SUM(Q165/30)</f>
        <v>0.25430555555555551</v>
      </c>
      <c r="S165" s="17"/>
    </row>
    <row r="166" spans="1:19">
      <c r="A166" s="540"/>
      <c r="B166" s="378" t="s">
        <v>173</v>
      </c>
      <c r="C166" s="257" t="str">
        <f>MIDES!B74</f>
        <v>Oratorio de Concepción</v>
      </c>
      <c r="D166" s="321">
        <f>MIDES!C74</f>
        <v>11.29</v>
      </c>
      <c r="E166" s="321">
        <f>MIDES!D74</f>
        <v>9.39</v>
      </c>
      <c r="F166" s="321">
        <f>MIDES!E74</f>
        <v>10.029999999999999</v>
      </c>
      <c r="G166" s="321">
        <f>MIDES!F74</f>
        <v>10.53</v>
      </c>
      <c r="H166" s="321">
        <f>MIDES!G74</f>
        <v>14.86</v>
      </c>
      <c r="I166" s="321">
        <f>MIDES!H74</f>
        <v>11.77</v>
      </c>
      <c r="J166" s="321">
        <f>MIDES!I74</f>
        <v>11.15</v>
      </c>
      <c r="K166" s="322">
        <f>MIDES!J74</f>
        <v>13.48</v>
      </c>
      <c r="L166" s="322">
        <f>MIDES!K74</f>
        <v>10.85</v>
      </c>
      <c r="M166" s="322">
        <f>MIDES!L74</f>
        <v>13.56</v>
      </c>
      <c r="N166" s="322">
        <f>MIDES!M74</f>
        <v>9.48</v>
      </c>
      <c r="O166" s="322">
        <f>MIDES!N74</f>
        <v>9.7100000000000009</v>
      </c>
      <c r="P166" s="317">
        <f t="shared" si="10"/>
        <v>136.10000000000002</v>
      </c>
      <c r="Q166" s="318">
        <f>'Sn Fco. Menendez'!AE256+SUM(P166/12)</f>
        <v>11.341666666666669</v>
      </c>
      <c r="R166" s="318">
        <f>'Sn Fco. Menendez'!AF256+SUM(Q166/30)</f>
        <v>0.37805555555555564</v>
      </c>
      <c r="S166" s="17"/>
    </row>
    <row r="167" spans="1:19">
      <c r="A167" s="540"/>
      <c r="B167" s="378" t="s">
        <v>173</v>
      </c>
      <c r="C167" s="257" t="str">
        <f>MIDES!B75</f>
        <v>San Bartolomé Perulapía</v>
      </c>
      <c r="D167" s="345">
        <f>MIDES!C75</f>
        <v>69.64</v>
      </c>
      <c r="E167" s="345">
        <f>MIDES!D75</f>
        <v>58.45</v>
      </c>
      <c r="F167" s="345">
        <f>MIDES!E75</f>
        <v>65.959999999999994</v>
      </c>
      <c r="G167" s="345">
        <f>MIDES!F75</f>
        <v>65.63</v>
      </c>
      <c r="H167" s="345">
        <f>MIDES!G75</f>
        <v>75.209999999999994</v>
      </c>
      <c r="I167" s="345">
        <f>MIDES!H75</f>
        <v>75.39</v>
      </c>
      <c r="J167" s="345">
        <f>MIDES!I75</f>
        <v>72.77</v>
      </c>
      <c r="K167" s="345">
        <f>MIDES!J75</f>
        <v>73.47</v>
      </c>
      <c r="L167" s="345">
        <f>MIDES!K75</f>
        <v>65.489999999999995</v>
      </c>
      <c r="M167" s="345">
        <f>MIDES!L75</f>
        <v>71.98</v>
      </c>
      <c r="N167" s="345">
        <f>MIDES!M75</f>
        <v>59.25</v>
      </c>
      <c r="O167" s="345">
        <f>MIDES!N75</f>
        <v>64.290000000000006</v>
      </c>
      <c r="P167" s="317">
        <f t="shared" si="10"/>
        <v>817.53</v>
      </c>
      <c r="Q167" s="318">
        <f>'Sn Fco. Menendez'!AE257+SUM(P167/12)</f>
        <v>68.127499999999998</v>
      </c>
      <c r="R167" s="318">
        <f>'Sn Fco. Menendez'!AF257+SUM(Q167/30)</f>
        <v>2.2709166666666665</v>
      </c>
      <c r="S167" s="17"/>
    </row>
    <row r="168" spans="1:19">
      <c r="A168" s="540"/>
      <c r="B168" s="378" t="s">
        <v>173</v>
      </c>
      <c r="C168" s="257" t="str">
        <f>MIDES!B76</f>
        <v>San Cristobal</v>
      </c>
      <c r="D168" s="321">
        <f>MIDES!C76</f>
        <v>3.23</v>
      </c>
      <c r="E168" s="321">
        <f>MIDES!D76</f>
        <v>6.35</v>
      </c>
      <c r="F168" s="321">
        <f>MIDES!E76</f>
        <v>3.72</v>
      </c>
      <c r="G168" s="321">
        <f>MIDES!F76</f>
        <v>4.78</v>
      </c>
      <c r="H168" s="321">
        <f>MIDES!G76</f>
        <v>6.71</v>
      </c>
      <c r="I168" s="321">
        <f>MIDES!H76</f>
        <v>3.71</v>
      </c>
      <c r="J168" s="321">
        <f>MIDES!I76</f>
        <v>8.01</v>
      </c>
      <c r="K168" s="322">
        <f>MIDES!J76</f>
        <v>7.42</v>
      </c>
      <c r="L168" s="322">
        <f>MIDES!K76</f>
        <v>10.75</v>
      </c>
      <c r="M168" s="322">
        <f>MIDES!L76</f>
        <v>9.82</v>
      </c>
      <c r="N168" s="322">
        <f>MIDES!M76</f>
        <v>8.1300000000000008</v>
      </c>
      <c r="O168" s="322">
        <f>MIDES!N76</f>
        <v>10.19</v>
      </c>
      <c r="P168" s="317">
        <f t="shared" si="10"/>
        <v>82.82</v>
      </c>
      <c r="Q168" s="318">
        <f>'Sn Fco. Menendez'!AE258+SUM(P168/12)</f>
        <v>6.9016666666666664</v>
      </c>
      <c r="R168" s="318">
        <f>'Sn Fco. Menendez'!AF258+SUM(Q168/30)</f>
        <v>0.23005555555555554</v>
      </c>
      <c r="S168" s="17"/>
    </row>
    <row r="169" spans="1:19">
      <c r="A169" s="540"/>
      <c r="B169" s="378" t="s">
        <v>173</v>
      </c>
      <c r="C169" s="257" t="str">
        <f>MIDES!B77</f>
        <v>San José Guayabal</v>
      </c>
      <c r="D169" s="321">
        <f>MIDES!C77</f>
        <v>60.21</v>
      </c>
      <c r="E169" s="321">
        <f>MIDES!D77</f>
        <v>57.27</v>
      </c>
      <c r="F169" s="321">
        <f>MIDES!E77</f>
        <v>65.239999999999995</v>
      </c>
      <c r="G169" s="321">
        <f>MIDES!F77</f>
        <v>76.510000000000005</v>
      </c>
      <c r="H169" s="321">
        <f>MIDES!G77</f>
        <v>91.24</v>
      </c>
      <c r="I169" s="321">
        <f>MIDES!H77</f>
        <v>94.21</v>
      </c>
      <c r="J169" s="321">
        <f>MIDES!I77</f>
        <v>90.63</v>
      </c>
      <c r="K169" s="322">
        <f>MIDES!J77</f>
        <v>87.87</v>
      </c>
      <c r="L169" s="322">
        <f>MIDES!K77</f>
        <v>81.47</v>
      </c>
      <c r="M169" s="322">
        <f>MIDES!L77</f>
        <v>80.41</v>
      </c>
      <c r="N169" s="322">
        <f>MIDES!M77</f>
        <v>75.650000000000006</v>
      </c>
      <c r="O169" s="322">
        <f>MIDES!N77</f>
        <v>68.959999999999994</v>
      </c>
      <c r="P169" s="317">
        <f t="shared" ref="P169:P228" si="11">SUM(D169:O169)</f>
        <v>929.67</v>
      </c>
      <c r="Q169" s="318">
        <f>'Sn Fco. Menendez'!AE259+SUM(P169/12)</f>
        <v>77.472499999999997</v>
      </c>
      <c r="R169" s="318">
        <f>'Sn Fco. Menendez'!AF259+SUM(Q169/30)</f>
        <v>2.5824166666666666</v>
      </c>
      <c r="S169" s="17"/>
    </row>
    <row r="170" spans="1:19">
      <c r="A170" s="540"/>
      <c r="B170" s="378" t="s">
        <v>173</v>
      </c>
      <c r="C170" s="257" t="str">
        <f>MIDES!B78</f>
        <v>San Pedro Perulapán</v>
      </c>
      <c r="D170" s="321">
        <f>MIDES!C78</f>
        <v>55.82</v>
      </c>
      <c r="E170" s="321">
        <f>MIDES!D78</f>
        <v>48.69</v>
      </c>
      <c r="F170" s="321">
        <f>MIDES!E78</f>
        <v>56.52</v>
      </c>
      <c r="G170" s="321">
        <f>MIDES!F78</f>
        <v>60.65</v>
      </c>
      <c r="H170" s="321">
        <f>MIDES!G78</f>
        <v>65.94</v>
      </c>
      <c r="I170" s="321">
        <f>MIDES!H78</f>
        <v>68.900000000000006</v>
      </c>
      <c r="J170" s="321">
        <f>MIDES!I78</f>
        <v>71.48</v>
      </c>
      <c r="K170" s="322">
        <f>MIDES!J78</f>
        <v>64.36</v>
      </c>
      <c r="L170" s="322">
        <f>MIDES!K78</f>
        <v>60.45</v>
      </c>
      <c r="M170" s="322">
        <f>MIDES!L78</f>
        <v>69.17</v>
      </c>
      <c r="N170" s="322">
        <f>MIDES!M78</f>
        <v>48.34</v>
      </c>
      <c r="O170" s="322">
        <f>MIDES!N78</f>
        <v>52.62</v>
      </c>
      <c r="P170" s="317">
        <f t="shared" si="11"/>
        <v>722.94</v>
      </c>
      <c r="Q170" s="318">
        <f>'Sn Fco. Menendez'!AE260+SUM(P170/12)</f>
        <v>60.245000000000005</v>
      </c>
      <c r="R170" s="318">
        <f>'Sn Fco. Menendez'!AF260+SUM(Q170/30)</f>
        <v>2.0081666666666669</v>
      </c>
      <c r="S170" s="17"/>
    </row>
    <row r="171" spans="1:19">
      <c r="A171" s="540"/>
      <c r="B171" s="378" t="s">
        <v>173</v>
      </c>
      <c r="C171" s="257" t="str">
        <f>MIDES!B79</f>
        <v>Santa Cruz Michapa</v>
      </c>
      <c r="D171" s="321">
        <f>MIDES!C79</f>
        <v>17.72</v>
      </c>
      <c r="E171" s="321">
        <f>MIDES!D79</f>
        <v>26.54</v>
      </c>
      <c r="F171" s="321">
        <f>MIDES!E79</f>
        <v>120.96</v>
      </c>
      <c r="G171" s="321">
        <f>MIDES!F79</f>
        <v>51.27</v>
      </c>
      <c r="H171" s="321">
        <f>MIDES!G79</f>
        <v>16.57</v>
      </c>
      <c r="I171" s="321">
        <f>MIDES!H79</f>
        <v>0</v>
      </c>
      <c r="J171" s="321">
        <f>MIDES!I79</f>
        <v>118.14</v>
      </c>
      <c r="K171" s="322">
        <f>MIDES!J79</f>
        <v>48.88</v>
      </c>
      <c r="L171" s="322">
        <f>MIDES!K79</f>
        <v>104.6</v>
      </c>
      <c r="M171" s="322">
        <f>MIDES!L79</f>
        <v>123.1</v>
      </c>
      <c r="N171" s="322">
        <f>MIDES!M79</f>
        <v>74.27</v>
      </c>
      <c r="O171" s="322">
        <f>MIDES!N79</f>
        <v>50.11</v>
      </c>
      <c r="P171" s="317">
        <f t="shared" si="11"/>
        <v>752.16</v>
      </c>
      <c r="Q171" s="318">
        <f>'Sn Fco. Menendez'!AE261+SUM(P171/12)</f>
        <v>62.68</v>
      </c>
      <c r="R171" s="318">
        <f>'Sn Fco. Menendez'!AF261+SUM(Q171/30)</f>
        <v>2.0893333333333333</v>
      </c>
      <c r="S171" s="17"/>
    </row>
    <row r="172" spans="1:19">
      <c r="A172" s="540"/>
      <c r="B172" s="378" t="s">
        <v>173</v>
      </c>
      <c r="C172" s="257" t="str">
        <f>MIDES!B80</f>
        <v>San Rafael Cedros</v>
      </c>
      <c r="D172" s="321">
        <f>MIDES!C80</f>
        <v>89.63</v>
      </c>
      <c r="E172" s="321">
        <f>MIDES!D80</f>
        <v>85.77</v>
      </c>
      <c r="F172" s="321">
        <f>MIDES!E80</f>
        <v>101.96</v>
      </c>
      <c r="G172" s="321">
        <f>MIDES!F80</f>
        <v>94.56</v>
      </c>
      <c r="H172" s="321">
        <f>MIDES!G80</f>
        <v>112.37</v>
      </c>
      <c r="I172" s="321">
        <f>MIDES!H80</f>
        <v>106.98</v>
      </c>
      <c r="J172" s="321">
        <f>MIDES!I80</f>
        <v>108.04</v>
      </c>
      <c r="K172" s="322">
        <f>MIDES!J80</f>
        <v>103.76</v>
      </c>
      <c r="L172" s="322">
        <f>MIDES!K80</f>
        <v>114.41</v>
      </c>
      <c r="M172" s="322">
        <f>MIDES!L80</f>
        <v>102.18</v>
      </c>
      <c r="N172" s="322">
        <f>MIDES!M80</f>
        <v>94.15</v>
      </c>
      <c r="O172" s="322">
        <f>MIDES!N80</f>
        <v>101.9</v>
      </c>
      <c r="P172" s="317">
        <f t="shared" si="11"/>
        <v>1215.71</v>
      </c>
      <c r="Q172" s="318">
        <f>'Sn Fco. Menendez'!AE262+SUM(P172/12)</f>
        <v>101.30916666666667</v>
      </c>
      <c r="R172" s="318">
        <f>'Sn Fco. Menendez'!AF262+SUM(Q172/30)</f>
        <v>3.3769722222222223</v>
      </c>
      <c r="S172" s="17"/>
    </row>
    <row r="173" spans="1:19">
      <c r="A173" s="540"/>
      <c r="B173" s="378" t="s">
        <v>184</v>
      </c>
      <c r="C173" s="257" t="str">
        <f>MIDES!B81</f>
        <v>Sensuntepeque</v>
      </c>
      <c r="D173" s="321">
        <f>MIDES!C81</f>
        <v>381.93</v>
      </c>
      <c r="E173" s="321">
        <f>MIDES!D81</f>
        <v>305.49</v>
      </c>
      <c r="F173" s="321">
        <f>MIDES!E81</f>
        <v>355.33</v>
      </c>
      <c r="G173" s="321">
        <f>MIDES!F81</f>
        <v>383.18</v>
      </c>
      <c r="H173" s="321">
        <f>MIDES!G81</f>
        <v>415.78</v>
      </c>
      <c r="I173" s="321">
        <f>MIDES!H81</f>
        <v>389.38</v>
      </c>
      <c r="J173" s="321">
        <f>MIDES!I81</f>
        <v>408.1</v>
      </c>
      <c r="K173" s="322">
        <f>MIDES!J81</f>
        <v>383.17</v>
      </c>
      <c r="L173" s="322">
        <f>MIDES!K81</f>
        <v>382.77</v>
      </c>
      <c r="M173" s="322">
        <f>MIDES!L81</f>
        <v>344.06</v>
      </c>
      <c r="N173" s="322">
        <f>MIDES!M81</f>
        <v>368.67</v>
      </c>
      <c r="O173" s="322">
        <f>MIDES!N81</f>
        <v>434.44</v>
      </c>
      <c r="P173" s="317">
        <f t="shared" si="11"/>
        <v>4552.2999999999993</v>
      </c>
      <c r="Q173" s="318">
        <f>'Sn Fco. Menendez'!AE263+SUM(P173/12)</f>
        <v>379.35833333333329</v>
      </c>
      <c r="R173" s="318">
        <f>'Sn Fco. Menendez'!AF263+SUM(Q173/30)</f>
        <v>12.645277777777777</v>
      </c>
      <c r="S173" s="17"/>
    </row>
    <row r="174" spans="1:19">
      <c r="A174" s="540"/>
      <c r="B174" s="378" t="s">
        <v>184</v>
      </c>
      <c r="C174" s="257" t="str">
        <f>MIDES!B82</f>
        <v>Ilobasco</v>
      </c>
      <c r="D174" s="321">
        <f>MIDES!C82</f>
        <v>556.52</v>
      </c>
      <c r="E174" s="321">
        <f>MIDES!D82</f>
        <v>514.94000000000005</v>
      </c>
      <c r="F174" s="321">
        <f>MIDES!E82</f>
        <v>576.34</v>
      </c>
      <c r="G174" s="321">
        <f>MIDES!F82</f>
        <v>585.84</v>
      </c>
      <c r="H174" s="321">
        <f>MIDES!G82</f>
        <v>696.93</v>
      </c>
      <c r="I174" s="321">
        <f>MIDES!H82</f>
        <v>608.29999999999995</v>
      </c>
      <c r="J174" s="321">
        <f>MIDES!I82</f>
        <v>566.65</v>
      </c>
      <c r="K174" s="322">
        <f>MIDES!J82</f>
        <v>543.1</v>
      </c>
      <c r="L174" s="322">
        <f>MIDES!K82</f>
        <v>522.44000000000005</v>
      </c>
      <c r="M174" s="322">
        <f>MIDES!L82</f>
        <v>588.85</v>
      </c>
      <c r="N174" s="322">
        <f>MIDES!M82</f>
        <v>464.91</v>
      </c>
      <c r="O174" s="322">
        <f>MIDES!N82</f>
        <v>511.14</v>
      </c>
      <c r="P174" s="317">
        <f t="shared" si="11"/>
        <v>6735.96</v>
      </c>
      <c r="Q174" s="318">
        <f>'Sn Fco. Menendez'!AE264+SUM(P174/12)</f>
        <v>561.33000000000004</v>
      </c>
      <c r="R174" s="318">
        <f>'Sn Fco. Menendez'!AF264+SUM(Q174/30)</f>
        <v>18.711000000000002</v>
      </c>
      <c r="S174" s="17"/>
    </row>
    <row r="175" spans="1:19">
      <c r="A175" s="540"/>
      <c r="B175" s="378" t="s">
        <v>184</v>
      </c>
      <c r="C175" s="257" t="str">
        <f>MIDES!B83</f>
        <v>San Isidro</v>
      </c>
      <c r="D175" s="346">
        <f>MIDES!C83</f>
        <v>33.97</v>
      </c>
      <c r="E175" s="345">
        <f>MIDES!D83</f>
        <v>38.130000000000003</v>
      </c>
      <c r="F175" s="345">
        <f>MIDES!E83</f>
        <v>45.82</v>
      </c>
      <c r="G175" s="345">
        <f>MIDES!F83</f>
        <v>45.5</v>
      </c>
      <c r="H175" s="345">
        <f>MIDES!G83</f>
        <v>68.62</v>
      </c>
      <c r="I175" s="345">
        <f>MIDES!H83</f>
        <v>52</v>
      </c>
      <c r="J175" s="345">
        <f>MIDES!I83</f>
        <v>48.93</v>
      </c>
      <c r="K175" s="345">
        <f>MIDES!J83</f>
        <v>49.92</v>
      </c>
      <c r="L175" s="345">
        <f>MIDES!K83</f>
        <v>46.09</v>
      </c>
      <c r="M175" s="345">
        <f>MIDES!L83</f>
        <v>37.93</v>
      </c>
      <c r="N175" s="345">
        <f>MIDES!M83</f>
        <v>42.41</v>
      </c>
      <c r="O175" s="345">
        <f>MIDES!N83</f>
        <v>42.77</v>
      </c>
      <c r="P175" s="317">
        <f t="shared" si="11"/>
        <v>552.09</v>
      </c>
      <c r="Q175" s="318">
        <f>'Sn Fco. Menendez'!AE265+SUM(P175/12)</f>
        <v>46.0075</v>
      </c>
      <c r="R175" s="318">
        <f>'Sn Fco. Menendez'!AF265+SUM(Q175/30)</f>
        <v>1.5335833333333333</v>
      </c>
      <c r="S175" s="17"/>
    </row>
    <row r="176" spans="1:19">
      <c r="A176" s="540"/>
      <c r="B176" s="378" t="s">
        <v>184</v>
      </c>
      <c r="C176" s="274" t="str">
        <f>MIDES!B84</f>
        <v>Victoria</v>
      </c>
      <c r="D176" s="346">
        <f>MIDES!C84</f>
        <v>34.119999999999997</v>
      </c>
      <c r="E176" s="345">
        <f>MIDES!D84</f>
        <v>30.62</v>
      </c>
      <c r="F176" s="345">
        <f>MIDES!E84</f>
        <v>36.409999999999997</v>
      </c>
      <c r="G176" s="345">
        <f>MIDES!F84</f>
        <v>37.29</v>
      </c>
      <c r="H176" s="345">
        <f>MIDES!G84</f>
        <v>43.87</v>
      </c>
      <c r="I176" s="345">
        <f>MIDES!H84</f>
        <v>39.86</v>
      </c>
      <c r="J176" s="345">
        <f>MIDES!I84</f>
        <v>41.68</v>
      </c>
      <c r="K176" s="345">
        <f>MIDES!J84</f>
        <v>39.29</v>
      </c>
      <c r="L176" s="345">
        <f>MIDES!K84</f>
        <v>41</v>
      </c>
      <c r="M176" s="345">
        <f>MIDES!L84</f>
        <v>38.99</v>
      </c>
      <c r="N176" s="345">
        <f>MIDES!M84</f>
        <v>38.700000000000003</v>
      </c>
      <c r="O176" s="345">
        <f>MIDES!N84</f>
        <v>38.06</v>
      </c>
      <c r="P176" s="317">
        <f t="shared" si="11"/>
        <v>459.89000000000004</v>
      </c>
      <c r="Q176" s="318">
        <f>'Sn Fco. Menendez'!AE266+SUM(P176/12)</f>
        <v>38.32416666666667</v>
      </c>
      <c r="R176" s="318">
        <f>'Sn Fco. Menendez'!AF266+SUM(Q176/30)</f>
        <v>1.2774722222222223</v>
      </c>
      <c r="S176" s="17"/>
    </row>
    <row r="177" spans="1:19">
      <c r="A177" s="540"/>
      <c r="B177" s="378" t="s">
        <v>184</v>
      </c>
      <c r="C177" s="257" t="str">
        <f>MIDES!B85</f>
        <v>Dolores</v>
      </c>
      <c r="D177" s="343">
        <f>MIDES!C85</f>
        <v>27.46</v>
      </c>
      <c r="E177" s="343">
        <f>MIDES!D85</f>
        <v>27.97</v>
      </c>
      <c r="F177" s="343">
        <f>MIDES!E85</f>
        <v>32.06</v>
      </c>
      <c r="G177" s="343">
        <f>MIDES!F85</f>
        <v>52.09</v>
      </c>
      <c r="H177" s="343">
        <f>MIDES!G85</f>
        <v>41.37</v>
      </c>
      <c r="I177" s="343">
        <f>MIDES!H85</f>
        <v>36.24</v>
      </c>
      <c r="J177" s="343">
        <f>MIDES!I85</f>
        <v>40.200000000000003</v>
      </c>
      <c r="K177" s="343">
        <f>MIDES!J85</f>
        <v>34.880000000000003</v>
      </c>
      <c r="L177" s="343">
        <f>MIDES!K85</f>
        <v>38.07</v>
      </c>
      <c r="M177" s="343">
        <f>MIDES!L85</f>
        <v>33.01</v>
      </c>
      <c r="N177" s="343">
        <f>MIDES!M85</f>
        <v>35.299999999999997</v>
      </c>
      <c r="O177" s="343">
        <f>MIDES!N85</f>
        <v>41.42</v>
      </c>
      <c r="P177" s="317">
        <f t="shared" si="11"/>
        <v>440.07000000000005</v>
      </c>
      <c r="Q177" s="318">
        <f>'Sn Fco. Menendez'!AE267+SUM(P177/12)</f>
        <v>36.672500000000007</v>
      </c>
      <c r="R177" s="318">
        <f>'Sn Fco. Menendez'!AF267+SUM(Q177/30)</f>
        <v>1.2224166666666669</v>
      </c>
      <c r="S177" s="17"/>
    </row>
    <row r="178" spans="1:19">
      <c r="A178" s="540"/>
      <c r="B178" s="378" t="s">
        <v>184</v>
      </c>
      <c r="C178" s="257" t="str">
        <f>MIDES!B86</f>
        <v>Guacotecti</v>
      </c>
      <c r="D178" s="347">
        <f>MIDES!C86</f>
        <v>10.55</v>
      </c>
      <c r="E178" s="347">
        <f>MIDES!D86</f>
        <v>7.58</v>
      </c>
      <c r="F178" s="347">
        <f>MIDES!E86</f>
        <v>8.5</v>
      </c>
      <c r="G178" s="347">
        <f>MIDES!F86</f>
        <v>8.11</v>
      </c>
      <c r="H178" s="347">
        <f>MIDES!G86</f>
        <v>15.25</v>
      </c>
      <c r="I178" s="347">
        <f>MIDES!H86</f>
        <v>9.8000000000000007</v>
      </c>
      <c r="J178" s="347">
        <f>MIDES!I86</f>
        <v>8.73</v>
      </c>
      <c r="K178" s="347">
        <f>MIDES!J86</f>
        <v>11.74</v>
      </c>
      <c r="L178" s="347">
        <f>MIDES!K86</f>
        <v>10.71</v>
      </c>
      <c r="M178" s="347">
        <f>MIDES!L86</f>
        <v>11.39</v>
      </c>
      <c r="N178" s="347">
        <f>MIDES!M86</f>
        <v>8.24</v>
      </c>
      <c r="O178" s="347">
        <f>MIDES!N86</f>
        <v>8.4700000000000006</v>
      </c>
      <c r="P178" s="317">
        <f t="shared" si="11"/>
        <v>119.07</v>
      </c>
      <c r="Q178" s="318">
        <f>'Sn Fco. Menendez'!AE268+SUM(P178/12)</f>
        <v>9.9224999999999994</v>
      </c>
      <c r="R178" s="318">
        <f>'Sn Fco. Menendez'!AF268+SUM(Q178/30)</f>
        <v>0.33074999999999999</v>
      </c>
      <c r="S178" s="17"/>
    </row>
    <row r="179" spans="1:19">
      <c r="A179" s="540"/>
      <c r="B179" s="378" t="s">
        <v>23</v>
      </c>
      <c r="C179" s="257" t="str">
        <f>MIDES!B87</f>
        <v>San Sebastián</v>
      </c>
      <c r="D179" s="281">
        <f>MIDES!C87</f>
        <v>146.96</v>
      </c>
      <c r="E179" s="281">
        <f>MIDES!D87</f>
        <v>143.44</v>
      </c>
      <c r="F179" s="281">
        <f>MIDES!E87</f>
        <v>140.27000000000001</v>
      </c>
      <c r="G179" s="281">
        <f>MIDES!F87</f>
        <v>123.86</v>
      </c>
      <c r="H179" s="281">
        <f>MIDES!G87</f>
        <v>152.61000000000001</v>
      </c>
      <c r="I179" s="281">
        <f>MIDES!H87</f>
        <v>147.24</v>
      </c>
      <c r="J179" s="341">
        <f>MIDES!I87</f>
        <v>151.63999999999999</v>
      </c>
      <c r="K179" s="281">
        <f>MIDES!J87</f>
        <v>130.1</v>
      </c>
      <c r="L179" s="341">
        <f>MIDES!K87</f>
        <v>134.59</v>
      </c>
      <c r="M179" s="341">
        <f>MIDES!L87</f>
        <v>113.77</v>
      </c>
      <c r="N179" s="341">
        <f>MIDES!M87</f>
        <v>113.82</v>
      </c>
      <c r="O179" s="343">
        <f>MIDES!N87</f>
        <v>125.02</v>
      </c>
      <c r="P179" s="317">
        <f t="shared" si="11"/>
        <v>1623.3199999999997</v>
      </c>
      <c r="Q179" s="318">
        <f>'Sn Fco. Menendez'!AE269+SUM(P179/12)</f>
        <v>135.27666666666664</v>
      </c>
      <c r="R179" s="318">
        <f>'Sn Fco. Menendez'!AF269+SUM(Q179/30)</f>
        <v>4.5092222222222214</v>
      </c>
      <c r="S179" s="17"/>
    </row>
    <row r="180" spans="1:19">
      <c r="A180" s="540"/>
      <c r="B180" s="378" t="s">
        <v>23</v>
      </c>
      <c r="C180" s="257" t="str">
        <f>MIDES!B88</f>
        <v>Apastepeque</v>
      </c>
      <c r="D180" s="328">
        <f>MIDES!C88</f>
        <v>90.1</v>
      </c>
      <c r="E180" s="328">
        <f>MIDES!D88</f>
        <v>91.08</v>
      </c>
      <c r="F180" s="328">
        <f>MIDES!E88</f>
        <v>103.5</v>
      </c>
      <c r="G180" s="328">
        <f>MIDES!F88</f>
        <v>101.61</v>
      </c>
      <c r="H180" s="328">
        <f>MIDES!G88</f>
        <v>108.81</v>
      </c>
      <c r="I180" s="328">
        <f>MIDES!H88</f>
        <v>103.6</v>
      </c>
      <c r="J180" s="328">
        <f>MIDES!I88</f>
        <v>128.80000000000001</v>
      </c>
      <c r="K180" s="328">
        <f>MIDES!J88</f>
        <v>117.42</v>
      </c>
      <c r="L180" s="328">
        <f>MIDES!K88</f>
        <v>103.61</v>
      </c>
      <c r="M180" s="328">
        <f>MIDES!L88</f>
        <v>90.68</v>
      </c>
      <c r="N180" s="328">
        <f>MIDES!M88</f>
        <v>91.6</v>
      </c>
      <c r="O180" s="328">
        <f>MIDES!N88</f>
        <v>103.09</v>
      </c>
      <c r="P180" s="317">
        <f t="shared" si="11"/>
        <v>1233.8999999999999</v>
      </c>
      <c r="Q180" s="318">
        <f>'Sn Fco. Menendez'!AE270+SUM(P180/12)</f>
        <v>102.82499999999999</v>
      </c>
      <c r="R180" s="318">
        <f>'Sn Fco. Menendez'!AF270+SUM(Q180/30)</f>
        <v>3.4274999999999998</v>
      </c>
      <c r="S180" s="34"/>
    </row>
    <row r="181" spans="1:19">
      <c r="A181" s="540"/>
      <c r="B181" s="378" t="s">
        <v>23</v>
      </c>
      <c r="C181" s="257" t="str">
        <f>MIDES!B89</f>
        <v>Santo Domingo</v>
      </c>
      <c r="D181" s="257">
        <f>MIDES!C89</f>
        <v>49.76</v>
      </c>
      <c r="E181" s="257">
        <f>MIDES!D89</f>
        <v>38.130000000000003</v>
      </c>
      <c r="F181" s="257">
        <f>MIDES!E89</f>
        <v>51.85</v>
      </c>
      <c r="G181" s="257">
        <f>MIDES!F89</f>
        <v>52.61</v>
      </c>
      <c r="H181" s="257">
        <f>MIDES!G89</f>
        <v>62.01</v>
      </c>
      <c r="I181" s="257">
        <f>MIDES!H89</f>
        <v>52.91</v>
      </c>
      <c r="J181" s="257">
        <f>MIDES!I89</f>
        <v>58.65</v>
      </c>
      <c r="K181" s="257">
        <f>MIDES!J89</f>
        <v>65.81</v>
      </c>
      <c r="L181" s="257">
        <f>MIDES!K89</f>
        <v>56.97</v>
      </c>
      <c r="M181" s="257">
        <f>MIDES!L89</f>
        <v>57.33</v>
      </c>
      <c r="N181" s="257">
        <f>MIDES!M89</f>
        <v>47.29</v>
      </c>
      <c r="O181" s="257">
        <f>MIDES!N89</f>
        <v>52.93</v>
      </c>
      <c r="P181" s="317">
        <f t="shared" si="11"/>
        <v>646.24999999999989</v>
      </c>
      <c r="Q181" s="318">
        <f>'Sn Fco. Menendez'!AE271+SUM(P181/12)</f>
        <v>53.854166666666657</v>
      </c>
      <c r="R181" s="318">
        <f>'Sn Fco. Menendez'!AF271+SUM(Q181/30)</f>
        <v>1.7951388888888886</v>
      </c>
      <c r="S181" s="34"/>
    </row>
    <row r="182" spans="1:19">
      <c r="A182" s="540"/>
      <c r="B182" s="378" t="s">
        <v>23</v>
      </c>
      <c r="C182" s="257" t="str">
        <f>MIDES!B90</f>
        <v>Verapaz</v>
      </c>
      <c r="D182" s="257">
        <f>MIDES!C90</f>
        <v>21.23</v>
      </c>
      <c r="E182" s="257">
        <f>MIDES!D90</f>
        <v>21.1</v>
      </c>
      <c r="F182" s="257">
        <f>MIDES!E90</f>
        <v>29.27</v>
      </c>
      <c r="G182" s="257">
        <f>MIDES!F90</f>
        <v>26.72</v>
      </c>
      <c r="H182" s="257">
        <f>MIDES!G90</f>
        <v>33.08</v>
      </c>
      <c r="I182" s="257">
        <f>MIDES!H90</f>
        <v>29.62</v>
      </c>
      <c r="J182" s="257">
        <f>MIDES!I90</f>
        <v>45.3</v>
      </c>
      <c r="K182" s="257">
        <f>MIDES!J90</f>
        <v>29.94</v>
      </c>
      <c r="L182" s="257">
        <f>MIDES!K90</f>
        <v>33.68</v>
      </c>
      <c r="M182" s="257">
        <f>MIDES!L90</f>
        <v>26.09</v>
      </c>
      <c r="N182" s="257">
        <f>MIDES!M90</f>
        <v>17.53</v>
      </c>
      <c r="O182" s="257">
        <f>MIDES!N90</f>
        <v>22.44</v>
      </c>
      <c r="P182" s="317">
        <f t="shared" si="11"/>
        <v>335.99999999999994</v>
      </c>
      <c r="Q182" s="318">
        <f>'Sn Fco. Menendez'!AE272+SUM(P182/12)</f>
        <v>27.999999999999996</v>
      </c>
      <c r="R182" s="318">
        <f>'Sn Fco. Menendez'!AF272+SUM(Q182/30)</f>
        <v>0.93333333333333324</v>
      </c>
      <c r="S182" s="17"/>
    </row>
    <row r="183" spans="1:19">
      <c r="A183" s="540"/>
      <c r="B183" s="378" t="s">
        <v>23</v>
      </c>
      <c r="C183" s="257" t="str">
        <f>MIDES!B91</f>
        <v>San Esteban Catarina</v>
      </c>
      <c r="D183" s="257">
        <f>MIDES!C91</f>
        <v>57.35</v>
      </c>
      <c r="E183" s="257">
        <f>MIDES!D91</f>
        <v>43.49</v>
      </c>
      <c r="F183" s="257">
        <f>MIDES!E91</f>
        <v>44.98</v>
      </c>
      <c r="G183" s="257">
        <f>MIDES!F91</f>
        <v>52.66</v>
      </c>
      <c r="H183" s="257">
        <f>MIDES!G91</f>
        <v>56.04</v>
      </c>
      <c r="I183" s="257">
        <f>MIDES!H91</f>
        <v>53.81</v>
      </c>
      <c r="J183" s="257">
        <f>MIDES!I91</f>
        <v>62.23</v>
      </c>
      <c r="K183" s="257">
        <f>MIDES!J91</f>
        <v>53.28</v>
      </c>
      <c r="L183" s="257">
        <f>MIDES!K91</f>
        <v>57.72</v>
      </c>
      <c r="M183" s="257">
        <f>MIDES!L91</f>
        <v>52.66</v>
      </c>
      <c r="N183" s="257">
        <f>MIDES!M91</f>
        <v>43.2</v>
      </c>
      <c r="O183" s="257">
        <f>MIDES!N91</f>
        <v>55.36</v>
      </c>
      <c r="P183" s="317">
        <f t="shared" si="11"/>
        <v>632.78000000000009</v>
      </c>
      <c r="Q183" s="318">
        <f>'Sn Fco. Menendez'!AE273+SUM(P183/12)</f>
        <v>52.731666666666676</v>
      </c>
      <c r="R183" s="318">
        <f>'Sn Fco. Menendez'!AF273+SUM(Q183/30)</f>
        <v>1.7577222222222226</v>
      </c>
      <c r="S183" s="17"/>
    </row>
    <row r="184" spans="1:19">
      <c r="A184" s="540"/>
      <c r="B184" s="378" t="s">
        <v>23</v>
      </c>
      <c r="C184" s="257" t="str">
        <f>MIDES!B92</f>
        <v>San Cayetano Istepeque</v>
      </c>
      <c r="D184" s="348">
        <f>MIDES!C92</f>
        <v>16.14</v>
      </c>
      <c r="E184" s="348">
        <f>MIDES!D92</f>
        <v>14.63</v>
      </c>
      <c r="F184" s="348">
        <f>MIDES!E92</f>
        <v>7.98</v>
      </c>
      <c r="G184" s="348">
        <f>MIDES!F92</f>
        <v>23.68</v>
      </c>
      <c r="H184" s="348">
        <f>MIDES!G92</f>
        <v>35.369999999999997</v>
      </c>
      <c r="I184" s="348">
        <f>MIDES!H92</f>
        <v>28.51</v>
      </c>
      <c r="J184" s="348">
        <f>MIDES!I92</f>
        <v>17.18</v>
      </c>
      <c r="K184" s="348">
        <f>MIDES!J92</f>
        <v>16.309999999999999</v>
      </c>
      <c r="L184" s="348">
        <f>MIDES!K92</f>
        <v>15.2</v>
      </c>
      <c r="M184" s="348">
        <f>MIDES!L92</f>
        <v>12.99</v>
      </c>
      <c r="N184" s="348">
        <f>MIDES!M92</f>
        <v>13.64</v>
      </c>
      <c r="O184" s="348">
        <f>MIDES!N92</f>
        <v>9.51</v>
      </c>
      <c r="P184" s="317">
        <f t="shared" si="11"/>
        <v>211.14</v>
      </c>
      <c r="Q184" s="318">
        <f>'Sn Fco. Menendez'!AE274+SUM(P184/12)</f>
        <v>17.594999999999999</v>
      </c>
      <c r="R184" s="318">
        <f>'Sn Fco. Menendez'!AF274+SUM(Q184/30)</f>
        <v>0.58649999999999991</v>
      </c>
      <c r="S184" s="17"/>
    </row>
    <row r="185" spans="1:19">
      <c r="A185" s="540"/>
      <c r="B185" s="378" t="s">
        <v>23</v>
      </c>
      <c r="C185" s="257" t="str">
        <f>MIDES!B93</f>
        <v>San Lorenzo</v>
      </c>
      <c r="D185" s="348">
        <f>MIDES!C93</f>
        <v>15.58</v>
      </c>
      <c r="E185" s="348">
        <f>MIDES!D93</f>
        <v>12.7</v>
      </c>
      <c r="F185" s="348">
        <f>MIDES!E93</f>
        <v>13.32</v>
      </c>
      <c r="G185" s="348">
        <f>MIDES!F93</f>
        <v>16.71</v>
      </c>
      <c r="H185" s="348">
        <f>MIDES!G93</f>
        <v>16.559999999999999</v>
      </c>
      <c r="I185" s="348">
        <f>MIDES!H93</f>
        <v>16.32</v>
      </c>
      <c r="J185" s="348">
        <f>MIDES!I93</f>
        <v>18.239999999999998</v>
      </c>
      <c r="K185" s="348">
        <f>MIDES!J93</f>
        <v>19.02</v>
      </c>
      <c r="L185" s="348">
        <f>MIDES!K93</f>
        <v>16.07</v>
      </c>
      <c r="M185" s="348">
        <f>MIDES!L93</f>
        <v>15.22</v>
      </c>
      <c r="N185" s="348">
        <f>MIDES!M93</f>
        <v>13.15</v>
      </c>
      <c r="O185" s="348">
        <f>MIDES!N93</f>
        <v>5.97</v>
      </c>
      <c r="P185" s="317">
        <f t="shared" si="11"/>
        <v>178.85999999999999</v>
      </c>
      <c r="Q185" s="318">
        <f>'Sn Fco. Menendez'!AE275+SUM(P185/12)</f>
        <v>14.904999999999999</v>
      </c>
      <c r="R185" s="318">
        <f>'Sn Fco. Menendez'!AF275+SUM(Q185/30)</f>
        <v>0.49683333333333329</v>
      </c>
      <c r="S185" s="17"/>
    </row>
    <row r="186" spans="1:19">
      <c r="A186" s="540"/>
      <c r="B186" s="378" t="s">
        <v>23</v>
      </c>
      <c r="C186" s="257" t="str">
        <f>MIDES!B94</f>
        <v>San Vicente</v>
      </c>
      <c r="D186" s="348">
        <f>MIDES!C94</f>
        <v>0</v>
      </c>
      <c r="E186" s="348">
        <f>MIDES!D94</f>
        <v>0</v>
      </c>
      <c r="F186" s="348">
        <f>MIDES!E94</f>
        <v>0</v>
      </c>
      <c r="G186" s="348">
        <f>MIDES!F94</f>
        <v>805.44</v>
      </c>
      <c r="H186" s="348">
        <f>MIDES!G94</f>
        <v>935.23</v>
      </c>
      <c r="I186" s="348">
        <f>MIDES!H94</f>
        <v>821.65</v>
      </c>
      <c r="J186" s="348">
        <f>MIDES!I94</f>
        <v>874.65</v>
      </c>
      <c r="K186" s="348">
        <f>MIDES!J94</f>
        <v>823.01</v>
      </c>
      <c r="L186" s="348">
        <f>MIDES!K94</f>
        <v>890.38</v>
      </c>
      <c r="M186" s="348">
        <f>MIDES!L94</f>
        <v>843.66</v>
      </c>
      <c r="N186" s="348">
        <f>MIDES!M94</f>
        <v>787.23</v>
      </c>
      <c r="O186" s="348">
        <f>MIDES!N94</f>
        <v>826.39</v>
      </c>
      <c r="P186" s="317">
        <f t="shared" si="11"/>
        <v>7607.64</v>
      </c>
      <c r="Q186" s="318">
        <f>'Sn Fco. Menendez'!AE276+SUM(P186/12)</f>
        <v>633.97</v>
      </c>
      <c r="R186" s="318">
        <f>'Sn Fco. Menendez'!AF276+SUM(Q186/30)</f>
        <v>21.132333333333335</v>
      </c>
      <c r="S186" s="34"/>
    </row>
    <row r="187" spans="1:19">
      <c r="A187" s="540"/>
      <c r="B187" s="378" t="s">
        <v>23</v>
      </c>
      <c r="C187" s="257" t="str">
        <f>MIDES!B95</f>
        <v>Santa Clara</v>
      </c>
      <c r="D187" s="348">
        <f>MIDES!C95</f>
        <v>18.66</v>
      </c>
      <c r="E187" s="348">
        <f>MIDES!D95</f>
        <v>20.82</v>
      </c>
      <c r="F187" s="348">
        <f>MIDES!E95</f>
        <v>22.66</v>
      </c>
      <c r="G187" s="348">
        <f>MIDES!F95</f>
        <v>24.93</v>
      </c>
      <c r="H187" s="348">
        <f>MIDES!G95</f>
        <v>22.09</v>
      </c>
      <c r="I187" s="348">
        <f>MIDES!H95</f>
        <v>21.32</v>
      </c>
      <c r="J187" s="348">
        <f>MIDES!I95</f>
        <v>31.18</v>
      </c>
      <c r="K187" s="348">
        <f>MIDES!J95</f>
        <v>25.85</v>
      </c>
      <c r="L187" s="348">
        <f>MIDES!K95</f>
        <v>18.329999999999998</v>
      </c>
      <c r="M187" s="348">
        <f>MIDES!L95</f>
        <v>23.54</v>
      </c>
      <c r="N187" s="348">
        <f>MIDES!M95</f>
        <v>18.11</v>
      </c>
      <c r="O187" s="348">
        <f>MIDES!N95</f>
        <v>15.71</v>
      </c>
      <c r="P187" s="317">
        <f t="shared" si="11"/>
        <v>263.19999999999993</v>
      </c>
      <c r="Q187" s="318">
        <f>'Sn Fco. Menendez'!AE277+SUM(P187/12)</f>
        <v>21.933333333333326</v>
      </c>
      <c r="R187" s="318">
        <f>'Sn Fco. Menendez'!AF277+SUM(Q187/30)</f>
        <v>0.73111111111111093</v>
      </c>
      <c r="S187" s="17"/>
    </row>
    <row r="188" spans="1:19">
      <c r="A188" s="540"/>
      <c r="B188" s="378" t="s">
        <v>23</v>
      </c>
      <c r="C188" s="257" t="str">
        <f>MIDES!B96</f>
        <v>Guadalupe</v>
      </c>
      <c r="D188" s="348">
        <f>MIDES!C96</f>
        <v>41.59</v>
      </c>
      <c r="E188" s="348">
        <f>MIDES!D96</f>
        <v>38.950000000000003</v>
      </c>
      <c r="F188" s="348">
        <f>MIDES!E96</f>
        <v>40.31</v>
      </c>
      <c r="G188" s="348">
        <f>MIDES!F96</f>
        <v>51.97</v>
      </c>
      <c r="H188" s="348">
        <f>MIDES!G96</f>
        <v>51.87</v>
      </c>
      <c r="I188" s="348">
        <f>MIDES!H96</f>
        <v>46.14</v>
      </c>
      <c r="J188" s="348">
        <f>MIDES!I96</f>
        <v>72.319999999999993</v>
      </c>
      <c r="K188" s="348">
        <f>MIDES!J96</f>
        <v>56.97</v>
      </c>
      <c r="L188" s="348">
        <f>MIDES!K96</f>
        <v>54.95</v>
      </c>
      <c r="M188" s="348">
        <f>MIDES!L96</f>
        <v>50.97</v>
      </c>
      <c r="N188" s="348">
        <f>MIDES!M96</f>
        <v>40.409999999999997</v>
      </c>
      <c r="O188" s="348">
        <f>MIDES!N96</f>
        <v>51.23</v>
      </c>
      <c r="P188" s="317">
        <f t="shared" si="11"/>
        <v>597.67999999999995</v>
      </c>
      <c r="Q188" s="318">
        <f>'Sn Fco. Menendez'!AE278+SUM(P188/12)</f>
        <v>49.806666666666665</v>
      </c>
      <c r="R188" s="318">
        <f>'Sn Fco. Menendez'!AF278+SUM(Q188/30)</f>
        <v>1.6602222222222223</v>
      </c>
      <c r="S188" s="17"/>
    </row>
    <row r="189" spans="1:19">
      <c r="A189" s="540"/>
      <c r="B189" s="378" t="s">
        <v>23</v>
      </c>
      <c r="C189" s="257" t="str">
        <f>MIDES!B97</f>
        <v>Tepetitán</v>
      </c>
      <c r="D189" s="349">
        <f>MIDES!C97</f>
        <v>10.36</v>
      </c>
      <c r="E189" s="349">
        <f>MIDES!D97</f>
        <v>9.06</v>
      </c>
      <c r="F189" s="349">
        <f>MIDES!E97</f>
        <v>9.67</v>
      </c>
      <c r="G189" s="349">
        <f>MIDES!F97</f>
        <v>11.92</v>
      </c>
      <c r="H189" s="349">
        <f>MIDES!G97</f>
        <v>14.61</v>
      </c>
      <c r="I189" s="349">
        <f>MIDES!H97</f>
        <v>13.78</v>
      </c>
      <c r="J189" s="349">
        <f>MIDES!I97</f>
        <v>19.440000000000001</v>
      </c>
      <c r="K189" s="349">
        <f>MIDES!J97</f>
        <v>16.239999999999998</v>
      </c>
      <c r="L189" s="349">
        <f>MIDES!K97</f>
        <v>14.15</v>
      </c>
      <c r="M189" s="349">
        <f>MIDES!L97</f>
        <v>16.46</v>
      </c>
      <c r="N189" s="349">
        <f>MIDES!M97</f>
        <v>11.24</v>
      </c>
      <c r="O189" s="349">
        <f>MIDES!N97</f>
        <v>11.81</v>
      </c>
      <c r="P189" s="317">
        <f t="shared" si="11"/>
        <v>158.74</v>
      </c>
      <c r="Q189" s="318">
        <f>'Sn Fco. Menendez'!AE279+SUM(P189/12)</f>
        <v>13.228333333333333</v>
      </c>
      <c r="R189" s="318">
        <f>'Sn Fco. Menendez'!AF279+SUM(Q189/30)</f>
        <v>0.44094444444444447</v>
      </c>
      <c r="S189" s="17"/>
    </row>
    <row r="190" spans="1:19">
      <c r="A190" s="540"/>
      <c r="B190" s="378" t="s">
        <v>199</v>
      </c>
      <c r="C190" s="257" t="str">
        <f>MIDES!B98</f>
        <v>San Gerardo</v>
      </c>
      <c r="D190" s="345">
        <f>MIDES!C98</f>
        <v>14.67</v>
      </c>
      <c r="E190" s="345">
        <f>MIDES!D98</f>
        <v>11.18</v>
      </c>
      <c r="F190" s="345">
        <f>MIDES!E98</f>
        <v>12.51</v>
      </c>
      <c r="G190" s="345">
        <f>MIDES!F98</f>
        <v>11.45</v>
      </c>
      <c r="H190" s="321">
        <f>MIDES!G98</f>
        <v>16.52</v>
      </c>
      <c r="I190" s="321">
        <f>MIDES!H98</f>
        <v>13.22</v>
      </c>
      <c r="J190" s="321">
        <f>MIDES!I98</f>
        <v>11.68</v>
      </c>
      <c r="K190" s="322">
        <f>MIDES!J98</f>
        <v>14.01</v>
      </c>
      <c r="L190" s="322">
        <f>MIDES!K98</f>
        <v>13.65</v>
      </c>
      <c r="M190" s="322">
        <f>MIDES!L98</f>
        <v>17.579999999999998</v>
      </c>
      <c r="N190" s="322">
        <f>MIDES!M98</f>
        <v>12.17</v>
      </c>
      <c r="O190" s="322">
        <f>MIDES!N98</f>
        <v>11.69</v>
      </c>
      <c r="P190" s="317">
        <f t="shared" si="11"/>
        <v>160.32999999999998</v>
      </c>
      <c r="Q190" s="318">
        <f>'Sn Fco. Menendez'!AE280+SUM(P190/12)</f>
        <v>13.360833333333332</v>
      </c>
      <c r="R190" s="318">
        <f>'Sn Fco. Menendez'!AF280+SUM(Q190/30)</f>
        <v>0.44536111111111104</v>
      </c>
      <c r="S190" s="17"/>
    </row>
    <row r="191" spans="1:19">
      <c r="A191" s="540"/>
      <c r="B191" s="378" t="s">
        <v>199</v>
      </c>
      <c r="C191" s="257" t="str">
        <f>MIDES!B99</f>
        <v>Nuevo Edén de San Juan</v>
      </c>
      <c r="D191" s="345">
        <f>MIDES!C99</f>
        <v>8.66</v>
      </c>
      <c r="E191" s="345">
        <f>MIDES!D99</f>
        <v>10.51</v>
      </c>
      <c r="F191" s="345">
        <f>MIDES!E99</f>
        <v>10.33</v>
      </c>
      <c r="G191" s="345">
        <f>MIDES!F99</f>
        <v>13.93</v>
      </c>
      <c r="H191" s="321">
        <f>MIDES!G99</f>
        <v>11.88</v>
      </c>
      <c r="I191" s="321">
        <f>MIDES!H99</f>
        <v>12.66</v>
      </c>
      <c r="J191" s="321">
        <f>MIDES!I99</f>
        <v>13.67</v>
      </c>
      <c r="K191" s="322">
        <f>MIDES!J99</f>
        <v>11.05</v>
      </c>
      <c r="L191" s="322">
        <f>MIDES!K99</f>
        <v>14.23</v>
      </c>
      <c r="M191" s="322">
        <f>MIDES!L99</f>
        <v>11.66</v>
      </c>
      <c r="N191" s="322">
        <f>MIDES!M99</f>
        <v>10.65</v>
      </c>
      <c r="O191" s="322">
        <f>MIDES!N99</f>
        <v>15.35</v>
      </c>
      <c r="P191" s="317">
        <f t="shared" si="11"/>
        <v>144.57999999999998</v>
      </c>
      <c r="Q191" s="318">
        <f>'Sn Fco. Menendez'!AE281+SUM(P191/12)</f>
        <v>12.048333333333332</v>
      </c>
      <c r="R191" s="318">
        <f>'Sn Fco. Menendez'!AF281+SUM(Q191/30)</f>
        <v>0.40161111111111109</v>
      </c>
      <c r="S191" s="17"/>
    </row>
    <row r="192" spans="1:19">
      <c r="A192" s="554" t="s">
        <v>584</v>
      </c>
      <c r="B192" s="380" t="s">
        <v>384</v>
      </c>
      <c r="C192" s="399" t="str">
        <f>SOCINUS!B6</f>
        <v>Tesorería Municipal de Usulután</v>
      </c>
      <c r="D192" s="350">
        <f>SOCINUS!C6</f>
        <v>910.17499999999995</v>
      </c>
      <c r="E192" s="350">
        <f>SOCINUS!D6</f>
        <v>773.22500000000002</v>
      </c>
      <c r="F192" s="350">
        <f>SOCINUS!E6</f>
        <v>939.24</v>
      </c>
      <c r="G192" s="350">
        <f>SOCINUS!F6</f>
        <v>1036.6949999999999</v>
      </c>
      <c r="H192" s="350">
        <f>SOCINUS!G6</f>
        <v>1077.6300000000001</v>
      </c>
      <c r="I192" s="350">
        <f>SOCINUS!H6</f>
        <v>1049.4649999999999</v>
      </c>
      <c r="J192" s="350">
        <f>SOCINUS!I6</f>
        <v>1040.32</v>
      </c>
      <c r="K192" s="351">
        <f>SOCINUS!J6</f>
        <v>950.375</v>
      </c>
      <c r="L192" s="351">
        <f>SOCINUS!K6</f>
        <v>1020.46</v>
      </c>
      <c r="M192" s="351">
        <f>SOCINUS!L6</f>
        <v>1026.52</v>
      </c>
      <c r="N192" s="351">
        <f>SOCINUS!M6</f>
        <v>921.83</v>
      </c>
      <c r="O192" s="351">
        <f>SOCINUS!N6</f>
        <v>1016</v>
      </c>
      <c r="P192" s="317">
        <f t="shared" si="11"/>
        <v>11761.934999999999</v>
      </c>
      <c r="Q192" s="352">
        <f>'Sn Fco. Menendez'!AE287+SUM(P192/12)</f>
        <v>980.16125</v>
      </c>
      <c r="R192" s="352">
        <f>'Sn Fco. Menendez'!AF287+SUM(Q192/30)</f>
        <v>32.672041666666665</v>
      </c>
      <c r="S192" s="17"/>
    </row>
    <row r="193" spans="1:19">
      <c r="A193" s="555"/>
      <c r="B193" s="380" t="s">
        <v>384</v>
      </c>
      <c r="C193" s="399" t="str">
        <f>SOCINUS!B7</f>
        <v>Tesorería Municipal de Puerto El Triunfo</v>
      </c>
      <c r="D193" s="353">
        <f>SOCINUS!C7</f>
        <v>106.69499999999999</v>
      </c>
      <c r="E193" s="353">
        <f>SOCINUS!D7</f>
        <v>97.66</v>
      </c>
      <c r="F193" s="353">
        <f>SOCINUS!E7</f>
        <v>119.41500000000001</v>
      </c>
      <c r="G193" s="353">
        <f>SOCINUS!F7</f>
        <v>160.41499999999999</v>
      </c>
      <c r="H193" s="353">
        <f>SOCINUS!G7</f>
        <v>158.95500000000001</v>
      </c>
      <c r="I193" s="353">
        <f>SOCINUS!H7</f>
        <v>127.595</v>
      </c>
      <c r="J193" s="353">
        <f>SOCINUS!I7</f>
        <v>122.64</v>
      </c>
      <c r="K193" s="353">
        <f>SOCINUS!J7</f>
        <v>134.94</v>
      </c>
      <c r="L193" s="353">
        <f>SOCINUS!K7</f>
        <v>129.84</v>
      </c>
      <c r="M193" s="353">
        <f>SOCINUS!L7</f>
        <v>128.91499999999999</v>
      </c>
      <c r="N193" s="353">
        <f>SOCINUS!M7</f>
        <v>110.515</v>
      </c>
      <c r="O193" s="353">
        <f>SOCINUS!N7</f>
        <v>111.71</v>
      </c>
      <c r="P193" s="317">
        <f t="shared" si="11"/>
        <v>1509.2950000000001</v>
      </c>
      <c r="Q193" s="352">
        <f>'Sn Fco. Menendez'!AE288+SUM(P193/12)</f>
        <v>125.77458333333334</v>
      </c>
      <c r="R193" s="352">
        <f>'Sn Fco. Menendez'!AF288+SUM(Q193/30)</f>
        <v>4.1924861111111111</v>
      </c>
      <c r="S193" s="17"/>
    </row>
    <row r="194" spans="1:19">
      <c r="A194" s="555"/>
      <c r="B194" s="380" t="s">
        <v>384</v>
      </c>
      <c r="C194" s="399" t="str">
        <f>SOCINUS!B8</f>
        <v>Tesorería Municipal de Concepción Batres</v>
      </c>
      <c r="D194" s="353">
        <f>SOCINUS!C8</f>
        <v>59.3</v>
      </c>
      <c r="E194" s="353">
        <f>SOCINUS!D8</f>
        <v>52.45</v>
      </c>
      <c r="F194" s="353">
        <f>SOCINUS!E8</f>
        <v>59.38</v>
      </c>
      <c r="G194" s="353">
        <f>SOCINUS!F8</f>
        <v>99.23</v>
      </c>
      <c r="H194" s="353">
        <f>SOCINUS!G8</f>
        <v>90.74</v>
      </c>
      <c r="I194" s="353">
        <f>SOCINUS!H8</f>
        <v>73.900000000000006</v>
      </c>
      <c r="J194" s="353">
        <f>SOCINUS!I8</f>
        <v>65.260000000000005</v>
      </c>
      <c r="K194" s="353">
        <f>SOCINUS!J8</f>
        <v>69.8</v>
      </c>
      <c r="L194" s="353">
        <f>SOCINUS!K8</f>
        <v>76.263000000000005</v>
      </c>
      <c r="M194" s="353">
        <f>SOCINUS!L8</f>
        <v>79.155000000000001</v>
      </c>
      <c r="N194" s="353">
        <f>SOCINUS!M8</f>
        <v>62.28</v>
      </c>
      <c r="O194" s="353">
        <f>SOCINUS!N8</f>
        <v>60.015000000000001</v>
      </c>
      <c r="P194" s="317">
        <f t="shared" si="11"/>
        <v>847.77299999999991</v>
      </c>
      <c r="Q194" s="352">
        <f>'Sn Fco. Menendez'!AE289+SUM(P194/12)</f>
        <v>70.647749999999988</v>
      </c>
      <c r="R194" s="352">
        <f>'Sn Fco. Menendez'!AF289+SUM(Q194/30)</f>
        <v>2.3549249999999997</v>
      </c>
      <c r="S194" s="17"/>
    </row>
    <row r="195" spans="1:19">
      <c r="A195" s="555"/>
      <c r="B195" s="380" t="s">
        <v>384</v>
      </c>
      <c r="C195" s="399" t="str">
        <f>SOCINUS!B9</f>
        <v>Tesorería Municipal de Ereguayquin</v>
      </c>
      <c r="D195" s="350">
        <f>SOCINUS!C9</f>
        <v>70.254999999999995</v>
      </c>
      <c r="E195" s="350">
        <f>SOCINUS!D9</f>
        <v>58.02</v>
      </c>
      <c r="F195" s="350">
        <f>SOCINUS!E9</f>
        <v>70.47</v>
      </c>
      <c r="G195" s="350">
        <f>SOCINUS!F9</f>
        <v>80.995000000000005</v>
      </c>
      <c r="H195" s="350">
        <f>SOCINUS!G9</f>
        <v>82.82</v>
      </c>
      <c r="I195" s="350">
        <f>SOCINUS!H9</f>
        <v>92.245000000000005</v>
      </c>
      <c r="J195" s="350">
        <f>SOCINUS!I9</f>
        <v>79.28</v>
      </c>
      <c r="K195" s="351">
        <f>SOCINUS!J9</f>
        <v>81.495000000000005</v>
      </c>
      <c r="L195" s="351">
        <f>SOCINUS!K9</f>
        <v>92.43</v>
      </c>
      <c r="M195" s="351">
        <f>SOCINUS!L9</f>
        <v>90.864999999999995</v>
      </c>
      <c r="N195" s="351">
        <f>SOCINUS!M9</f>
        <v>63.284999999999997</v>
      </c>
      <c r="O195" s="351">
        <f>SOCINUS!N9</f>
        <v>71.775000000000006</v>
      </c>
      <c r="P195" s="317">
        <f t="shared" si="11"/>
        <v>933.93499999999995</v>
      </c>
      <c r="Q195" s="352">
        <f>'Sn Fco. Menendez'!AE290+SUM(P195/12)</f>
        <v>77.827916666666667</v>
      </c>
      <c r="R195" s="352">
        <f>'Sn Fco. Menendez'!AF290+SUM(Q195/30)</f>
        <v>2.5942638888888889</v>
      </c>
      <c r="S195" s="17"/>
    </row>
    <row r="196" spans="1:19">
      <c r="A196" s="555"/>
      <c r="B196" s="380" t="s">
        <v>384</v>
      </c>
      <c r="C196" s="400" t="str">
        <f>SOCINUS!B10</f>
        <v>Tesorería Municipal de Jiquilisco</v>
      </c>
      <c r="D196" s="350">
        <f>SOCINUS!C10</f>
        <v>111.81</v>
      </c>
      <c r="E196" s="350">
        <f>SOCINUS!D10</f>
        <v>54.494999999999997</v>
      </c>
      <c r="F196" s="350">
        <f>SOCINUS!E10</f>
        <v>208.91499999999999</v>
      </c>
      <c r="G196" s="350">
        <f>SOCINUS!F10</f>
        <v>172.66499999999999</v>
      </c>
      <c r="H196" s="350">
        <f>SOCINUS!G10</f>
        <v>188.065</v>
      </c>
      <c r="I196" s="350">
        <f>SOCINUS!H10</f>
        <v>171.01</v>
      </c>
      <c r="J196" s="350">
        <f>SOCINUS!I10</f>
        <v>196.905</v>
      </c>
      <c r="K196" s="351">
        <f>SOCINUS!J10</f>
        <v>163.03</v>
      </c>
      <c r="L196" s="351">
        <f>SOCINUS!K10</f>
        <v>240.45500000000001</v>
      </c>
      <c r="M196" s="351">
        <f>SOCINUS!L10</f>
        <v>170.09</v>
      </c>
      <c r="N196" s="351">
        <f>SOCINUS!M10</f>
        <v>149.42500000000001</v>
      </c>
      <c r="O196" s="351">
        <f>SOCINUS!N10</f>
        <v>153.92500000000001</v>
      </c>
      <c r="P196" s="317">
        <f t="shared" si="11"/>
        <v>1980.7899999999997</v>
      </c>
      <c r="Q196" s="352">
        <f>'Sn Fco. Menendez'!AE291+SUM(P196/12)</f>
        <v>165.0658333333333</v>
      </c>
      <c r="R196" s="352">
        <f>'Sn Fco. Menendez'!AF291+SUM(Q196/30)</f>
        <v>5.5021944444444433</v>
      </c>
      <c r="S196" s="17"/>
    </row>
    <row r="197" spans="1:19">
      <c r="A197" s="555"/>
      <c r="B197" s="380" t="s">
        <v>384</v>
      </c>
      <c r="C197" s="400" t="str">
        <f>SOCINUS!B11</f>
        <v>Tesorería Municipal de Jucuarán</v>
      </c>
      <c r="D197" s="350">
        <f>SOCINUS!C11</f>
        <v>40.524999999999999</v>
      </c>
      <c r="E197" s="350">
        <f>SOCINUS!D11</f>
        <v>41.46</v>
      </c>
      <c r="F197" s="350">
        <f>SOCINUS!E11</f>
        <v>45.484999999999999</v>
      </c>
      <c r="G197" s="350">
        <f>SOCINUS!F11</f>
        <v>66.405000000000001</v>
      </c>
      <c r="H197" s="350">
        <f>SOCINUS!G11</f>
        <v>53.744999999999997</v>
      </c>
      <c r="I197" s="350">
        <f>SOCINUS!H11</f>
        <v>47.99</v>
      </c>
      <c r="J197" s="350">
        <f>SOCINUS!I11</f>
        <v>45.35</v>
      </c>
      <c r="K197" s="351">
        <f>SOCINUS!J11</f>
        <v>45.85</v>
      </c>
      <c r="L197" s="351">
        <f>SOCINUS!K11</f>
        <v>48.52</v>
      </c>
      <c r="M197" s="351">
        <f>SOCINUS!L11</f>
        <v>47.805</v>
      </c>
      <c r="N197" s="351">
        <f>SOCINUS!M11</f>
        <v>37.94</v>
      </c>
      <c r="O197" s="351">
        <f>SOCINUS!N11</f>
        <v>37.71</v>
      </c>
      <c r="P197" s="317">
        <f t="shared" si="11"/>
        <v>558.78500000000008</v>
      </c>
      <c r="Q197" s="352">
        <f>'Sn Fco. Menendez'!AE292+SUM(P197/12)</f>
        <v>46.565416666666671</v>
      </c>
      <c r="R197" s="352">
        <f>'Sn Fco. Menendez'!AF292+SUM(Q197/30)</f>
        <v>1.5521805555555557</v>
      </c>
      <c r="S197" s="17"/>
    </row>
    <row r="198" spans="1:19">
      <c r="A198" s="555"/>
      <c r="B198" s="380" t="s">
        <v>384</v>
      </c>
      <c r="C198" s="400" t="str">
        <f>SOCINUS!B12</f>
        <v>Tesorería Municipal de Santa María</v>
      </c>
      <c r="D198" s="350">
        <f>SOCINUS!C12</f>
        <v>129.76</v>
      </c>
      <c r="E198" s="350">
        <f>SOCINUS!D12</f>
        <v>118.23</v>
      </c>
      <c r="F198" s="350">
        <f>SOCINUS!E12</f>
        <v>137.32</v>
      </c>
      <c r="G198" s="350">
        <f>SOCINUS!F12</f>
        <v>174.095</v>
      </c>
      <c r="H198" s="350">
        <f>SOCINUS!G12</f>
        <v>173.02</v>
      </c>
      <c r="I198" s="350">
        <f>SOCINUS!H12</f>
        <v>174.37</v>
      </c>
      <c r="J198" s="350">
        <f>SOCINUS!I12</f>
        <v>156.37</v>
      </c>
      <c r="K198" s="351">
        <f>SOCINUS!J12</f>
        <v>138.495</v>
      </c>
      <c r="L198" s="351">
        <f>SOCINUS!K12</f>
        <v>167.565</v>
      </c>
      <c r="M198" s="351">
        <f>SOCINUS!L12</f>
        <v>184.85499999999999</v>
      </c>
      <c r="N198" s="351">
        <f>SOCINUS!M12</f>
        <v>144.76</v>
      </c>
      <c r="O198" s="351">
        <f>SOCINUS!N12</f>
        <v>115.7</v>
      </c>
      <c r="P198" s="317">
        <f t="shared" si="11"/>
        <v>1814.54</v>
      </c>
      <c r="Q198" s="352">
        <f>'Sn Fco. Menendez'!AE293+SUM(P198/12)</f>
        <v>151.21166666666667</v>
      </c>
      <c r="R198" s="352">
        <f>'Sn Fco. Menendez'!AF293+SUM(Q198/30)</f>
        <v>5.0403888888888888</v>
      </c>
      <c r="S198" s="17"/>
    </row>
    <row r="199" spans="1:19">
      <c r="A199" s="555"/>
      <c r="B199" s="380" t="s">
        <v>384</v>
      </c>
      <c r="C199" s="400" t="str">
        <f>SOCINUS!B13</f>
        <v>Tesorería Municipal de Estanzuelas</v>
      </c>
      <c r="D199" s="350">
        <f>SOCINUS!C13</f>
        <v>31.524999999999999</v>
      </c>
      <c r="E199" s="350">
        <f>SOCINUS!D13</f>
        <v>31.945</v>
      </c>
      <c r="F199" s="350">
        <f>SOCINUS!E13</f>
        <v>38.57</v>
      </c>
      <c r="G199" s="350">
        <f>SOCINUS!F13</f>
        <v>38.195</v>
      </c>
      <c r="H199" s="350">
        <f>SOCINUS!G13</f>
        <v>45.344999999999999</v>
      </c>
      <c r="I199" s="350">
        <f>SOCINUS!H13</f>
        <v>55.73</v>
      </c>
      <c r="J199" s="350">
        <f>SOCINUS!I13</f>
        <v>44.86</v>
      </c>
      <c r="K199" s="351">
        <f>SOCINUS!J13</f>
        <v>38.93</v>
      </c>
      <c r="L199" s="351">
        <f>SOCINUS!K13</f>
        <v>44.305</v>
      </c>
      <c r="M199" s="351">
        <f>SOCINUS!L13</f>
        <v>53.945</v>
      </c>
      <c r="N199" s="351">
        <f>SOCINUS!M13</f>
        <v>41.375</v>
      </c>
      <c r="O199" s="351">
        <f>SOCINUS!N13</f>
        <v>39.01</v>
      </c>
      <c r="P199" s="317">
        <f t="shared" si="11"/>
        <v>503.73499999999996</v>
      </c>
      <c r="Q199" s="352">
        <f>'Sn Fco. Menendez'!AE294+SUM(P199/12)</f>
        <v>41.977916666666665</v>
      </c>
      <c r="R199" s="352">
        <f>'Sn Fco. Menendez'!AF294+SUM(Q199/30)</f>
        <v>1.3992638888888889</v>
      </c>
      <c r="S199" s="17"/>
    </row>
    <row r="200" spans="1:19">
      <c r="A200" s="555"/>
      <c r="B200" s="381" t="s">
        <v>64</v>
      </c>
      <c r="C200" s="400" t="str">
        <f>SOCINUS!B14</f>
        <v>Tesorería Municipal de Zacatecoluca</v>
      </c>
      <c r="D200" s="350">
        <f>SOCINUS!C14</f>
        <v>697.25</v>
      </c>
      <c r="E200" s="350">
        <f>SOCINUS!D14</f>
        <v>605.46500000000003</v>
      </c>
      <c r="F200" s="350">
        <f>SOCINUS!E14</f>
        <v>739.85</v>
      </c>
      <c r="G200" s="350">
        <f>SOCINUS!F14</f>
        <v>802.92</v>
      </c>
      <c r="H200" s="350">
        <f>SOCINUS!G14</f>
        <v>819.85500000000002</v>
      </c>
      <c r="I200" s="350">
        <f>SOCINUS!H14</f>
        <v>776.73500000000001</v>
      </c>
      <c r="J200" s="350">
        <f>SOCINUS!I14</f>
        <v>778.45500000000004</v>
      </c>
      <c r="K200" s="351">
        <f>SOCINUS!J14</f>
        <v>750.78499999999997</v>
      </c>
      <c r="L200" s="351">
        <f>SOCINUS!K14</f>
        <v>742.31500000000005</v>
      </c>
      <c r="M200" s="351">
        <f>SOCINUS!L14</f>
        <v>767.44500000000005</v>
      </c>
      <c r="N200" s="351">
        <f>SOCINUS!M14</f>
        <v>686.77099999999996</v>
      </c>
      <c r="O200" s="351">
        <f>SOCINUS!N14</f>
        <v>761.39</v>
      </c>
      <c r="P200" s="317">
        <f t="shared" si="11"/>
        <v>8929.235999999999</v>
      </c>
      <c r="Q200" s="352">
        <f>'Sn Fco. Menendez'!AE295+SUM(P200/12)</f>
        <v>744.10299999999995</v>
      </c>
      <c r="R200" s="352">
        <f>'Sn Fco. Menendez'!AF295+SUM(Q200/30)</f>
        <v>24.803433333333331</v>
      </c>
      <c r="S200" s="17"/>
    </row>
    <row r="201" spans="1:19">
      <c r="A201" s="555"/>
      <c r="B201" s="381" t="s">
        <v>384</v>
      </c>
      <c r="C201" s="400" t="str">
        <f>SOCINUS!B15</f>
        <v>Tesoreria Municipal de San Dionisio</v>
      </c>
      <c r="D201" s="350">
        <f>SOCINUS!C15</f>
        <v>22.605</v>
      </c>
      <c r="E201" s="350">
        <f>SOCINUS!D15</f>
        <v>22.324999999999999</v>
      </c>
      <c r="F201" s="350">
        <f>SOCINUS!E15</f>
        <v>25.114999999999998</v>
      </c>
      <c r="G201" s="350">
        <f>SOCINUS!F15</f>
        <v>30.105</v>
      </c>
      <c r="H201" s="350">
        <f>SOCINUS!G15</f>
        <v>31.36</v>
      </c>
      <c r="I201" s="350">
        <f>SOCINUS!H15</f>
        <v>34.585000000000001</v>
      </c>
      <c r="J201" s="350">
        <f>SOCINUS!I15</f>
        <v>27</v>
      </c>
      <c r="K201" s="351">
        <f>SOCINUS!J15</f>
        <v>27.21</v>
      </c>
      <c r="L201" s="351">
        <f>SOCINUS!K15</f>
        <v>27.88</v>
      </c>
      <c r="M201" s="351">
        <f>SOCINUS!L15</f>
        <v>31.97</v>
      </c>
      <c r="N201" s="351">
        <f>SOCINUS!M15</f>
        <v>23.92</v>
      </c>
      <c r="O201" s="351">
        <f>SOCINUS!N15</f>
        <v>18.66</v>
      </c>
      <c r="P201" s="317">
        <f t="shared" si="11"/>
        <v>322.73500000000001</v>
      </c>
      <c r="Q201" s="352">
        <f>'Sn Fco. Menendez'!AE296+SUM(P201/12)</f>
        <v>26.894583333333333</v>
      </c>
      <c r="R201" s="352">
        <f>'Sn Fco. Menendez'!AF296+SUM(Q201/30)</f>
        <v>0.89648611111111109</v>
      </c>
      <c r="S201" s="17"/>
    </row>
    <row r="202" spans="1:19">
      <c r="A202" s="555"/>
      <c r="B202" s="381" t="s">
        <v>384</v>
      </c>
      <c r="C202" s="400" t="str">
        <f>SOCINUS!B16</f>
        <v>Tesorería Municipal de San Buenaventura</v>
      </c>
      <c r="D202" s="350">
        <f>SOCINUS!C16</f>
        <v>21.375</v>
      </c>
      <c r="E202" s="350">
        <f>SOCINUS!D16</f>
        <v>18.75</v>
      </c>
      <c r="F202" s="350">
        <f>SOCINUS!E16</f>
        <v>22.375</v>
      </c>
      <c r="G202" s="350">
        <f>SOCINUS!F16</f>
        <v>24.51</v>
      </c>
      <c r="H202" s="350">
        <f>SOCINUS!G16</f>
        <v>26.495000000000001</v>
      </c>
      <c r="I202" s="350">
        <f>SOCINUS!H16</f>
        <v>25.385000000000002</v>
      </c>
      <c r="J202" s="350">
        <f>SOCINUS!I16</f>
        <v>25.2</v>
      </c>
      <c r="K202" s="351">
        <f>SOCINUS!J16</f>
        <v>22.295000000000002</v>
      </c>
      <c r="L202" s="351">
        <f>SOCINUS!K16</f>
        <v>25.504999999999999</v>
      </c>
      <c r="M202" s="351">
        <f>SOCINUS!L16</f>
        <v>27.92</v>
      </c>
      <c r="N202" s="351">
        <f>SOCINUS!M16</f>
        <v>21.145</v>
      </c>
      <c r="O202" s="351">
        <f>SOCINUS!N16</f>
        <v>21.73</v>
      </c>
      <c r="P202" s="317">
        <f t="shared" si="11"/>
        <v>282.685</v>
      </c>
      <c r="Q202" s="352">
        <f>'Sn Fco. Menendez'!AE297+SUM(P202/12)</f>
        <v>23.557083333333335</v>
      </c>
      <c r="R202" s="352">
        <f>'Sn Fco. Menendez'!AF297+SUM(Q202/30)</f>
        <v>0.78523611111111113</v>
      </c>
      <c r="S202" s="17"/>
    </row>
    <row r="203" spans="1:19">
      <c r="A203" s="555"/>
      <c r="B203" s="381" t="s">
        <v>384</v>
      </c>
      <c r="C203" s="400" t="str">
        <f>SOCINUS!B17</f>
        <v>Tesorería Municipal de Santa Elena</v>
      </c>
      <c r="D203" s="350">
        <f>SOCINUS!C17</f>
        <v>104.59</v>
      </c>
      <c r="E203" s="350">
        <f>SOCINUS!D17</f>
        <v>86.805000000000007</v>
      </c>
      <c r="F203" s="350">
        <f>SOCINUS!E17</f>
        <v>99.95</v>
      </c>
      <c r="G203" s="350">
        <f>SOCINUS!F17</f>
        <v>116.7</v>
      </c>
      <c r="H203" s="350">
        <f>SOCINUS!G17</f>
        <v>130.46</v>
      </c>
      <c r="I203" s="350">
        <f>SOCINUS!H17</f>
        <v>121.12</v>
      </c>
      <c r="J203" s="350">
        <f>SOCINUS!I17</f>
        <v>124.13500000000001</v>
      </c>
      <c r="K203" s="351">
        <f>SOCINUS!J17</f>
        <v>116.51</v>
      </c>
      <c r="L203" s="351">
        <f>SOCINUS!K17</f>
        <v>126.17</v>
      </c>
      <c r="M203" s="351">
        <f>SOCINUS!L17</f>
        <v>120.24</v>
      </c>
      <c r="N203" s="351">
        <f>SOCINUS!M17</f>
        <v>102.16500000000001</v>
      </c>
      <c r="O203" s="351">
        <f>SOCINUS!N17</f>
        <v>101.44</v>
      </c>
      <c r="P203" s="317">
        <f t="shared" si="11"/>
        <v>1350.2850000000001</v>
      </c>
      <c r="Q203" s="352">
        <f>'Sn Fco. Menendez'!AE298+SUM(P203/12)</f>
        <v>112.52375000000001</v>
      </c>
      <c r="R203" s="352">
        <f>'Sn Fco. Menendez'!AF298+SUM(Q203/30)</f>
        <v>3.7507916666666667</v>
      </c>
      <c r="S203" s="34"/>
    </row>
    <row r="204" spans="1:19">
      <c r="A204" s="555"/>
      <c r="B204" s="381" t="s">
        <v>199</v>
      </c>
      <c r="C204" s="400" t="str">
        <f>SOCINUS!B18</f>
        <v>Tesorería Municipal de Sesori</v>
      </c>
      <c r="D204" s="350">
        <f>SOCINUS!C18</f>
        <v>40.284999999999997</v>
      </c>
      <c r="E204" s="350">
        <f>SOCINUS!D18</f>
        <v>35.314999999999998</v>
      </c>
      <c r="F204" s="350">
        <f>SOCINUS!E18</f>
        <v>46.39</v>
      </c>
      <c r="G204" s="350">
        <f>SOCINUS!F18</f>
        <v>39.384999999999998</v>
      </c>
      <c r="H204" s="350">
        <f>SOCINUS!G18</f>
        <v>48.405000000000001</v>
      </c>
      <c r="I204" s="350">
        <f>SOCINUS!H18</f>
        <v>41.68</v>
      </c>
      <c r="J204" s="350">
        <f>SOCINUS!I18</f>
        <v>45.6</v>
      </c>
      <c r="K204" s="351">
        <f>SOCINUS!J18</f>
        <v>38.57</v>
      </c>
      <c r="L204" s="351">
        <f>SOCINUS!K18</f>
        <v>45.164999999999999</v>
      </c>
      <c r="M204" s="351">
        <f>SOCINUS!L18</f>
        <v>49.14</v>
      </c>
      <c r="N204" s="351">
        <f>SOCINUS!M18</f>
        <v>41.12</v>
      </c>
      <c r="O204" s="351">
        <f>SOCINUS!N18</f>
        <v>41.92</v>
      </c>
      <c r="P204" s="317">
        <f t="shared" si="11"/>
        <v>512.97500000000002</v>
      </c>
      <c r="Q204" s="352">
        <f>'Sn Fco. Menendez'!AE299+SUM(P204/12)</f>
        <v>42.747916666666669</v>
      </c>
      <c r="R204" s="352">
        <f>'Sn Fco. Menendez'!AF299+SUM(Q204/30)</f>
        <v>1.4249305555555556</v>
      </c>
      <c r="S204" s="17"/>
    </row>
    <row r="205" spans="1:19">
      <c r="A205" s="555"/>
      <c r="B205" s="382" t="s">
        <v>384</v>
      </c>
      <c r="C205" s="400" t="str">
        <f>SOCINUS!B19</f>
        <v>Tesorería Municipal de California</v>
      </c>
      <c r="D205" s="279">
        <f>SOCINUS!C19</f>
        <v>21.1</v>
      </c>
      <c r="E205" s="280">
        <f>SOCINUS!D19</f>
        <v>16.34</v>
      </c>
      <c r="F205" s="279">
        <f>SOCINUS!E19</f>
        <v>18.774999999999999</v>
      </c>
      <c r="G205" s="280">
        <f>SOCINUS!F19</f>
        <v>25.885000000000002</v>
      </c>
      <c r="H205" s="279">
        <f>SOCINUS!G19</f>
        <v>25.05</v>
      </c>
      <c r="I205" s="280">
        <f>SOCINUS!H19</f>
        <v>24.02</v>
      </c>
      <c r="J205" s="279">
        <f>SOCINUS!I19</f>
        <v>27.43</v>
      </c>
      <c r="K205" s="280">
        <f>SOCINUS!J19</f>
        <v>17.46</v>
      </c>
      <c r="L205" s="279">
        <f>SOCINUS!K19</f>
        <v>17.309999999999999</v>
      </c>
      <c r="M205" s="280">
        <f>SOCINUS!L19</f>
        <v>22.934999999999999</v>
      </c>
      <c r="N205" s="279">
        <f>SOCINUS!M19</f>
        <v>17.335000000000001</v>
      </c>
      <c r="O205" s="280">
        <f>SOCINUS!N19</f>
        <v>20.344999999999999</v>
      </c>
      <c r="P205" s="317">
        <f t="shared" si="11"/>
        <v>253.98500000000001</v>
      </c>
      <c r="Q205" s="352">
        <f>'Sn Fco. Menendez'!AE300+SUM(P205/12)</f>
        <v>21.165416666666669</v>
      </c>
      <c r="R205" s="352">
        <f>'Sn Fco. Menendez'!AF300+SUM(Q205/30)</f>
        <v>0.705513888888889</v>
      </c>
      <c r="S205" s="17"/>
    </row>
    <row r="206" spans="1:19">
      <c r="A206" s="555"/>
      <c r="B206" s="382" t="s">
        <v>199</v>
      </c>
      <c r="C206" s="399" t="str">
        <f>SOCINUS!B20</f>
        <v>Tesorería Municipal de Chapeltique</v>
      </c>
      <c r="D206" s="354">
        <f>SOCINUS!C20</f>
        <v>69.88</v>
      </c>
      <c r="E206" s="354">
        <f>SOCINUS!D20</f>
        <v>63.06</v>
      </c>
      <c r="F206" s="354">
        <f>SOCINUS!E20</f>
        <v>77.8</v>
      </c>
      <c r="G206" s="354">
        <f>SOCINUS!F20</f>
        <v>81.81</v>
      </c>
      <c r="H206" s="354">
        <f>SOCINUS!G20</f>
        <v>92.81</v>
      </c>
      <c r="I206" s="354">
        <f>SOCINUS!H20</f>
        <v>82.034999999999997</v>
      </c>
      <c r="J206" s="354">
        <f>SOCINUS!I20</f>
        <v>80.775000000000006</v>
      </c>
      <c r="K206" s="354">
        <f>SOCINUS!J20</f>
        <v>78.265000000000001</v>
      </c>
      <c r="L206" s="354">
        <f>SOCINUS!K20</f>
        <v>79.504999999999995</v>
      </c>
      <c r="M206" s="354">
        <f>SOCINUS!L20</f>
        <v>79.87</v>
      </c>
      <c r="N206" s="354">
        <f>SOCINUS!M20</f>
        <v>77.215000000000003</v>
      </c>
      <c r="O206" s="354">
        <f>SOCINUS!N20</f>
        <v>76.66</v>
      </c>
      <c r="P206" s="317">
        <f t="shared" si="11"/>
        <v>939.68499999999995</v>
      </c>
      <c r="Q206" s="352">
        <f>'Sn Fco. Menendez'!AE301+SUM(P206/12)</f>
        <v>78.307083333333324</v>
      </c>
      <c r="R206" s="352">
        <f>'Sn Fco. Menendez'!AF301+SUM(Q206/30)</f>
        <v>2.610236111111111</v>
      </c>
      <c r="S206" s="17"/>
    </row>
    <row r="207" spans="1:19">
      <c r="A207" s="555"/>
      <c r="B207" s="380" t="s">
        <v>384</v>
      </c>
      <c r="C207" s="399" t="str">
        <f>SOCINUS!B21</f>
        <v>Tesorería Municipal de Santiago de María</v>
      </c>
      <c r="D207" s="354">
        <f>SOCINUS!C21</f>
        <v>318.09500000000003</v>
      </c>
      <c r="E207" s="354">
        <f>SOCINUS!D21</f>
        <v>257.89</v>
      </c>
      <c r="F207" s="354">
        <f>SOCINUS!E21</f>
        <v>315.16500000000002</v>
      </c>
      <c r="G207" s="354">
        <f>SOCINUS!F21</f>
        <v>307.995</v>
      </c>
      <c r="H207" s="354">
        <f>SOCINUS!G21</f>
        <v>324.87</v>
      </c>
      <c r="I207" s="354">
        <f>SOCINUS!H21</f>
        <v>345.52499999999998</v>
      </c>
      <c r="J207" s="354">
        <f>SOCINUS!I21</f>
        <v>343.76499999999999</v>
      </c>
      <c r="K207" s="354">
        <f>SOCINUS!J21</f>
        <v>300.61</v>
      </c>
      <c r="L207" s="354">
        <f>SOCINUS!K21</f>
        <v>316.20499999999998</v>
      </c>
      <c r="M207" s="354">
        <f>SOCINUS!L21</f>
        <v>331.2</v>
      </c>
      <c r="N207" s="354">
        <f>SOCINUS!M21</f>
        <v>286.60000000000002</v>
      </c>
      <c r="O207" s="354">
        <f>SOCINUS!N21</f>
        <v>347.97500000000002</v>
      </c>
      <c r="P207" s="317">
        <f t="shared" si="11"/>
        <v>3795.8949999999995</v>
      </c>
      <c r="Q207" s="352">
        <f>'Sn Fco. Menendez'!AE302+SUM(P207/12)</f>
        <v>316.32458333333329</v>
      </c>
      <c r="R207" s="352">
        <f>'Sn Fco. Menendez'!AF302+SUM(Q207/30)</f>
        <v>10.544152777777777</v>
      </c>
      <c r="S207" s="17"/>
    </row>
    <row r="208" spans="1:19">
      <c r="A208" s="555"/>
      <c r="B208" s="380" t="s">
        <v>384</v>
      </c>
      <c r="C208" s="399" t="str">
        <f>SOCINUS!B22</f>
        <v>Tesorería Municipal de Tecapán</v>
      </c>
      <c r="D208" s="355">
        <f>SOCINUS!C22</f>
        <v>64.61</v>
      </c>
      <c r="E208" s="355">
        <f>SOCINUS!D22</f>
        <v>57.02</v>
      </c>
      <c r="F208" s="355">
        <f>SOCINUS!E22</f>
        <v>58.034999999999997</v>
      </c>
      <c r="G208" s="355">
        <f>SOCINUS!F22</f>
        <v>61.664999999999999</v>
      </c>
      <c r="H208" s="355">
        <f>SOCINUS!G22</f>
        <v>67.42</v>
      </c>
      <c r="I208" s="355">
        <f>SOCINUS!H22</f>
        <v>77.444999999999993</v>
      </c>
      <c r="J208" s="355">
        <f>SOCINUS!I22</f>
        <v>61.994999999999997</v>
      </c>
      <c r="K208" s="355">
        <f>SOCINUS!J22</f>
        <v>73.599999999999994</v>
      </c>
      <c r="L208" s="355">
        <f>SOCINUS!K22</f>
        <v>67.004999999999995</v>
      </c>
      <c r="M208" s="355">
        <f>SOCINUS!L22</f>
        <v>73.180000000000007</v>
      </c>
      <c r="N208" s="355">
        <f>SOCINUS!M22</f>
        <v>55.905000000000001</v>
      </c>
      <c r="O208" s="355">
        <f>SOCINUS!N22</f>
        <v>61.96</v>
      </c>
      <c r="P208" s="317">
        <f t="shared" si="11"/>
        <v>779.83999999999992</v>
      </c>
      <c r="Q208" s="352">
        <f>'Sn Fco. Menendez'!AE303+SUM(P208/12)</f>
        <v>64.986666666666665</v>
      </c>
      <c r="R208" s="352">
        <f>'Sn Fco. Menendez'!AF303+SUM(Q208/30)</f>
        <v>2.1662222222222223</v>
      </c>
      <c r="S208" s="17"/>
    </row>
    <row r="209" spans="1:19">
      <c r="A209" s="555"/>
      <c r="B209" s="380" t="s">
        <v>384</v>
      </c>
      <c r="C209" s="399" t="str">
        <f>SOCINUS!B23</f>
        <v>Tesorería Municipal de San Francisco Javier</v>
      </c>
      <c r="D209" s="355">
        <f>SOCINUS!C23</f>
        <v>16.295000000000002</v>
      </c>
      <c r="E209" s="355">
        <f>SOCINUS!D23</f>
        <v>7.79</v>
      </c>
      <c r="F209" s="355">
        <f>SOCINUS!E23</f>
        <v>10.805</v>
      </c>
      <c r="G209" s="355">
        <f>SOCINUS!F23</f>
        <v>19.100000000000001</v>
      </c>
      <c r="H209" s="355">
        <f>SOCINUS!G23</f>
        <v>13.494999999999999</v>
      </c>
      <c r="I209" s="355">
        <f>SOCINUS!H23</f>
        <v>14.14</v>
      </c>
      <c r="J209" s="355">
        <f>SOCINUS!I23</f>
        <v>20.844999999999999</v>
      </c>
      <c r="K209" s="355">
        <f>SOCINUS!J23</f>
        <v>19.77</v>
      </c>
      <c r="L209" s="355">
        <f>SOCINUS!K23</f>
        <v>11.835000000000001</v>
      </c>
      <c r="M209" s="355">
        <f>SOCINUS!L23</f>
        <v>21.59</v>
      </c>
      <c r="N209" s="355">
        <f>SOCINUS!M23</f>
        <v>18.184999999999999</v>
      </c>
      <c r="O209" s="355">
        <f>SOCINUS!N23</f>
        <v>18.989999999999998</v>
      </c>
      <c r="P209" s="317">
        <f t="shared" si="11"/>
        <v>192.84</v>
      </c>
      <c r="Q209" s="352">
        <f>'Sn Fco. Menendez'!AE304+SUM(P209/12)</f>
        <v>16.07</v>
      </c>
      <c r="R209" s="352">
        <f>'Sn Fco. Menendez'!AF304+SUM(Q209/30)</f>
        <v>0.53566666666666662</v>
      </c>
      <c r="S209" s="17"/>
    </row>
    <row r="210" spans="1:19">
      <c r="A210" s="555"/>
      <c r="B210" s="380" t="s">
        <v>384</v>
      </c>
      <c r="C210" s="399" t="str">
        <f>SOCINUS!B24</f>
        <v>Tesorería Municipal de Jucuapa</v>
      </c>
      <c r="D210" s="355">
        <f>SOCINUS!C24</f>
        <v>190.13</v>
      </c>
      <c r="E210" s="355">
        <f>SOCINUS!D24</f>
        <v>173.94499999999999</v>
      </c>
      <c r="F210" s="355">
        <f>SOCINUS!E24</f>
        <v>202.23</v>
      </c>
      <c r="G210" s="355">
        <f>SOCINUS!F24</f>
        <v>200.57</v>
      </c>
      <c r="H210" s="355">
        <f>SOCINUS!G24</f>
        <v>242.95</v>
      </c>
      <c r="I210" s="355">
        <f>SOCINUS!H24</f>
        <v>228.13</v>
      </c>
      <c r="J210" s="355">
        <f>SOCINUS!I24</f>
        <v>226.535</v>
      </c>
      <c r="K210" s="355">
        <f>SOCINUS!J24</f>
        <v>198.67</v>
      </c>
      <c r="L210" s="355">
        <f>SOCINUS!K24</f>
        <v>215.04</v>
      </c>
      <c r="M210" s="355">
        <f>SOCINUS!L24</f>
        <v>220.91499999999999</v>
      </c>
      <c r="N210" s="355">
        <f>SOCINUS!M24</f>
        <v>190.405</v>
      </c>
      <c r="O210" s="355">
        <f>SOCINUS!N24</f>
        <v>194.38499999999999</v>
      </c>
      <c r="P210" s="317">
        <f t="shared" si="11"/>
        <v>2483.9050000000007</v>
      </c>
      <c r="Q210" s="352">
        <f>'Sn Fco. Menendez'!AE305+SUM(P210/12)</f>
        <v>206.9920833333334</v>
      </c>
      <c r="R210" s="352">
        <f>'Sn Fco. Menendez'!AF305+SUM(Q210/30)</f>
        <v>6.8997361111111131</v>
      </c>
      <c r="S210" s="17"/>
    </row>
    <row r="211" spans="1:19">
      <c r="A211" s="555"/>
      <c r="B211" s="380" t="s">
        <v>384</v>
      </c>
      <c r="C211" s="399" t="str">
        <f>SOCINUS!B25</f>
        <v>Tesorería Municipal de Alegría</v>
      </c>
      <c r="D211" s="355">
        <f>SOCINUS!C25</f>
        <v>48.994999999999997</v>
      </c>
      <c r="E211" s="355">
        <f>SOCINUS!D25</f>
        <v>36.795000000000002</v>
      </c>
      <c r="F211" s="355">
        <f>SOCINUS!E25</f>
        <v>39.664999999999999</v>
      </c>
      <c r="G211" s="355">
        <f>SOCINUS!F25</f>
        <v>45.64</v>
      </c>
      <c r="H211" s="355">
        <f>SOCINUS!G25</f>
        <v>44.585000000000001</v>
      </c>
      <c r="I211" s="355">
        <f>SOCINUS!H25</f>
        <v>50.44</v>
      </c>
      <c r="J211" s="355">
        <f>SOCINUS!I25</f>
        <v>47.38</v>
      </c>
      <c r="K211" s="355">
        <f>SOCINUS!J25</f>
        <v>45.244999999999997</v>
      </c>
      <c r="L211" s="355">
        <f>SOCINUS!K25</f>
        <v>44.575000000000003</v>
      </c>
      <c r="M211" s="355">
        <f>SOCINUS!L25</f>
        <v>49.53</v>
      </c>
      <c r="N211" s="355">
        <f>SOCINUS!M25</f>
        <v>49.454999999999998</v>
      </c>
      <c r="O211" s="355">
        <f>SOCINUS!N25</f>
        <v>45.284999999999997</v>
      </c>
      <c r="P211" s="317">
        <f t="shared" si="11"/>
        <v>547.59</v>
      </c>
      <c r="Q211" s="352">
        <f>'Sn Fco. Menendez'!AE306+SUM(P211/12)</f>
        <v>45.6325</v>
      </c>
      <c r="R211" s="352">
        <f>'Sn Fco. Menendez'!AF306+SUM(Q211/30)</f>
        <v>1.5210833333333333</v>
      </c>
      <c r="S211" s="17"/>
    </row>
    <row r="212" spans="1:19">
      <c r="A212" s="555"/>
      <c r="B212" s="380" t="s">
        <v>199</v>
      </c>
      <c r="C212" s="399" t="str">
        <f>SOCINUS!B26</f>
        <v>Tesorería Municipal de Ciudad Barrios</v>
      </c>
      <c r="D212" s="355">
        <f>SOCINUS!C26</f>
        <v>79.19</v>
      </c>
      <c r="E212" s="355">
        <f>SOCINUS!D26</f>
        <v>70.84</v>
      </c>
      <c r="F212" s="355">
        <f>SOCINUS!E26</f>
        <v>60.555</v>
      </c>
      <c r="G212" s="355">
        <f>SOCINUS!F26</f>
        <v>77.27</v>
      </c>
      <c r="H212" s="355">
        <f>SOCINUS!G26</f>
        <v>84.364999999999995</v>
      </c>
      <c r="I212" s="355">
        <f>SOCINUS!H26</f>
        <v>85.49</v>
      </c>
      <c r="J212" s="355">
        <f>SOCINUS!I26</f>
        <v>77.930000000000007</v>
      </c>
      <c r="K212" s="355">
        <f>SOCINUS!J26</f>
        <v>82.364999999999995</v>
      </c>
      <c r="L212" s="355">
        <f>SOCINUS!K26</f>
        <v>71.16</v>
      </c>
      <c r="M212" s="355">
        <f>SOCINUS!L26</f>
        <v>77.555000000000007</v>
      </c>
      <c r="N212" s="355">
        <f>SOCINUS!M26</f>
        <v>62.67</v>
      </c>
      <c r="O212" s="355">
        <f>SOCINUS!N26</f>
        <v>68.11</v>
      </c>
      <c r="P212" s="317">
        <f t="shared" si="11"/>
        <v>897.5</v>
      </c>
      <c r="Q212" s="352">
        <f>'Sn Fco. Menendez'!AE307+SUM(P212/12)</f>
        <v>74.791666666666671</v>
      </c>
      <c r="R212" s="352">
        <f>'Sn Fco. Menendez'!AF307+SUM(Q212/30)</f>
        <v>2.4930555555555558</v>
      </c>
      <c r="S212" s="17"/>
    </row>
    <row r="213" spans="1:19">
      <c r="A213" s="555"/>
      <c r="B213" s="380" t="s">
        <v>199</v>
      </c>
      <c r="C213" s="399" t="str">
        <f>SOCINUS!B27</f>
        <v>Tesorería Municipal de Moncagua</v>
      </c>
      <c r="D213" s="355">
        <f>SOCINUS!C27</f>
        <v>47.86</v>
      </c>
      <c r="E213" s="355">
        <f>SOCINUS!D27</f>
        <v>43.43</v>
      </c>
      <c r="F213" s="355">
        <f>SOCINUS!E27</f>
        <v>48.185000000000002</v>
      </c>
      <c r="G213" s="355">
        <f>SOCINUS!F27</f>
        <v>50.465000000000003</v>
      </c>
      <c r="H213" s="355">
        <f>SOCINUS!G27</f>
        <v>52.555</v>
      </c>
      <c r="I213" s="355">
        <f>SOCINUS!H27</f>
        <v>56.44</v>
      </c>
      <c r="J213" s="355">
        <f>SOCINUS!I27</f>
        <v>49.84</v>
      </c>
      <c r="K213" s="355">
        <f>SOCINUS!J27</f>
        <v>47.545000000000002</v>
      </c>
      <c r="L213" s="355">
        <f>SOCINUS!K27</f>
        <v>50.81</v>
      </c>
      <c r="M213" s="355">
        <f>SOCINUS!L27</f>
        <v>53.634999999999998</v>
      </c>
      <c r="N213" s="355">
        <f>SOCINUS!M27</f>
        <v>43.174999999999997</v>
      </c>
      <c r="O213" s="355">
        <f>SOCINUS!N27</f>
        <v>40.005000000000003</v>
      </c>
      <c r="P213" s="317">
        <f t="shared" si="11"/>
        <v>583.94499999999994</v>
      </c>
      <c r="Q213" s="352">
        <f>'Sn Fco. Menendez'!AE308+SUM(P213/12)</f>
        <v>48.662083333333328</v>
      </c>
      <c r="R213" s="352">
        <f>'Sn Fco. Menendez'!AF308+SUM(Q213/30)</f>
        <v>1.6220694444444443</v>
      </c>
      <c r="S213" s="17"/>
    </row>
    <row r="214" spans="1:19">
      <c r="A214" s="555"/>
      <c r="B214" s="380" t="s">
        <v>384</v>
      </c>
      <c r="C214" s="399" t="str">
        <f>SOCINUS!B28</f>
        <v>Tesorería Municipal de El Triunfo</v>
      </c>
      <c r="D214" s="355">
        <f>SOCINUS!C28</f>
        <v>74.989999999999995</v>
      </c>
      <c r="E214" s="355">
        <f>SOCINUS!D28</f>
        <v>62.615000000000002</v>
      </c>
      <c r="F214" s="355">
        <f>SOCINUS!E28</f>
        <v>78.905000000000001</v>
      </c>
      <c r="G214" s="355">
        <f>SOCINUS!F28</f>
        <v>84.06</v>
      </c>
      <c r="H214" s="355">
        <f>SOCINUS!G28</f>
        <v>97.23</v>
      </c>
      <c r="I214" s="355">
        <f>SOCINUS!H28</f>
        <v>95.64</v>
      </c>
      <c r="J214" s="355">
        <f>SOCINUS!I28</f>
        <v>90.35</v>
      </c>
      <c r="K214" s="355">
        <f>SOCINUS!J28</f>
        <v>93.314999999999998</v>
      </c>
      <c r="L214" s="355">
        <f>SOCINUS!K28</f>
        <v>87.444999999999993</v>
      </c>
      <c r="M214" s="355">
        <f>SOCINUS!L28</f>
        <v>101.2</v>
      </c>
      <c r="N214" s="355">
        <f>SOCINUS!M28</f>
        <v>78.39</v>
      </c>
      <c r="O214" s="355">
        <f>SOCINUS!N28</f>
        <v>85.67</v>
      </c>
      <c r="P214" s="317">
        <f t="shared" si="11"/>
        <v>1029.81</v>
      </c>
      <c r="Q214" s="352">
        <f>'Sn Fco. Menendez'!AE309+SUM(P214/12)</f>
        <v>85.817499999999995</v>
      </c>
      <c r="R214" s="352">
        <f>'Sn Fco. Menendez'!AF309+SUM(Q214/30)</f>
        <v>2.860583333333333</v>
      </c>
      <c r="S214" s="17"/>
    </row>
    <row r="215" spans="1:19">
      <c r="A215" s="555"/>
      <c r="B215" s="380" t="s">
        <v>199</v>
      </c>
      <c r="C215" s="399" t="str">
        <f>SOCINUS!B29</f>
        <v>Tesorería Municipal de Chinameca</v>
      </c>
      <c r="D215" s="355">
        <f>SOCINUS!C29</f>
        <v>130.91999999999999</v>
      </c>
      <c r="E215" s="355">
        <f>SOCINUS!D29</f>
        <v>114.15</v>
      </c>
      <c r="F215" s="355">
        <f>SOCINUS!E29</f>
        <v>135.98500000000001</v>
      </c>
      <c r="G215" s="355">
        <f>SOCINUS!F29</f>
        <v>138.28</v>
      </c>
      <c r="H215" s="355">
        <f>SOCINUS!G29</f>
        <v>175.875</v>
      </c>
      <c r="I215" s="355">
        <f>SOCINUS!H29</f>
        <v>156.465</v>
      </c>
      <c r="J215" s="355">
        <f>SOCINUS!I29</f>
        <v>155.66999999999999</v>
      </c>
      <c r="K215" s="355">
        <f>SOCINUS!J29</f>
        <v>140.05000000000001</v>
      </c>
      <c r="L215" s="355">
        <f>SOCINUS!K29</f>
        <v>138.39500000000001</v>
      </c>
      <c r="M215" s="355">
        <f>SOCINUS!L29</f>
        <v>135.22499999999999</v>
      </c>
      <c r="N215" s="355">
        <f>SOCINUS!M29</f>
        <v>124.31</v>
      </c>
      <c r="O215" s="355">
        <f>SOCINUS!N29</f>
        <v>126.755</v>
      </c>
      <c r="P215" s="317">
        <f t="shared" si="11"/>
        <v>1672.08</v>
      </c>
      <c r="Q215" s="352">
        <f>'Sn Fco. Menendez'!AE310+SUM(P215/12)</f>
        <v>139.34</v>
      </c>
      <c r="R215" s="352">
        <f>'Sn Fco. Menendez'!AF310+SUM(Q215/30)</f>
        <v>4.6446666666666667</v>
      </c>
      <c r="S215" s="17"/>
    </row>
    <row r="216" spans="1:19">
      <c r="A216" s="555"/>
      <c r="B216" s="380" t="s">
        <v>199</v>
      </c>
      <c r="C216" s="399" t="str">
        <f>SOCINUS!B30</f>
        <v>Tesorería Municipal de San Rafael Oriente</v>
      </c>
      <c r="D216" s="355">
        <f>SOCINUS!C30</f>
        <v>102.66</v>
      </c>
      <c r="E216" s="355">
        <f>SOCINUS!D30</f>
        <v>86.825000000000003</v>
      </c>
      <c r="F216" s="355">
        <f>SOCINUS!E30</f>
        <v>106.11</v>
      </c>
      <c r="G216" s="355">
        <f>SOCINUS!F30</f>
        <v>124.575</v>
      </c>
      <c r="H216" s="355">
        <f>SOCINUS!G30</f>
        <v>149.69999999999999</v>
      </c>
      <c r="I216" s="355">
        <f>SOCINUS!H30</f>
        <v>126.265</v>
      </c>
      <c r="J216" s="355">
        <f>SOCINUS!I30</f>
        <v>105.55</v>
      </c>
      <c r="K216" s="355">
        <f>SOCINUS!J30</f>
        <v>123.675</v>
      </c>
      <c r="L216" s="355">
        <f>SOCINUS!K30</f>
        <v>140.72</v>
      </c>
      <c r="M216" s="355">
        <f>SOCINUS!L30</f>
        <v>138.715</v>
      </c>
      <c r="N216" s="355">
        <f>SOCINUS!M30</f>
        <v>108.22</v>
      </c>
      <c r="O216" s="355">
        <f>SOCINUS!N30</f>
        <v>104.22499999999999</v>
      </c>
      <c r="P216" s="317">
        <f t="shared" si="11"/>
        <v>1417.2399999999998</v>
      </c>
      <c r="Q216" s="352">
        <f>'Sn Fco. Menendez'!AE311+SUM(P216/12)</f>
        <v>118.10333333333331</v>
      </c>
      <c r="R216" s="352">
        <f>'Sn Fco. Menendez'!AF311+SUM(Q216/30)</f>
        <v>3.936777777777777</v>
      </c>
      <c r="S216" s="17"/>
    </row>
    <row r="217" spans="1:19">
      <c r="A217" s="555"/>
      <c r="B217" s="380" t="s">
        <v>384</v>
      </c>
      <c r="C217" s="399" t="str">
        <f>SOCINUS!B31</f>
        <v>Tesorería Municipal de Ozatlán</v>
      </c>
      <c r="D217" s="355">
        <f>SOCINUS!C31</f>
        <v>65.215000000000003</v>
      </c>
      <c r="E217" s="355">
        <f>SOCINUS!D31</f>
        <v>48.25</v>
      </c>
      <c r="F217" s="355">
        <f>SOCINUS!E31</f>
        <v>60.19</v>
      </c>
      <c r="G217" s="355">
        <f>SOCINUS!F31</f>
        <v>74.75</v>
      </c>
      <c r="H217" s="355">
        <f>SOCINUS!G31</f>
        <v>59.58</v>
      </c>
      <c r="I217" s="355">
        <f>SOCINUS!H31</f>
        <v>68.010000000000005</v>
      </c>
      <c r="J217" s="355">
        <f>SOCINUS!I31</f>
        <v>63.305</v>
      </c>
      <c r="K217" s="355">
        <f>SOCINUS!J31</f>
        <v>47.19</v>
      </c>
      <c r="L217" s="355">
        <f>SOCINUS!K31</f>
        <v>52.954999999999998</v>
      </c>
      <c r="M217" s="355">
        <f>SOCINUS!L31</f>
        <v>60.685000000000002</v>
      </c>
      <c r="N217" s="355">
        <f>SOCINUS!M31</f>
        <v>56.66</v>
      </c>
      <c r="O217" s="355">
        <f>SOCINUS!N31</f>
        <v>50.354999999999997</v>
      </c>
      <c r="P217" s="317">
        <f t="shared" si="11"/>
        <v>707.1450000000001</v>
      </c>
      <c r="Q217" s="352">
        <f>'Sn Fco. Menendez'!AE312+SUM(P217/12)</f>
        <v>58.928750000000008</v>
      </c>
      <c r="R217" s="352">
        <f>'Sn Fco. Menendez'!AF312+SUM(Q217/30)</f>
        <v>1.964291666666667</v>
      </c>
      <c r="S217" s="17"/>
    </row>
    <row r="218" spans="1:19">
      <c r="A218" s="555"/>
      <c r="B218" s="383" t="s">
        <v>384</v>
      </c>
      <c r="C218" s="399" t="str">
        <f>SOCINUS!B32</f>
        <v>Tesorería Municipal de San Jorge</v>
      </c>
      <c r="D218" s="355">
        <f>SOCINUS!C32</f>
        <v>64.775000000000006</v>
      </c>
      <c r="E218" s="355">
        <f>SOCINUS!D32</f>
        <v>53.515000000000001</v>
      </c>
      <c r="F218" s="355">
        <f>SOCINUS!E32</f>
        <v>57.935000000000002</v>
      </c>
      <c r="G218" s="355">
        <f>SOCINUS!F32</f>
        <v>64.995000000000005</v>
      </c>
      <c r="H218" s="355">
        <f>SOCINUS!G32</f>
        <v>67.665000000000006</v>
      </c>
      <c r="I218" s="355">
        <f>SOCINUS!H32</f>
        <v>70.204999999999998</v>
      </c>
      <c r="J218" s="355">
        <f>SOCINUS!I32</f>
        <v>59.825000000000003</v>
      </c>
      <c r="K218" s="355">
        <f>SOCINUS!J32</f>
        <v>61.034999999999997</v>
      </c>
      <c r="L218" s="355">
        <f>SOCINUS!K32</f>
        <v>61.44</v>
      </c>
      <c r="M218" s="355">
        <f>SOCINUS!L32</f>
        <v>68.33</v>
      </c>
      <c r="N218" s="355">
        <f>SOCINUS!M32</f>
        <v>57.975000000000001</v>
      </c>
      <c r="O218" s="355">
        <f>SOCINUS!N32</f>
        <v>48.02</v>
      </c>
      <c r="P218" s="317">
        <f t="shared" si="11"/>
        <v>735.71500000000015</v>
      </c>
      <c r="Q218" s="352">
        <f>'Sn Fco. Menendez'!AE313+SUM(P218/12)</f>
        <v>61.309583333333343</v>
      </c>
      <c r="R218" s="352">
        <f>'Sn Fco. Menendez'!AF313+SUM(Q218/30)</f>
        <v>2.043652777777778</v>
      </c>
      <c r="S218" s="17"/>
    </row>
    <row r="219" spans="1:19">
      <c r="A219" s="555"/>
      <c r="B219" s="383" t="s">
        <v>384</v>
      </c>
      <c r="C219" s="399" t="str">
        <f>SOCINUS!B33</f>
        <v>Tesorería Municipal de San Agustín</v>
      </c>
      <c r="D219" s="355">
        <f>SOCINUS!C33</f>
        <v>11.67</v>
      </c>
      <c r="E219" s="355">
        <f>SOCINUS!D33</f>
        <v>8.4849999999999994</v>
      </c>
      <c r="F219" s="355">
        <f>SOCINUS!E33</f>
        <v>11.265000000000001</v>
      </c>
      <c r="G219" s="355">
        <f>SOCINUS!F33</f>
        <v>10.365</v>
      </c>
      <c r="H219" s="355">
        <f>SOCINUS!G33</f>
        <v>13.335000000000001</v>
      </c>
      <c r="I219" s="355">
        <f>SOCINUS!H33</f>
        <v>14.48</v>
      </c>
      <c r="J219" s="355">
        <f>SOCINUS!I33</f>
        <v>14.79</v>
      </c>
      <c r="K219" s="355">
        <f>SOCINUS!J33</f>
        <v>12.15</v>
      </c>
      <c r="L219" s="355">
        <f>SOCINUS!K33</f>
        <v>14.25</v>
      </c>
      <c r="M219" s="355">
        <f>SOCINUS!L33</f>
        <v>18.18</v>
      </c>
      <c r="N219" s="355">
        <f>SOCINUS!M33</f>
        <v>12.105</v>
      </c>
      <c r="O219" s="356">
        <f>SOCINUS!N33</f>
        <v>9.8249999999999993</v>
      </c>
      <c r="P219" s="317">
        <f t="shared" si="11"/>
        <v>150.9</v>
      </c>
      <c r="Q219" s="352">
        <f>'Sn Fco. Menendez'!AE314+SUM(P219/12)</f>
        <v>12.575000000000001</v>
      </c>
      <c r="R219" s="352">
        <f>'Sn Fco. Menendez'!AF314+SUM(Q219/30)</f>
        <v>0.41916666666666669</v>
      </c>
      <c r="S219" s="17"/>
    </row>
    <row r="220" spans="1:19">
      <c r="A220" s="555"/>
      <c r="B220" s="383" t="s">
        <v>384</v>
      </c>
      <c r="C220" s="399" t="str">
        <f>SOCINUS!B34</f>
        <v>Tesorería Municipal de Berlín</v>
      </c>
      <c r="D220" s="355">
        <f>SOCINUS!C34</f>
        <v>195.755</v>
      </c>
      <c r="E220" s="355">
        <f>SOCINUS!D34</f>
        <v>163.44999999999999</v>
      </c>
      <c r="F220" s="355">
        <f>SOCINUS!E34</f>
        <v>188</v>
      </c>
      <c r="G220" s="355">
        <f>SOCINUS!F34</f>
        <v>192.07499999999999</v>
      </c>
      <c r="H220" s="355">
        <f>SOCINUS!G34</f>
        <v>205.215</v>
      </c>
      <c r="I220" s="355">
        <f>SOCINUS!H34</f>
        <v>220.97</v>
      </c>
      <c r="J220" s="355">
        <f>SOCINUS!I34</f>
        <v>219.29499999999999</v>
      </c>
      <c r="K220" s="355">
        <f>SOCINUS!J34</f>
        <v>203.17500000000001</v>
      </c>
      <c r="L220" s="355">
        <f>SOCINUS!K34</f>
        <v>198.77</v>
      </c>
      <c r="M220" s="355">
        <f>SOCINUS!L34</f>
        <v>209.32499999999999</v>
      </c>
      <c r="N220" s="355">
        <f>SOCINUS!M34</f>
        <v>184.63</v>
      </c>
      <c r="O220" s="355">
        <f>SOCINUS!N34</f>
        <v>194.01499999999999</v>
      </c>
      <c r="P220" s="317">
        <f t="shared" si="11"/>
        <v>2374.6749999999997</v>
      </c>
      <c r="Q220" s="352">
        <f>'Sn Fco. Menendez'!AE315+SUM(P220/12)</f>
        <v>197.88958333333332</v>
      </c>
      <c r="R220" s="352">
        <f>'Sn Fco. Menendez'!AF315+SUM(Q220/30)</f>
        <v>6.5963194444444442</v>
      </c>
      <c r="S220" s="17"/>
    </row>
    <row r="221" spans="1:19">
      <c r="A221" s="555"/>
      <c r="B221" s="383" t="s">
        <v>199</v>
      </c>
      <c r="C221" s="399" t="str">
        <f>SOCINUS!B35</f>
        <v>Tesorería Municipal de El Tránsito</v>
      </c>
      <c r="D221" s="279">
        <f>SOCINUS!C35</f>
        <v>185.755</v>
      </c>
      <c r="E221" s="357">
        <f>SOCINUS!D35</f>
        <v>151.82499999999999</v>
      </c>
      <c r="F221" s="357">
        <f>SOCINUS!E35</f>
        <v>178.995</v>
      </c>
      <c r="G221" s="357">
        <f>SOCINUS!F35</f>
        <v>209.19</v>
      </c>
      <c r="H221" s="357">
        <f>SOCINUS!G35</f>
        <v>216.315</v>
      </c>
      <c r="I221" s="357">
        <f>SOCINUS!H35</f>
        <v>194.33500000000001</v>
      </c>
      <c r="J221" s="357">
        <f>SOCINUS!I35</f>
        <v>202.22</v>
      </c>
      <c r="K221" s="279">
        <f>SOCINUS!J35</f>
        <v>186.85499999999999</v>
      </c>
      <c r="L221" s="279">
        <f>SOCINUS!K35</f>
        <v>213.97</v>
      </c>
      <c r="M221" s="279">
        <f>SOCINUS!L35</f>
        <v>210.065</v>
      </c>
      <c r="N221" s="279">
        <f>SOCINUS!M35</f>
        <v>182.85</v>
      </c>
      <c r="O221" s="357">
        <f>SOCINUS!N35</f>
        <v>177.58500000000001</v>
      </c>
      <c r="P221" s="317">
        <f t="shared" si="11"/>
        <v>2309.9600000000005</v>
      </c>
      <c r="Q221" s="352">
        <f>'Sn Fco. Menendez'!AE316+SUM(P221/12)</f>
        <v>192.4966666666667</v>
      </c>
      <c r="R221" s="352">
        <f>'Sn Fco. Menendez'!AF316+SUM(Q221/30)</f>
        <v>6.4165555555555569</v>
      </c>
      <c r="S221" s="17"/>
    </row>
    <row r="222" spans="1:19">
      <c r="A222" s="555"/>
      <c r="B222" s="383" t="s">
        <v>384</v>
      </c>
      <c r="C222" s="399" t="str">
        <f>SOCINUS!B36</f>
        <v>Tesorería Municipal de Nueva Granada</v>
      </c>
      <c r="D222" s="279">
        <f>SOCINUS!C36</f>
        <v>14.2</v>
      </c>
      <c r="E222" s="279">
        <f>SOCINUS!D36</f>
        <v>14.19</v>
      </c>
      <c r="F222" s="279">
        <f>SOCINUS!E36</f>
        <v>13.455</v>
      </c>
      <c r="G222" s="279">
        <f>SOCINUS!F36</f>
        <v>13.835000000000001</v>
      </c>
      <c r="H222" s="279">
        <f>SOCINUS!G36</f>
        <v>25.36</v>
      </c>
      <c r="I222" s="279">
        <f>SOCINUS!H36</f>
        <v>14.59</v>
      </c>
      <c r="J222" s="279">
        <f>SOCINUS!I36</f>
        <v>30.385000000000002</v>
      </c>
      <c r="K222" s="279">
        <f>SOCINUS!J36</f>
        <v>33.04</v>
      </c>
      <c r="L222" s="279">
        <f>SOCINUS!K36</f>
        <v>22.225000000000001</v>
      </c>
      <c r="M222" s="279">
        <f>SOCINUS!L36</f>
        <v>33.244999999999997</v>
      </c>
      <c r="N222" s="279">
        <f>SOCINUS!M36</f>
        <v>15.755000000000001</v>
      </c>
      <c r="O222" s="279">
        <f>SOCINUS!N36</f>
        <v>12.955</v>
      </c>
      <c r="P222" s="317">
        <f t="shared" si="11"/>
        <v>243.23500000000001</v>
      </c>
      <c r="Q222" s="352">
        <f>'Sn Fco. Menendez'!AE317+SUM(P222/12)</f>
        <v>20.269583333333333</v>
      </c>
      <c r="R222" s="352">
        <f>'Sn Fco. Menendez'!AF317+SUM(Q222/30)</f>
        <v>0.67565277777777777</v>
      </c>
      <c r="S222" s="17"/>
    </row>
    <row r="223" spans="1:19">
      <c r="A223" s="555"/>
      <c r="B223" s="383" t="s">
        <v>384</v>
      </c>
      <c r="C223" s="399" t="str">
        <f>SOCINUS!B37</f>
        <v>Tesorería Municipal de Mercedes Umaña</v>
      </c>
      <c r="D223" s="353">
        <f>SOCINUS!C37</f>
        <v>46.24</v>
      </c>
      <c r="E223" s="353">
        <f>SOCINUS!D37</f>
        <v>43.085000000000001</v>
      </c>
      <c r="F223" s="353">
        <f>SOCINUS!E37</f>
        <v>49.545000000000002</v>
      </c>
      <c r="G223" s="353">
        <f>SOCINUS!F37</f>
        <v>46.424999999999997</v>
      </c>
      <c r="H223" s="353">
        <f>SOCINUS!G37</f>
        <v>61.604999999999997</v>
      </c>
      <c r="I223" s="353">
        <f>SOCINUS!H37</f>
        <v>54.395000000000003</v>
      </c>
      <c r="J223" s="353">
        <f>SOCINUS!I37</f>
        <v>48.664999999999999</v>
      </c>
      <c r="K223" s="353">
        <f>SOCINUS!J37</f>
        <v>49.08</v>
      </c>
      <c r="L223" s="353">
        <f>SOCINUS!K37</f>
        <v>58.99</v>
      </c>
      <c r="M223" s="353">
        <f>SOCINUS!L37</f>
        <v>59.74</v>
      </c>
      <c r="N223" s="353">
        <f>SOCINUS!M37</f>
        <v>45.75</v>
      </c>
      <c r="O223" s="353">
        <f>SOCINUS!N37</f>
        <v>45.064999999999998</v>
      </c>
      <c r="P223" s="317">
        <f t="shared" si="11"/>
        <v>608.58500000000004</v>
      </c>
      <c r="Q223" s="352">
        <f>'Sn Fco. Menendez'!AE318+SUM(P223/12)</f>
        <v>50.71541666666667</v>
      </c>
      <c r="R223" s="352">
        <f>'Sn Fco. Menendez'!AF318+SUM(Q223/30)</f>
        <v>1.6905138888888891</v>
      </c>
      <c r="S223" s="17"/>
    </row>
    <row r="224" spans="1:19">
      <c r="A224" s="555"/>
      <c r="B224" s="383" t="s">
        <v>384</v>
      </c>
      <c r="C224" s="399" t="str">
        <f>SOCINUS!B38</f>
        <v>Tesorería Municipal de San Ildefonso</v>
      </c>
      <c r="D224" s="355">
        <f>SOCINUS!C38</f>
        <v>33.104999999999997</v>
      </c>
      <c r="E224" s="355">
        <f>SOCINUS!D38</f>
        <v>25.94</v>
      </c>
      <c r="F224" s="355">
        <f>SOCINUS!E38</f>
        <v>29.71</v>
      </c>
      <c r="G224" s="355">
        <f>SOCINUS!F38</f>
        <v>27.86</v>
      </c>
      <c r="H224" s="355">
        <f>SOCINUS!G38</f>
        <v>33.9</v>
      </c>
      <c r="I224" s="355">
        <f>SOCINUS!H38</f>
        <v>35.979999999999997</v>
      </c>
      <c r="J224" s="355">
        <f>SOCINUS!I38</f>
        <v>32.4</v>
      </c>
      <c r="K224" s="355">
        <f>SOCINUS!J38</f>
        <v>30.42</v>
      </c>
      <c r="L224" s="355">
        <f>SOCINUS!K38</f>
        <v>32.174999999999997</v>
      </c>
      <c r="M224" s="355">
        <f>SOCINUS!L38</f>
        <v>34.57</v>
      </c>
      <c r="N224" s="355">
        <f>SOCINUS!M38</f>
        <v>28.484999999999999</v>
      </c>
      <c r="O224" s="355">
        <f>SOCINUS!N38</f>
        <v>32.18</v>
      </c>
      <c r="P224" s="317">
        <f t="shared" si="11"/>
        <v>376.72500000000002</v>
      </c>
      <c r="Q224" s="352">
        <f>'Sn Fco. Menendez'!AE319+SUM(P224/12)</f>
        <v>31.393750000000001</v>
      </c>
      <c r="R224" s="352">
        <f>'Sn Fco. Menendez'!AF319+SUM(Q224/30)</f>
        <v>1.0464583333333333</v>
      </c>
      <c r="S224" s="34"/>
    </row>
    <row r="225" spans="1:19">
      <c r="A225" s="555"/>
      <c r="B225" s="384" t="s">
        <v>199</v>
      </c>
      <c r="C225" s="400" t="str">
        <f>SOCINUS!B39</f>
        <v>Tesorería Municipal de San Luis de la Reina</v>
      </c>
      <c r="D225" s="279">
        <f>SOCINUS!C39</f>
        <v>20.86</v>
      </c>
      <c r="E225" s="280">
        <f>SOCINUS!D39</f>
        <v>21.44</v>
      </c>
      <c r="F225" s="279">
        <f>SOCINUS!E39</f>
        <v>15.92</v>
      </c>
      <c r="G225" s="280">
        <f>SOCINUS!F39</f>
        <v>17.78</v>
      </c>
      <c r="H225" s="279">
        <f>SOCINUS!G39</f>
        <v>18.559999999999999</v>
      </c>
      <c r="I225" s="280">
        <f>SOCINUS!H39</f>
        <v>24.77</v>
      </c>
      <c r="J225" s="279">
        <f>SOCINUS!I39</f>
        <v>26.19</v>
      </c>
      <c r="K225" s="280">
        <f>SOCINUS!J39</f>
        <v>27.11</v>
      </c>
      <c r="L225" s="279">
        <f>SOCINUS!K39</f>
        <v>28.08</v>
      </c>
      <c r="M225" s="280">
        <f>SOCINUS!L39</f>
        <v>28.88</v>
      </c>
      <c r="N225" s="279">
        <f>SOCINUS!M39</f>
        <v>18.864999999999998</v>
      </c>
      <c r="O225" s="280">
        <f>SOCINUS!N39</f>
        <v>22.875</v>
      </c>
      <c r="P225" s="317">
        <f t="shared" si="11"/>
        <v>271.33</v>
      </c>
      <c r="Q225" s="352">
        <f>'Sn Fco. Menendez'!AE320+SUM(P225/12)</f>
        <v>22.610833333333332</v>
      </c>
      <c r="R225" s="352">
        <f>'Sn Fco. Menendez'!AF320+SUM(Q225/30)</f>
        <v>0.75369444444444444</v>
      </c>
      <c r="S225" s="17"/>
    </row>
    <row r="226" spans="1:19">
      <c r="A226" s="555"/>
      <c r="B226" s="384" t="s">
        <v>23</v>
      </c>
      <c r="C226" s="400" t="str">
        <f>SOCINUS!B40</f>
        <v>Tesorería Municipal de San Vicente</v>
      </c>
      <c r="D226" s="279">
        <f>SOCINUS!C40</f>
        <v>884.3</v>
      </c>
      <c r="E226" s="280">
        <f>SOCINUS!D40</f>
        <v>730.39</v>
      </c>
      <c r="F226" s="279">
        <f>SOCINUS!E40</f>
        <v>828.03</v>
      </c>
      <c r="G226" s="280">
        <f>SOCINUS!F40</f>
        <v>10.335000000000001</v>
      </c>
      <c r="H226" s="279">
        <f>SOCINUS!G40</f>
        <v>0</v>
      </c>
      <c r="I226" s="280">
        <f>SOCINUS!H40</f>
        <v>0</v>
      </c>
      <c r="J226" s="279">
        <f>SOCINUS!I40</f>
        <v>0</v>
      </c>
      <c r="K226" s="280">
        <f>SOCINUS!J40</f>
        <v>0</v>
      </c>
      <c r="L226" s="279">
        <f>SOCINUS!K40</f>
        <v>0</v>
      </c>
      <c r="M226" s="280">
        <f>SOCINUS!L40</f>
        <v>0</v>
      </c>
      <c r="N226" s="279">
        <f>SOCINUS!M40</f>
        <v>0</v>
      </c>
      <c r="O226" s="280">
        <f>SOCINUS!N40</f>
        <v>0</v>
      </c>
      <c r="P226" s="317">
        <f t="shared" si="11"/>
        <v>2453.0550000000003</v>
      </c>
      <c r="Q226" s="352">
        <f>'Sn Fco. Menendez'!AE321+SUM(P226/12)</f>
        <v>204.42125000000001</v>
      </c>
      <c r="R226" s="352">
        <f>'Sn Fco. Menendez'!AF321+SUM(Q226/30)</f>
        <v>6.8140416666666672</v>
      </c>
      <c r="S226" s="17"/>
    </row>
    <row r="227" spans="1:19">
      <c r="A227" s="555"/>
      <c r="B227" s="383" t="s">
        <v>23</v>
      </c>
      <c r="C227" s="399" t="str">
        <f>SOCINUS!B41</f>
        <v>Tesorería Municipal de Tecoluca</v>
      </c>
      <c r="D227" s="353">
        <f>SOCINUS!C41</f>
        <v>91.905000000000001</v>
      </c>
      <c r="E227" s="353">
        <f>SOCINUS!D41</f>
        <v>64.515000000000001</v>
      </c>
      <c r="F227" s="353">
        <f>SOCINUS!E41</f>
        <v>93.51</v>
      </c>
      <c r="G227" s="353">
        <f>SOCINUS!F41</f>
        <v>122.25</v>
      </c>
      <c r="H227" s="353">
        <f>SOCINUS!G41</f>
        <v>114.59</v>
      </c>
      <c r="I227" s="353">
        <f>SOCINUS!H41</f>
        <v>65.254999999999995</v>
      </c>
      <c r="J227" s="353">
        <f>SOCINUS!I41</f>
        <v>123.705</v>
      </c>
      <c r="K227" s="353">
        <f>SOCINUS!J41</f>
        <v>111.065</v>
      </c>
      <c r="L227" s="353">
        <f>SOCINUS!K41</f>
        <v>116.235</v>
      </c>
      <c r="M227" s="353">
        <f>SOCINUS!L41</f>
        <v>130.185</v>
      </c>
      <c r="N227" s="353">
        <f>SOCINUS!M41</f>
        <v>96.59</v>
      </c>
      <c r="O227" s="353">
        <f>SOCINUS!N41</f>
        <v>87.625</v>
      </c>
      <c r="P227" s="317">
        <f t="shared" si="11"/>
        <v>1217.43</v>
      </c>
      <c r="Q227" s="352">
        <f>'Sn Fco. Menendez'!AE322+SUM(P227/12)</f>
        <v>101.4525</v>
      </c>
      <c r="R227" s="352">
        <f>'Sn Fco. Menendez'!AF322+SUM(Q227/30)</f>
        <v>3.3817499999999998</v>
      </c>
      <c r="S227" s="17"/>
    </row>
    <row r="228" spans="1:19">
      <c r="A228" s="555"/>
      <c r="B228" s="383" t="s">
        <v>199</v>
      </c>
      <c r="C228" s="399" t="str">
        <f>SOCINUS!B42</f>
        <v>Tesorería Municipal de Nueva Guadalupe</v>
      </c>
      <c r="D228" s="353">
        <f>SOCINUS!C42</f>
        <v>84.81</v>
      </c>
      <c r="E228" s="353">
        <f>SOCINUS!D42</f>
        <v>77.180000000000007</v>
      </c>
      <c r="F228" s="353">
        <f>SOCINUS!E42</f>
        <v>87.905000000000001</v>
      </c>
      <c r="G228" s="353">
        <f>SOCINUS!F42</f>
        <v>89.314999999999998</v>
      </c>
      <c r="H228" s="353">
        <f>SOCINUS!G42</f>
        <v>114.395</v>
      </c>
      <c r="I228" s="353">
        <f>SOCINUS!H42</f>
        <v>104.88</v>
      </c>
      <c r="J228" s="353">
        <f>SOCINUS!I42</f>
        <v>97.545000000000002</v>
      </c>
      <c r="K228" s="353">
        <f>SOCINUS!J42</f>
        <v>88.87</v>
      </c>
      <c r="L228" s="353">
        <f>SOCINUS!K42</f>
        <v>104.04</v>
      </c>
      <c r="M228" s="353">
        <f>SOCINUS!L42</f>
        <v>96.295000000000002</v>
      </c>
      <c r="N228" s="353">
        <f>SOCINUS!M42</f>
        <v>85.36</v>
      </c>
      <c r="O228" s="353">
        <f>SOCINUS!N42</f>
        <v>79.040000000000006</v>
      </c>
      <c r="P228" s="317">
        <f t="shared" si="11"/>
        <v>1109.6349999999998</v>
      </c>
      <c r="Q228" s="352">
        <f>'Sn Fco. Menendez'!AE323+SUM(P228/12)</f>
        <v>92.469583333333318</v>
      </c>
      <c r="R228" s="352">
        <f>'Sn Fco. Menendez'!AF323+SUM(Q228/30)</f>
        <v>3.0823194444444439</v>
      </c>
      <c r="S228" s="17"/>
    </row>
    <row r="229" spans="1:19">
      <c r="A229" s="555"/>
      <c r="B229" s="383" t="s">
        <v>199</v>
      </c>
      <c r="C229" s="399" t="str">
        <f>SOCINUS!B43</f>
        <v>Tesorería Municipal de Lolotique</v>
      </c>
      <c r="D229" s="353">
        <f>SOCINUS!C43</f>
        <v>49.805</v>
      </c>
      <c r="E229" s="353">
        <f>SOCINUS!D43</f>
        <v>43.57</v>
      </c>
      <c r="F229" s="353">
        <f>SOCINUS!E43</f>
        <v>44.25</v>
      </c>
      <c r="G229" s="353">
        <f>SOCINUS!F43</f>
        <v>43.19</v>
      </c>
      <c r="H229" s="353">
        <f>SOCINUS!G43</f>
        <v>51.75</v>
      </c>
      <c r="I229" s="353">
        <f>SOCINUS!H43</f>
        <v>48.905000000000001</v>
      </c>
      <c r="J229" s="353">
        <f>SOCINUS!I43</f>
        <v>49.225000000000001</v>
      </c>
      <c r="K229" s="353">
        <f>SOCINUS!J43</f>
        <v>47.34</v>
      </c>
      <c r="L229" s="353">
        <f>SOCINUS!K43</f>
        <v>50.265000000000001</v>
      </c>
      <c r="M229" s="353">
        <f>SOCINUS!L43</f>
        <v>53.555</v>
      </c>
      <c r="N229" s="353">
        <f>SOCINUS!M43</f>
        <v>54.35</v>
      </c>
      <c r="O229" s="353">
        <f>SOCINUS!N43</f>
        <v>49.04</v>
      </c>
      <c r="P229" s="317">
        <f t="shared" ref="P229:P256" si="12">SUM(D229:O229)</f>
        <v>585.245</v>
      </c>
      <c r="Q229" s="352">
        <f>'Sn Fco. Menendez'!AE324+SUM(P229/12)</f>
        <v>48.770416666666669</v>
      </c>
      <c r="R229" s="352">
        <f>'Sn Fco. Menendez'!AF324+SUM(Q229/30)</f>
        <v>1.6256805555555556</v>
      </c>
      <c r="S229" s="17"/>
    </row>
    <row r="230" spans="1:19">
      <c r="A230" s="555"/>
      <c r="B230" s="383" t="s">
        <v>199</v>
      </c>
      <c r="C230" s="399" t="str">
        <f>SOCINUS!B44</f>
        <v>Tesorería Municipal de Quelepa</v>
      </c>
      <c r="D230" s="353">
        <f>SOCINUS!C44</f>
        <v>34.984999999999999</v>
      </c>
      <c r="E230" s="353">
        <f>SOCINUS!D44</f>
        <v>29.37</v>
      </c>
      <c r="F230" s="353">
        <f>SOCINUS!E44</f>
        <v>33.49</v>
      </c>
      <c r="G230" s="353">
        <f>SOCINUS!F44</f>
        <v>34.104999999999997</v>
      </c>
      <c r="H230" s="353">
        <f>SOCINUS!G44</f>
        <v>37.85</v>
      </c>
      <c r="I230" s="353">
        <f>SOCINUS!H44</f>
        <v>36.869999999999997</v>
      </c>
      <c r="J230" s="353">
        <f>SOCINUS!I44</f>
        <v>34.854999999999997</v>
      </c>
      <c r="K230" s="353">
        <f>SOCINUS!J44</f>
        <v>34.4</v>
      </c>
      <c r="L230" s="353">
        <f>SOCINUS!K44</f>
        <v>38.755000000000003</v>
      </c>
      <c r="M230" s="353">
        <f>SOCINUS!L44</f>
        <v>41.185000000000002</v>
      </c>
      <c r="N230" s="353">
        <f>SOCINUS!M44</f>
        <v>33.979999999999997</v>
      </c>
      <c r="O230" s="353">
        <f>SOCINUS!N44</f>
        <v>37.155000000000001</v>
      </c>
      <c r="P230" s="317">
        <f t="shared" si="12"/>
        <v>427</v>
      </c>
      <c r="Q230" s="352">
        <f>'Sn Fco. Menendez'!AE325+SUM(P230/12)</f>
        <v>35.583333333333336</v>
      </c>
      <c r="R230" s="352">
        <f>'Sn Fco. Menendez'!AF325+SUM(Q230/30)</f>
        <v>1.1861111111111111</v>
      </c>
      <c r="S230" s="17"/>
    </row>
    <row r="231" spans="1:19">
      <c r="A231" s="555"/>
      <c r="B231" s="383" t="s">
        <v>199</v>
      </c>
      <c r="C231" s="399" t="str">
        <f>SOCINUS!B45</f>
        <v>Tesorería Municipal de Chirilagua</v>
      </c>
      <c r="D231" s="353">
        <f>SOCINUS!C45</f>
        <v>118.27</v>
      </c>
      <c r="E231" s="353">
        <f>SOCINUS!D45</f>
        <v>106.62</v>
      </c>
      <c r="F231" s="353">
        <f>SOCINUS!E45</f>
        <v>127.67</v>
      </c>
      <c r="G231" s="353">
        <f>SOCINUS!F45</f>
        <v>186.3</v>
      </c>
      <c r="H231" s="353">
        <f>SOCINUS!G45</f>
        <v>150.69</v>
      </c>
      <c r="I231" s="353">
        <f>SOCINUS!H45</f>
        <v>149.73500000000001</v>
      </c>
      <c r="J231" s="353">
        <f>SOCINUS!I45</f>
        <v>154.345</v>
      </c>
      <c r="K231" s="353">
        <f>SOCINUS!J45</f>
        <v>145.83000000000001</v>
      </c>
      <c r="L231" s="353">
        <f>SOCINUS!K45</f>
        <v>131.02500000000001</v>
      </c>
      <c r="M231" s="353">
        <f>SOCINUS!L45</f>
        <v>141.69</v>
      </c>
      <c r="N231" s="353">
        <f>SOCINUS!M45</f>
        <v>129.505</v>
      </c>
      <c r="O231" s="353">
        <f>SOCINUS!N45</f>
        <v>129.27000000000001</v>
      </c>
      <c r="P231" s="317">
        <f t="shared" si="12"/>
        <v>1670.9500000000003</v>
      </c>
      <c r="Q231" s="352">
        <f>'Sn Fco. Menendez'!AE326+SUM(P231/12)</f>
        <v>139.24583333333337</v>
      </c>
      <c r="R231" s="352">
        <f>'Sn Fco. Menendez'!AF326+SUM(Q231/30)</f>
        <v>4.641527777777779</v>
      </c>
      <c r="S231" s="17"/>
    </row>
    <row r="232" spans="1:19">
      <c r="A232" s="555"/>
      <c r="B232" s="383" t="s">
        <v>208</v>
      </c>
      <c r="C232" s="399" t="str">
        <f>SOCINUS!B46</f>
        <v>Tesorería Municipal de San Francisco Gotera</v>
      </c>
      <c r="D232" s="353">
        <f>SOCINUS!C46</f>
        <v>334.10500000000002</v>
      </c>
      <c r="E232" s="353">
        <f>SOCINUS!D46</f>
        <v>313.935</v>
      </c>
      <c r="F232" s="353">
        <f>SOCINUS!E46</f>
        <v>347.69499999999999</v>
      </c>
      <c r="G232" s="353">
        <f>SOCINUS!F46</f>
        <v>377.495</v>
      </c>
      <c r="H232" s="353">
        <f>SOCINUS!G46</f>
        <v>392.36500000000001</v>
      </c>
      <c r="I232" s="353">
        <f>SOCINUS!H46</f>
        <v>350.745</v>
      </c>
      <c r="J232" s="353">
        <f>SOCINUS!I46</f>
        <v>355.245</v>
      </c>
      <c r="K232" s="353">
        <f>SOCINUS!J46</f>
        <v>349.63</v>
      </c>
      <c r="L232" s="353">
        <f>SOCINUS!K46</f>
        <v>358.89</v>
      </c>
      <c r="M232" s="353">
        <f>SOCINUS!L46</f>
        <v>354.58</v>
      </c>
      <c r="N232" s="353">
        <f>SOCINUS!M46</f>
        <v>362.72500000000002</v>
      </c>
      <c r="O232" s="353">
        <f>SOCINUS!N46</f>
        <v>381.96499999999997</v>
      </c>
      <c r="P232" s="317">
        <f t="shared" si="12"/>
        <v>4279.375</v>
      </c>
      <c r="Q232" s="352">
        <f>'Sn Fco. Menendez'!AE327+SUM(P232/12)</f>
        <v>356.61458333333331</v>
      </c>
      <c r="R232" s="352">
        <f>'Sn Fco. Menendez'!AF327+SUM(Q232/30)</f>
        <v>11.887152777777777</v>
      </c>
      <c r="S232" s="17"/>
    </row>
    <row r="233" spans="1:19">
      <c r="A233" s="555"/>
      <c r="B233" s="383" t="s">
        <v>208</v>
      </c>
      <c r="C233" s="399" t="str">
        <f>SOCINUS!B47</f>
        <v>Tesorería Municipal de Guatajiagua</v>
      </c>
      <c r="D233" s="353">
        <f>SOCINUS!C47</f>
        <v>41.94</v>
      </c>
      <c r="E233" s="353">
        <f>SOCINUS!D47</f>
        <v>36.094999999999999</v>
      </c>
      <c r="F233" s="353">
        <f>SOCINUS!E47</f>
        <v>41.89</v>
      </c>
      <c r="G233" s="353">
        <f>SOCINUS!F47</f>
        <v>44.085000000000001</v>
      </c>
      <c r="H233" s="353">
        <f>SOCINUS!G47</f>
        <v>50.055</v>
      </c>
      <c r="I233" s="353">
        <f>SOCINUS!H47</f>
        <v>46.88</v>
      </c>
      <c r="J233" s="353">
        <f>SOCINUS!I47</f>
        <v>42.725000000000001</v>
      </c>
      <c r="K233" s="353">
        <f>SOCINUS!J47</f>
        <v>40.984999999999999</v>
      </c>
      <c r="L233" s="353">
        <f>SOCINUS!K47</f>
        <v>44.405000000000001</v>
      </c>
      <c r="M233" s="353">
        <f>SOCINUS!L47</f>
        <v>47.26</v>
      </c>
      <c r="N233" s="353">
        <f>SOCINUS!M47</f>
        <v>39.734999999999999</v>
      </c>
      <c r="O233" s="353">
        <f>SOCINUS!N47</f>
        <v>41.31</v>
      </c>
      <c r="P233" s="317">
        <f t="shared" si="12"/>
        <v>517.36500000000001</v>
      </c>
      <c r="Q233" s="352">
        <f>'Sn Fco. Menendez'!AE328+SUM(P233/12)</f>
        <v>43.113750000000003</v>
      </c>
      <c r="R233" s="352">
        <f>'Sn Fco. Menendez'!AF328+SUM(Q233/30)</f>
        <v>1.4371250000000002</v>
      </c>
      <c r="S233" s="17"/>
    </row>
    <row r="234" spans="1:19">
      <c r="A234" s="555"/>
      <c r="B234" s="383" t="s">
        <v>208</v>
      </c>
      <c r="C234" s="399" t="str">
        <f>SOCINUS!B48</f>
        <v>Tesorería Municipal de Yoloaiquin</v>
      </c>
      <c r="D234" s="353">
        <f>SOCINUS!C48</f>
        <v>0</v>
      </c>
      <c r="E234" s="353">
        <f>SOCINUS!D48</f>
        <v>0</v>
      </c>
      <c r="F234" s="353">
        <f>SOCINUS!E48</f>
        <v>0</v>
      </c>
      <c r="G234" s="353">
        <f>SOCINUS!F48</f>
        <v>0</v>
      </c>
      <c r="H234" s="353">
        <f>SOCINUS!G48</f>
        <v>0</v>
      </c>
      <c r="I234" s="353">
        <f>SOCINUS!H48</f>
        <v>0</v>
      </c>
      <c r="J234" s="353">
        <f>SOCINUS!I48</f>
        <v>0</v>
      </c>
      <c r="K234" s="353">
        <f>SOCINUS!J48</f>
        <v>0</v>
      </c>
      <c r="L234" s="353">
        <f>SOCINUS!K48</f>
        <v>0</v>
      </c>
      <c r="M234" s="353">
        <f>SOCINUS!L48</f>
        <v>0</v>
      </c>
      <c r="N234" s="353">
        <f>SOCINUS!M48</f>
        <v>0</v>
      </c>
      <c r="O234" s="353">
        <f>SOCINUS!N48</f>
        <v>0</v>
      </c>
      <c r="P234" s="317">
        <f t="shared" si="12"/>
        <v>0</v>
      </c>
      <c r="Q234" s="352">
        <f>'Sn Fco. Menendez'!AE329+SUM(P234/12)</f>
        <v>0</v>
      </c>
      <c r="R234" s="352">
        <f>'Sn Fco. Menendez'!AF329+SUM(Q234/30)</f>
        <v>0</v>
      </c>
      <c r="S234" s="17"/>
    </row>
    <row r="235" spans="1:19">
      <c r="A235" s="555"/>
      <c r="B235" s="383" t="s">
        <v>208</v>
      </c>
      <c r="C235" s="399" t="str">
        <f>SOCINUS!B49</f>
        <v>Tesorería Municipal de Chilanga</v>
      </c>
      <c r="D235" s="353">
        <f>SOCINUS!C49</f>
        <v>33.39</v>
      </c>
      <c r="E235" s="353">
        <f>SOCINUS!D49</f>
        <v>26.754999999999999</v>
      </c>
      <c r="F235" s="353">
        <f>SOCINUS!E49</f>
        <v>27.234999999999999</v>
      </c>
      <c r="G235" s="353">
        <f>SOCINUS!F49</f>
        <v>33.034999999999997</v>
      </c>
      <c r="H235" s="353">
        <f>SOCINUS!G49</f>
        <v>34.24</v>
      </c>
      <c r="I235" s="353">
        <f>SOCINUS!H49</f>
        <v>37.975000000000001</v>
      </c>
      <c r="J235" s="353">
        <f>SOCINUS!I49</f>
        <v>30.2</v>
      </c>
      <c r="K235" s="353">
        <f>SOCINUS!J49</f>
        <v>33.08</v>
      </c>
      <c r="L235" s="353">
        <f>SOCINUS!K49</f>
        <v>39.475000000000001</v>
      </c>
      <c r="M235" s="353">
        <f>SOCINUS!L49</f>
        <v>39.15</v>
      </c>
      <c r="N235" s="353">
        <f>SOCINUS!M49</f>
        <v>33.534999999999997</v>
      </c>
      <c r="O235" s="353">
        <f>SOCINUS!N49</f>
        <v>36.344999999999999</v>
      </c>
      <c r="P235" s="317">
        <f t="shared" si="12"/>
        <v>404.41499999999996</v>
      </c>
      <c r="Q235" s="352">
        <f>'Sn Fco. Menendez'!AE330+SUM(P235/12)</f>
        <v>33.701249999999995</v>
      </c>
      <c r="R235" s="352">
        <f>'Sn Fco. Menendez'!AF330+SUM(Q235/30)</f>
        <v>1.1233749999999998</v>
      </c>
      <c r="S235" s="17"/>
    </row>
    <row r="236" spans="1:19">
      <c r="A236" s="555"/>
      <c r="B236" s="383" t="s">
        <v>208</v>
      </c>
      <c r="C236" s="400" t="str">
        <f>SOCINUS!B50</f>
        <v>Tesorería Municipal de San Carlos</v>
      </c>
      <c r="D236" s="350">
        <f>SOCINUS!C50</f>
        <v>24.925000000000001</v>
      </c>
      <c r="E236" s="350">
        <f>SOCINUS!D50</f>
        <v>18.614999999999998</v>
      </c>
      <c r="F236" s="350">
        <f>SOCINUS!E50</f>
        <v>21.234999999999999</v>
      </c>
      <c r="G236" s="350">
        <f>SOCINUS!F50</f>
        <v>21.19</v>
      </c>
      <c r="H236" s="350">
        <f>SOCINUS!G50</f>
        <v>24.015000000000001</v>
      </c>
      <c r="I236" s="350">
        <f>SOCINUS!H50</f>
        <v>24.2</v>
      </c>
      <c r="J236" s="350">
        <f>SOCINUS!I50</f>
        <v>30.2</v>
      </c>
      <c r="K236" s="351">
        <f>SOCINUS!J50</f>
        <v>18.605</v>
      </c>
      <c r="L236" s="351">
        <f>SOCINUS!K50</f>
        <v>23.885000000000002</v>
      </c>
      <c r="M236" s="351">
        <f>SOCINUS!L50</f>
        <v>25.675000000000001</v>
      </c>
      <c r="N236" s="351">
        <f>SOCINUS!M50</f>
        <v>22.12</v>
      </c>
      <c r="O236" s="351">
        <f>SOCINUS!N50</f>
        <v>20.055</v>
      </c>
      <c r="P236" s="317">
        <f t="shared" si="12"/>
        <v>274.71999999999997</v>
      </c>
      <c r="Q236" s="352">
        <f>'Sn Fco. Menendez'!AE331+SUM(P236/12)</f>
        <v>22.893333333333331</v>
      </c>
      <c r="R236" s="352">
        <f>'Sn Fco. Menendez'!AF331+SUM(Q236/30)</f>
        <v>0.76311111111111107</v>
      </c>
      <c r="S236" s="17"/>
    </row>
    <row r="237" spans="1:19">
      <c r="A237" s="555"/>
      <c r="B237" s="383" t="s">
        <v>208</v>
      </c>
      <c r="C237" s="400" t="str">
        <f>SOCINUS!B51</f>
        <v>Tesorería Municipal de San Simón</v>
      </c>
      <c r="D237" s="350">
        <f>SOCINUS!C51</f>
        <v>13.345000000000001</v>
      </c>
      <c r="E237" s="350">
        <f>SOCINUS!D51</f>
        <v>8.69</v>
      </c>
      <c r="F237" s="350">
        <f>SOCINUS!E51</f>
        <v>9.4600000000000009</v>
      </c>
      <c r="G237" s="350">
        <f>SOCINUS!F51</f>
        <v>8.0399999999999991</v>
      </c>
      <c r="H237" s="350">
        <f>SOCINUS!G51</f>
        <v>14.185</v>
      </c>
      <c r="I237" s="350">
        <f>SOCINUS!H51</f>
        <v>9.99</v>
      </c>
      <c r="J237" s="350">
        <f>SOCINUS!I51</f>
        <v>21.565000000000001</v>
      </c>
      <c r="K237" s="351">
        <f>SOCINUS!J51</f>
        <v>9.6950000000000003</v>
      </c>
      <c r="L237" s="351">
        <f>SOCINUS!K51</f>
        <v>10.64</v>
      </c>
      <c r="M237" s="351">
        <f>SOCINUS!L51</f>
        <v>15.63</v>
      </c>
      <c r="N237" s="351">
        <f>SOCINUS!M51</f>
        <v>11.315</v>
      </c>
      <c r="O237" s="351">
        <f>SOCINUS!N51</f>
        <v>8.6199999999999992</v>
      </c>
      <c r="P237" s="317">
        <f t="shared" si="12"/>
        <v>141.17500000000001</v>
      </c>
      <c r="Q237" s="352">
        <f>'Sn Fco. Menendez'!AE332+SUM(P237/12)</f>
        <v>11.764583333333334</v>
      </c>
      <c r="R237" s="352">
        <f>'Sn Fco. Menendez'!AF332+SUM(Q237/30)</f>
        <v>0.39215277777777779</v>
      </c>
      <c r="S237" s="17"/>
    </row>
    <row r="238" spans="1:19">
      <c r="A238" s="555"/>
      <c r="B238" s="383" t="s">
        <v>208</v>
      </c>
      <c r="C238" s="400" t="str">
        <f>SOCINUS!B52</f>
        <v>Tesorería Municipal de Sociedad</v>
      </c>
      <c r="D238" s="350">
        <f>SOCINUS!C52</f>
        <v>0</v>
      </c>
      <c r="E238" s="350">
        <f>SOCINUS!D52</f>
        <v>0</v>
      </c>
      <c r="F238" s="350">
        <f>SOCINUS!E52</f>
        <v>0</v>
      </c>
      <c r="G238" s="350">
        <f>SOCINUS!F52</f>
        <v>0</v>
      </c>
      <c r="H238" s="350">
        <f>SOCINUS!G52</f>
        <v>0</v>
      </c>
      <c r="I238" s="350">
        <f>SOCINUS!H52</f>
        <v>0</v>
      </c>
      <c r="J238" s="350">
        <f>SOCINUS!I52</f>
        <v>0</v>
      </c>
      <c r="K238" s="351">
        <f>SOCINUS!J52</f>
        <v>0</v>
      </c>
      <c r="L238" s="351">
        <f>SOCINUS!K52</f>
        <v>0</v>
      </c>
      <c r="M238" s="351">
        <f>SOCINUS!L52</f>
        <v>0</v>
      </c>
      <c r="N238" s="351">
        <f>SOCINUS!M52</f>
        <v>0</v>
      </c>
      <c r="O238" s="351">
        <f>SOCINUS!N52</f>
        <v>0</v>
      </c>
      <c r="P238" s="317">
        <f t="shared" si="12"/>
        <v>0</v>
      </c>
      <c r="Q238" s="352">
        <f>'Sn Fco. Menendez'!AE333+SUM(P238/12)</f>
        <v>0</v>
      </c>
      <c r="R238" s="352">
        <f>'Sn Fco. Menendez'!AF333+SUM(Q238/30)</f>
        <v>0</v>
      </c>
      <c r="S238" s="17"/>
    </row>
    <row r="239" spans="1:19">
      <c r="A239" s="555"/>
      <c r="B239" s="383" t="s">
        <v>346</v>
      </c>
      <c r="C239" s="400" t="str">
        <f>SOCINUS!B53</f>
        <v>Tesorería Municipal de Conchagua</v>
      </c>
      <c r="D239" s="350">
        <f>SOCINUS!C53</f>
        <v>136.405</v>
      </c>
      <c r="E239" s="350">
        <f>SOCINUS!D53</f>
        <v>118.52</v>
      </c>
      <c r="F239" s="350">
        <f>SOCINUS!E53</f>
        <v>142.38</v>
      </c>
      <c r="G239" s="350">
        <f>SOCINUS!F53</f>
        <v>164.56</v>
      </c>
      <c r="H239" s="350">
        <f>SOCINUS!G53</f>
        <v>163.51</v>
      </c>
      <c r="I239" s="350">
        <f>SOCINUS!H53</f>
        <v>159.535</v>
      </c>
      <c r="J239" s="350">
        <f>SOCINUS!I53</f>
        <v>163.27000000000001</v>
      </c>
      <c r="K239" s="351">
        <f>SOCINUS!J53</f>
        <v>142.66999999999999</v>
      </c>
      <c r="L239" s="351">
        <f>SOCINUS!K53</f>
        <v>153.315</v>
      </c>
      <c r="M239" s="351">
        <f>SOCINUS!L53</f>
        <v>175.52500000000001</v>
      </c>
      <c r="N239" s="351">
        <f>SOCINUS!M53</f>
        <v>137.69499999999999</v>
      </c>
      <c r="O239" s="351">
        <f>SOCINUS!N53</f>
        <v>132.63499999999999</v>
      </c>
      <c r="P239" s="317">
        <f t="shared" si="12"/>
        <v>1790.0200000000002</v>
      </c>
      <c r="Q239" s="352">
        <f>'Sn Fco. Menendez'!AE334+SUM(P239/12)</f>
        <v>149.16833333333335</v>
      </c>
      <c r="R239" s="352">
        <f>'Sn Fco. Menendez'!AF334+SUM(Q239/30)</f>
        <v>4.9722777777777782</v>
      </c>
      <c r="S239" s="34"/>
    </row>
    <row r="240" spans="1:19">
      <c r="A240" s="555"/>
      <c r="B240" s="383" t="s">
        <v>208</v>
      </c>
      <c r="C240" s="400" t="str">
        <f>SOCINUS!B54</f>
        <v>Tesorería Municipal de Cacaopera</v>
      </c>
      <c r="D240" s="279">
        <f>SOCINUS!C54</f>
        <v>21.535</v>
      </c>
      <c r="E240" s="280">
        <f>SOCINUS!D54</f>
        <v>21.86</v>
      </c>
      <c r="F240" s="279">
        <f>SOCINUS!E54</f>
        <v>19.54</v>
      </c>
      <c r="G240" s="280">
        <f>SOCINUS!F54</f>
        <v>27.545000000000002</v>
      </c>
      <c r="H240" s="279">
        <f>SOCINUS!G54</f>
        <v>27.745000000000001</v>
      </c>
      <c r="I240" s="280">
        <f>SOCINUS!H54</f>
        <v>22.01</v>
      </c>
      <c r="J240" s="279">
        <f>SOCINUS!I54</f>
        <v>26.565000000000001</v>
      </c>
      <c r="K240" s="280">
        <f>SOCINUS!J54</f>
        <v>23.805</v>
      </c>
      <c r="L240" s="279">
        <f>SOCINUS!K54</f>
        <v>25.995000000000001</v>
      </c>
      <c r="M240" s="280">
        <f>SOCINUS!L54</f>
        <v>25.12</v>
      </c>
      <c r="N240" s="279">
        <f>SOCINUS!M54</f>
        <v>21.16</v>
      </c>
      <c r="O240" s="280">
        <f>SOCINUS!N54</f>
        <v>20.28</v>
      </c>
      <c r="P240" s="317">
        <f t="shared" si="12"/>
        <v>283.15999999999997</v>
      </c>
      <c r="Q240" s="352">
        <f>'Sn Fco. Menendez'!AE335+SUM(P240/12)</f>
        <v>23.596666666666664</v>
      </c>
      <c r="R240" s="352">
        <f>'Sn Fco. Menendez'!AF335+SUM(Q240/30)</f>
        <v>0.78655555555555545</v>
      </c>
      <c r="S240" s="17"/>
    </row>
    <row r="241" spans="1:19">
      <c r="A241" s="555"/>
      <c r="B241" s="383" t="s">
        <v>208</v>
      </c>
      <c r="C241" s="400" t="str">
        <f>SOCINUS!B55</f>
        <v>Tesorería Municipal de Yamabal</v>
      </c>
      <c r="D241" s="279">
        <f>SOCINUS!C55</f>
        <v>5.4249999999999998</v>
      </c>
      <c r="E241" s="280">
        <f>SOCINUS!D55</f>
        <v>5.21</v>
      </c>
      <c r="F241" s="279">
        <f>SOCINUS!E55</f>
        <v>6.96</v>
      </c>
      <c r="G241" s="280">
        <f>SOCINUS!F55</f>
        <v>6.85</v>
      </c>
      <c r="H241" s="279">
        <f>SOCINUS!G55</f>
        <v>6.96</v>
      </c>
      <c r="I241" s="280">
        <f>SOCINUS!H55</f>
        <v>9.11</v>
      </c>
      <c r="J241" s="279">
        <f>SOCINUS!I55</f>
        <v>7.1</v>
      </c>
      <c r="K241" s="280">
        <f>SOCINUS!J55</f>
        <v>6.2249999999999996</v>
      </c>
      <c r="L241" s="279">
        <f>SOCINUS!K55</f>
        <v>8.4450000000000003</v>
      </c>
      <c r="M241" s="280">
        <f>SOCINUS!L55</f>
        <v>6.24</v>
      </c>
      <c r="N241" s="279">
        <f>SOCINUS!M55</f>
        <v>7.7850000000000001</v>
      </c>
      <c r="O241" s="280">
        <f>SOCINUS!N55</f>
        <v>8.375</v>
      </c>
      <c r="P241" s="317">
        <f t="shared" si="12"/>
        <v>84.685000000000002</v>
      </c>
      <c r="Q241" s="352">
        <f>'Sn Fco. Menendez'!AE336+SUM(P241/12)</f>
        <v>7.0570833333333338</v>
      </c>
      <c r="R241" s="352">
        <f>'Sn Fco. Menendez'!AF336+SUM(Q241/30)</f>
        <v>0.23523611111111112</v>
      </c>
      <c r="S241" s="17"/>
    </row>
    <row r="242" spans="1:19">
      <c r="A242" s="555"/>
      <c r="B242" s="383" t="s">
        <v>199</v>
      </c>
      <c r="C242" s="399" t="str">
        <f>SOCINUS!B56</f>
        <v>Tesorería Municipal de Carolina</v>
      </c>
      <c r="D242" s="354">
        <f>SOCINUS!C56</f>
        <v>21.51</v>
      </c>
      <c r="E242" s="354">
        <f>SOCINUS!D56</f>
        <v>18.484999999999999</v>
      </c>
      <c r="F242" s="354">
        <f>SOCINUS!E56</f>
        <v>15.795</v>
      </c>
      <c r="G242" s="354">
        <f>SOCINUS!F56</f>
        <v>34.380000000000003</v>
      </c>
      <c r="H242" s="354">
        <f>SOCINUS!G56</f>
        <v>25.605</v>
      </c>
      <c r="I242" s="354">
        <f>SOCINUS!H56</f>
        <v>31.855</v>
      </c>
      <c r="J242" s="358">
        <f>SOCINUS!I56</f>
        <v>25.77</v>
      </c>
      <c r="K242" s="358">
        <f>SOCINUS!J56</f>
        <v>32.055</v>
      </c>
      <c r="L242" s="358">
        <f>SOCINUS!K56</f>
        <v>33.54</v>
      </c>
      <c r="M242" s="358">
        <f>SOCINUS!L56</f>
        <v>32.4</v>
      </c>
      <c r="N242" s="358">
        <f>SOCINUS!M56</f>
        <v>28.395</v>
      </c>
      <c r="O242" s="358">
        <f>SOCINUS!N56</f>
        <v>30.53</v>
      </c>
      <c r="P242" s="317">
        <f t="shared" si="12"/>
        <v>330.32000000000005</v>
      </c>
      <c r="Q242" s="352">
        <f>'Sn Fco. Menendez'!AE337+SUM(P242/12)</f>
        <v>27.526666666666671</v>
      </c>
      <c r="R242" s="352">
        <f>'Sn Fco. Menendez'!AF337+SUM(Q242/30)</f>
        <v>0.91755555555555568</v>
      </c>
      <c r="S242" s="17"/>
    </row>
    <row r="243" spans="1:19">
      <c r="A243" s="555"/>
      <c r="B243" s="383" t="s">
        <v>199</v>
      </c>
      <c r="C243" s="399" t="str">
        <f>SOCINUS!B57</f>
        <v>Tesorería Municipal de Comacarán</v>
      </c>
      <c r="D243" s="354">
        <f>SOCINUS!C57</f>
        <v>0</v>
      </c>
      <c r="E243" s="354">
        <f>SOCINUS!D57</f>
        <v>0</v>
      </c>
      <c r="F243" s="354">
        <f>SOCINUS!E57</f>
        <v>0</v>
      </c>
      <c r="G243" s="354">
        <f>SOCINUS!F57</f>
        <v>0</v>
      </c>
      <c r="H243" s="354">
        <f>SOCINUS!G57</f>
        <v>0</v>
      </c>
      <c r="I243" s="354">
        <f>SOCINUS!H57</f>
        <v>0</v>
      </c>
      <c r="J243" s="354">
        <f>SOCINUS!I57</f>
        <v>0</v>
      </c>
      <c r="K243" s="354">
        <f>SOCINUS!J57</f>
        <v>0</v>
      </c>
      <c r="L243" s="354">
        <f>SOCINUS!K57</f>
        <v>0</v>
      </c>
      <c r="M243" s="354">
        <f>SOCINUS!L57</f>
        <v>0</v>
      </c>
      <c r="N243" s="354">
        <f>SOCINUS!M57</f>
        <v>0</v>
      </c>
      <c r="O243" s="354">
        <f>SOCINUS!N57</f>
        <v>0</v>
      </c>
      <c r="P243" s="317">
        <f t="shared" si="12"/>
        <v>0</v>
      </c>
      <c r="Q243" s="352">
        <f>'Sn Fco. Menendez'!AE338+SUM(P243/12)</f>
        <v>0</v>
      </c>
      <c r="R243" s="352">
        <f>'Sn Fco. Menendez'!AF338+SUM(Q243/30)</f>
        <v>0</v>
      </c>
      <c r="S243" s="17"/>
    </row>
    <row r="244" spans="1:19">
      <c r="A244" s="555"/>
      <c r="B244" s="383" t="s">
        <v>199</v>
      </c>
      <c r="C244" s="399" t="str">
        <f>SOCINUS!B58</f>
        <v>Tesorería Municipal de Uluazapa</v>
      </c>
      <c r="D244" s="354">
        <f>SOCINUS!C58</f>
        <v>18.954999999999998</v>
      </c>
      <c r="E244" s="354">
        <f>SOCINUS!D58</f>
        <v>12.285</v>
      </c>
      <c r="F244" s="354">
        <f>SOCINUS!E58</f>
        <v>14.175000000000001</v>
      </c>
      <c r="G244" s="354">
        <f>SOCINUS!F58</f>
        <v>19.48</v>
      </c>
      <c r="H244" s="354">
        <f>SOCINUS!G58</f>
        <v>14.08</v>
      </c>
      <c r="I244" s="354">
        <f>SOCINUS!H58</f>
        <v>13.654999999999999</v>
      </c>
      <c r="J244" s="354">
        <f>SOCINUS!I58</f>
        <v>19.14</v>
      </c>
      <c r="K244" s="354">
        <f>SOCINUS!J58</f>
        <v>12.435</v>
      </c>
      <c r="L244" s="354">
        <f>SOCINUS!K58</f>
        <v>13.625</v>
      </c>
      <c r="M244" s="354">
        <f>SOCINUS!L58</f>
        <v>19.52</v>
      </c>
      <c r="N244" s="354">
        <f>SOCINUS!M58</f>
        <v>14.685</v>
      </c>
      <c r="O244" s="354">
        <f>SOCINUS!N58</f>
        <v>17.395</v>
      </c>
      <c r="P244" s="317">
        <f t="shared" si="12"/>
        <v>189.43</v>
      </c>
      <c r="Q244" s="352">
        <f>'Sn Fco. Menendez'!AE339+SUM(P244/12)</f>
        <v>15.785833333333334</v>
      </c>
      <c r="R244" s="352">
        <f>'Sn Fco. Menendez'!AF339+SUM(Q244/30)</f>
        <v>0.52619444444444452</v>
      </c>
      <c r="S244" s="17"/>
    </row>
    <row r="245" spans="1:19">
      <c r="A245" s="555"/>
      <c r="B245" s="383" t="s">
        <v>346</v>
      </c>
      <c r="C245" s="399" t="str">
        <f>SOCINUS!B59</f>
        <v>Tesorería Municipal de Yucuaiquín</v>
      </c>
      <c r="D245" s="354">
        <f>SOCINUS!C59</f>
        <v>22.09</v>
      </c>
      <c r="E245" s="354">
        <f>SOCINUS!D59</f>
        <v>20.605</v>
      </c>
      <c r="F245" s="354">
        <f>SOCINUS!E59</f>
        <v>20.98</v>
      </c>
      <c r="G245" s="354">
        <f>SOCINUS!F59</f>
        <v>28.01</v>
      </c>
      <c r="H245" s="354">
        <f>SOCINUS!G59</f>
        <v>26.765000000000001</v>
      </c>
      <c r="I245" s="354">
        <f>SOCINUS!H59</f>
        <v>28.39</v>
      </c>
      <c r="J245" s="354">
        <f>SOCINUS!I59</f>
        <v>29.164999999999999</v>
      </c>
      <c r="K245" s="354">
        <f>SOCINUS!J59</f>
        <v>26.26</v>
      </c>
      <c r="L245" s="354">
        <f>SOCINUS!K59</f>
        <v>28.82</v>
      </c>
      <c r="M245" s="354">
        <f>SOCINUS!L59</f>
        <v>34.335000000000001</v>
      </c>
      <c r="N245" s="354">
        <f>SOCINUS!M59</f>
        <v>6.32</v>
      </c>
      <c r="O245" s="354">
        <f>SOCINUS!N59</f>
        <v>0</v>
      </c>
      <c r="P245" s="317">
        <f t="shared" si="12"/>
        <v>271.73999999999995</v>
      </c>
      <c r="Q245" s="352">
        <f>'Sn Fco. Menendez'!AE340+SUM(P245/12)</f>
        <v>22.644999999999996</v>
      </c>
      <c r="R245" s="352">
        <f>'Sn Fco. Menendez'!AF340+SUM(Q245/30)</f>
        <v>0.75483333333333325</v>
      </c>
      <c r="S245" s="17"/>
    </row>
    <row r="246" spans="1:19">
      <c r="A246" s="555"/>
      <c r="B246" s="383" t="s">
        <v>199</v>
      </c>
      <c r="C246" s="399" t="str">
        <f>SOCINUS!B60</f>
        <v>Tesorería Municipal de San Antonio</v>
      </c>
      <c r="D246" s="355">
        <f>SOCINUS!C60</f>
        <v>6.93</v>
      </c>
      <c r="E246" s="355">
        <f>SOCINUS!D60</f>
        <v>9.0549999999999997</v>
      </c>
      <c r="F246" s="355">
        <f>SOCINUS!E60</f>
        <v>6.9450000000000003</v>
      </c>
      <c r="G246" s="355">
        <f>SOCINUS!F60</f>
        <v>6.2649999999999997</v>
      </c>
      <c r="H246" s="355">
        <f>SOCINUS!G60</f>
        <v>9.0350000000000001</v>
      </c>
      <c r="I246" s="355">
        <f>SOCINUS!H60</f>
        <v>7.93</v>
      </c>
      <c r="J246" s="355">
        <f>SOCINUS!I60</f>
        <v>6.7750000000000004</v>
      </c>
      <c r="K246" s="355">
        <f>SOCINUS!J60</f>
        <v>10.085000000000001</v>
      </c>
      <c r="L246" s="355">
        <f>SOCINUS!K60</f>
        <v>7.4950000000000001</v>
      </c>
      <c r="M246" s="355">
        <f>SOCINUS!L60</f>
        <v>9.86</v>
      </c>
      <c r="N246" s="355">
        <f>SOCINUS!M60</f>
        <v>7.08</v>
      </c>
      <c r="O246" s="355">
        <f>SOCINUS!N60</f>
        <v>5.2750000000000004</v>
      </c>
      <c r="P246" s="317">
        <f t="shared" si="12"/>
        <v>92.73</v>
      </c>
      <c r="Q246" s="352">
        <f>'Sn Fco. Menendez'!AE341+SUM(P246/12)</f>
        <v>7.7275</v>
      </c>
      <c r="R246" s="352">
        <f>'Sn Fco. Menendez'!AF341+SUM(Q246/30)</f>
        <v>0.25758333333333333</v>
      </c>
      <c r="S246" s="17"/>
    </row>
    <row r="247" spans="1:19">
      <c r="A247" s="555"/>
      <c r="B247" s="383" t="s">
        <v>208</v>
      </c>
      <c r="C247" s="399" t="str">
        <f>SOCINUS!B61</f>
        <v>Tesorería Municipal de Sensembra</v>
      </c>
      <c r="D247" s="355">
        <f>SOCINUS!C61</f>
        <v>9.6300000000000008</v>
      </c>
      <c r="E247" s="355">
        <f>SOCINUS!D61</f>
        <v>7.68</v>
      </c>
      <c r="F247" s="355">
        <f>SOCINUS!E61</f>
        <v>7.0750000000000002</v>
      </c>
      <c r="G247" s="355">
        <f>SOCINUS!F61</f>
        <v>7.835</v>
      </c>
      <c r="H247" s="355">
        <f>SOCINUS!G61</f>
        <v>10.654999999999999</v>
      </c>
      <c r="I247" s="355">
        <f>SOCINUS!H61</f>
        <v>9.1</v>
      </c>
      <c r="J247" s="355">
        <f>SOCINUS!I61</f>
        <v>9.06</v>
      </c>
      <c r="K247" s="355">
        <f>SOCINUS!J61</f>
        <v>10.19</v>
      </c>
      <c r="L247" s="355">
        <f>SOCINUS!K61</f>
        <v>8.15</v>
      </c>
      <c r="M247" s="355">
        <f>SOCINUS!L61</f>
        <v>11.81</v>
      </c>
      <c r="N247" s="355">
        <f>SOCINUS!M61</f>
        <v>7.69</v>
      </c>
      <c r="O247" s="355">
        <f>SOCINUS!N61</f>
        <v>6.1749999999999998</v>
      </c>
      <c r="P247" s="317">
        <f t="shared" si="12"/>
        <v>105.05000000000001</v>
      </c>
      <c r="Q247" s="352">
        <f>'Sn Fco. Menendez'!AE342+SUM(P247/12)</f>
        <v>8.7541666666666682</v>
      </c>
      <c r="R247" s="352">
        <f>'Sn Fco. Menendez'!AF342+SUM(Q247/30)</f>
        <v>0.2918055555555556</v>
      </c>
      <c r="S247" s="17"/>
    </row>
    <row r="248" spans="1:19">
      <c r="A248" s="555"/>
      <c r="B248" s="383" t="s">
        <v>346</v>
      </c>
      <c r="C248" s="399" t="str">
        <f>SOCINUS!B62</f>
        <v xml:space="preserve">Tesoreria Municipal de Intipuca </v>
      </c>
      <c r="D248" s="355">
        <f>SOCINUS!C62</f>
        <v>63.945</v>
      </c>
      <c r="E248" s="355">
        <f>SOCINUS!D62</f>
        <v>55.63</v>
      </c>
      <c r="F248" s="355">
        <f>SOCINUS!E62</f>
        <v>71.94</v>
      </c>
      <c r="G248" s="355">
        <f>SOCINUS!F62</f>
        <v>93.325000000000003</v>
      </c>
      <c r="H248" s="355">
        <f>SOCINUS!G62</f>
        <v>73.63</v>
      </c>
      <c r="I248" s="355">
        <f>SOCINUS!H62</f>
        <v>79.734999999999999</v>
      </c>
      <c r="J248" s="355">
        <f>SOCINUS!I62</f>
        <v>86.034999999999997</v>
      </c>
      <c r="K248" s="355">
        <f>SOCINUS!J62</f>
        <v>77.084999999999994</v>
      </c>
      <c r="L248" s="355">
        <f>SOCINUS!K62</f>
        <v>74.98</v>
      </c>
      <c r="M248" s="355">
        <f>SOCINUS!L62</f>
        <v>74.495000000000005</v>
      </c>
      <c r="N248" s="355">
        <f>SOCINUS!M62</f>
        <v>64.819999999999993</v>
      </c>
      <c r="O248" s="355">
        <f>SOCINUS!N62</f>
        <v>63.274999999999999</v>
      </c>
      <c r="P248" s="317">
        <f t="shared" si="12"/>
        <v>878.8950000000001</v>
      </c>
      <c r="Q248" s="352">
        <f>'Sn Fco. Menendez'!AE343+SUM(P248/12)</f>
        <v>73.241250000000008</v>
      </c>
      <c r="R248" s="352">
        <f>'Sn Fco. Menendez'!AF343+SUM(Q248/30)</f>
        <v>2.4413750000000003</v>
      </c>
      <c r="S248" s="17"/>
    </row>
    <row r="249" spans="1:19">
      <c r="A249" s="555"/>
      <c r="B249" s="383" t="s">
        <v>346</v>
      </c>
      <c r="C249" s="399" t="str">
        <f>SOCINUS!B63</f>
        <v>Tesoreria Municipal de Pasaquina</v>
      </c>
      <c r="D249" s="355">
        <f>SOCINUS!C63</f>
        <v>6.625</v>
      </c>
      <c r="E249" s="355">
        <f>SOCINUS!D63</f>
        <v>0</v>
      </c>
      <c r="F249" s="355">
        <f>SOCINUS!E63</f>
        <v>0</v>
      </c>
      <c r="G249" s="355">
        <f>SOCINUS!F63</f>
        <v>0</v>
      </c>
      <c r="H249" s="355">
        <f>SOCINUS!G63</f>
        <v>0</v>
      </c>
      <c r="I249" s="355">
        <f>SOCINUS!H63</f>
        <v>0</v>
      </c>
      <c r="J249" s="355">
        <f>SOCINUS!I63</f>
        <v>0</v>
      </c>
      <c r="K249" s="355">
        <f>SOCINUS!J63</f>
        <v>0</v>
      </c>
      <c r="L249" s="355">
        <f>SOCINUS!K63</f>
        <v>17.074999999999999</v>
      </c>
      <c r="M249" s="355">
        <f>SOCINUS!L63</f>
        <v>88.355000000000004</v>
      </c>
      <c r="N249" s="355">
        <f>SOCINUS!M63</f>
        <v>90.075000000000003</v>
      </c>
      <c r="O249" s="355">
        <f>SOCINUS!N63</f>
        <v>72.55</v>
      </c>
      <c r="P249" s="317">
        <f t="shared" si="12"/>
        <v>274.68</v>
      </c>
      <c r="Q249" s="352">
        <f>'Sn Fco. Menendez'!AE344+SUM(P249/12)</f>
        <v>22.89</v>
      </c>
      <c r="R249" s="352">
        <f>'Sn Fco. Menendez'!AF344+SUM(Q249/30)</f>
        <v>0.76300000000000001</v>
      </c>
      <c r="S249" s="17"/>
    </row>
    <row r="250" spans="1:19">
      <c r="A250" s="555"/>
      <c r="B250" s="383" t="s">
        <v>346</v>
      </c>
      <c r="C250" s="399" t="str">
        <f>SOCINUS!B64</f>
        <v>Tesorería Municipal de Ciudad El Carmen</v>
      </c>
      <c r="D250" s="355">
        <f>SOCINUS!C64</f>
        <v>18.82</v>
      </c>
      <c r="E250" s="355">
        <f>SOCINUS!D64</f>
        <v>17.32</v>
      </c>
      <c r="F250" s="355">
        <f>SOCINUS!E64</f>
        <v>19.155000000000001</v>
      </c>
      <c r="G250" s="355">
        <f>SOCINUS!F64</f>
        <v>17.875</v>
      </c>
      <c r="H250" s="355">
        <f>SOCINUS!G64</f>
        <v>23.434999999999999</v>
      </c>
      <c r="I250" s="355">
        <f>SOCINUS!H64</f>
        <v>17.93</v>
      </c>
      <c r="J250" s="355">
        <f>SOCINUS!I64</f>
        <v>18.155000000000001</v>
      </c>
      <c r="K250" s="355">
        <f>SOCINUS!J64</f>
        <v>21.245000000000001</v>
      </c>
      <c r="L250" s="355">
        <f>SOCINUS!K64</f>
        <v>21.2</v>
      </c>
      <c r="M250" s="355">
        <f>SOCINUS!L64</f>
        <v>30.62</v>
      </c>
      <c r="N250" s="355">
        <f>SOCINUS!M64</f>
        <v>20.004999999999999</v>
      </c>
      <c r="O250" s="355">
        <f>SOCINUS!N64</f>
        <v>17.545000000000002</v>
      </c>
      <c r="P250" s="317">
        <f t="shared" si="12"/>
        <v>243.30500000000001</v>
      </c>
      <c r="Q250" s="352">
        <f>'Sn Fco. Menendez'!AE345+SUM(P250/12)</f>
        <v>20.275416666666668</v>
      </c>
      <c r="R250" s="352">
        <f>'Sn Fco. Menendez'!AF345+SUM(Q250/30)</f>
        <v>0.67584722222222227</v>
      </c>
      <c r="S250" s="17"/>
    </row>
    <row r="251" spans="1:19" ht="17.25" customHeight="1">
      <c r="A251" s="556"/>
      <c r="B251" s="383" t="s">
        <v>346</v>
      </c>
      <c r="C251" s="399" t="str">
        <f>SOCINUS!B65</f>
        <v>Tesoreria municipal de San Alejo</v>
      </c>
      <c r="D251" s="355">
        <f>SOCINUS!C65</f>
        <v>0</v>
      </c>
      <c r="E251" s="355">
        <f>SOCINUS!D65</f>
        <v>0</v>
      </c>
      <c r="F251" s="355">
        <f>SOCINUS!E65</f>
        <v>0</v>
      </c>
      <c r="G251" s="355">
        <f>SOCINUS!F65</f>
        <v>0</v>
      </c>
      <c r="H251" s="355">
        <f>SOCINUS!G65</f>
        <v>0</v>
      </c>
      <c r="I251" s="355">
        <f>SOCINUS!H65</f>
        <v>0</v>
      </c>
      <c r="J251" s="355">
        <f>SOCINUS!I65</f>
        <v>0</v>
      </c>
      <c r="K251" s="355">
        <f>SOCINUS!J65</f>
        <v>0</v>
      </c>
      <c r="L251" s="355">
        <f>SOCINUS!K65</f>
        <v>0</v>
      </c>
      <c r="M251" s="355">
        <f>SOCINUS!L65</f>
        <v>0</v>
      </c>
      <c r="N251" s="355">
        <f>SOCINUS!M65</f>
        <v>0</v>
      </c>
      <c r="O251" s="355">
        <f>SOCINUS!N65</f>
        <v>0</v>
      </c>
      <c r="P251" s="317">
        <f t="shared" si="12"/>
        <v>0</v>
      </c>
      <c r="Q251" s="352">
        <f>'Sn Fco. Menendez'!AE346+SUM(P251/12)</f>
        <v>0</v>
      </c>
      <c r="R251" s="352">
        <f>'Sn Fco. Menendez'!AF346+SUM(Q251/30)</f>
        <v>0</v>
      </c>
      <c r="S251" s="17"/>
    </row>
    <row r="252" spans="1:19">
      <c r="A252" s="527" t="s">
        <v>416</v>
      </c>
      <c r="B252" s="385" t="s">
        <v>199</v>
      </c>
      <c r="C252" s="401" t="str">
        <f>'San Miguel'!A7</f>
        <v>Alcaldia Municipal de San Miguel</v>
      </c>
      <c r="D252" s="359">
        <f>'San Miguel'!B7</f>
        <v>3650.375</v>
      </c>
      <c r="E252" s="359">
        <f>'San Miguel'!C7</f>
        <v>3311.6350000000002</v>
      </c>
      <c r="F252" s="359">
        <f>'San Miguel'!D7</f>
        <v>3847.02</v>
      </c>
      <c r="G252" s="359">
        <f>'San Miguel'!E7</f>
        <v>4128.3999999999996</v>
      </c>
      <c r="H252" s="359">
        <f>'San Miguel'!F7</f>
        <v>4220.3500000000004</v>
      </c>
      <c r="I252" s="359">
        <f>'San Miguel'!G7</f>
        <v>4025.9749999999999</v>
      </c>
      <c r="J252" s="359">
        <f>'San Miguel'!H7</f>
        <v>3971.89</v>
      </c>
      <c r="K252" s="359">
        <f>'San Miguel'!I7</f>
        <v>3646.51</v>
      </c>
      <c r="L252" s="359">
        <f>'San Miguel'!J7</f>
        <v>3944.73</v>
      </c>
      <c r="M252" s="359">
        <f>'San Miguel'!K7</f>
        <v>4080.76</v>
      </c>
      <c r="N252" s="359">
        <f>'San Miguel'!L7</f>
        <v>3727.5050000000001</v>
      </c>
      <c r="O252" s="359">
        <f>'San Miguel'!M7</f>
        <v>3897.9450000000002</v>
      </c>
      <c r="P252" s="360">
        <f t="shared" si="12"/>
        <v>46453.095000000001</v>
      </c>
      <c r="Q252" s="361">
        <f>'Sn Fco. Menendez'!AE360+SUM(P252/12)</f>
        <v>3871.0912499999999</v>
      </c>
      <c r="R252" s="361">
        <f>'Sn Fco. Menendez'!AF360+SUM(Q252/30)</f>
        <v>129.03637499999999</v>
      </c>
      <c r="S252" s="17"/>
    </row>
    <row r="253" spans="1:19">
      <c r="A253" s="528"/>
      <c r="B253" s="385" t="s">
        <v>346</v>
      </c>
      <c r="C253" s="401" t="str">
        <f>'San Miguel'!A8</f>
        <v>Alcaldia Municipal de La Union</v>
      </c>
      <c r="D253" s="359">
        <f>'San Miguel'!B8</f>
        <v>112.29</v>
      </c>
      <c r="E253" s="359">
        <f>'San Miguel'!C8</f>
        <v>0</v>
      </c>
      <c r="F253" s="359">
        <f>'San Miguel'!D8</f>
        <v>0</v>
      </c>
      <c r="G253" s="359">
        <f>'San Miguel'!E8</f>
        <v>0</v>
      </c>
      <c r="H253" s="359">
        <f>'San Miguel'!F8</f>
        <v>0</v>
      </c>
      <c r="I253" s="359">
        <f>'San Miguel'!G8</f>
        <v>0</v>
      </c>
      <c r="J253" s="359">
        <f>'San Miguel'!H8</f>
        <v>0</v>
      </c>
      <c r="K253" s="359">
        <f>'San Miguel'!I8</f>
        <v>0</v>
      </c>
      <c r="L253" s="359">
        <f>'San Miguel'!J8</f>
        <v>0</v>
      </c>
      <c r="M253" s="359">
        <f>'San Miguel'!K8</f>
        <v>0</v>
      </c>
      <c r="N253" s="359">
        <f>'San Miguel'!L8</f>
        <v>0</v>
      </c>
      <c r="O253" s="359">
        <f>'San Miguel'!M8</f>
        <v>0</v>
      </c>
      <c r="P253" s="360">
        <f t="shared" si="12"/>
        <v>112.29</v>
      </c>
      <c r="Q253" s="361">
        <f>'Sn Fco. Menendez'!AE361+SUM(P253/12)</f>
        <v>9.3574999999999999</v>
      </c>
      <c r="R253" s="361">
        <f>'Sn Fco. Menendez'!AF361+SUM(Q253/30)</f>
        <v>0.31191666666666668</v>
      </c>
      <c r="S253" s="17"/>
    </row>
    <row r="254" spans="1:19">
      <c r="A254" s="528"/>
      <c r="B254" s="385" t="s">
        <v>346</v>
      </c>
      <c r="C254" s="401" t="str">
        <f>'San Miguel'!A9</f>
        <v>Alcaldia Municipal de Yucuaiquin</v>
      </c>
      <c r="D254" s="359">
        <f>'San Miguel'!B9</f>
        <v>0</v>
      </c>
      <c r="E254" s="359">
        <f>'San Miguel'!C9</f>
        <v>0</v>
      </c>
      <c r="F254" s="359">
        <f>'San Miguel'!D9</f>
        <v>0</v>
      </c>
      <c r="G254" s="359">
        <f>'San Miguel'!E9</f>
        <v>0</v>
      </c>
      <c r="H254" s="359">
        <f>'San Miguel'!F9</f>
        <v>0</v>
      </c>
      <c r="I254" s="359">
        <f>'San Miguel'!G9</f>
        <v>0</v>
      </c>
      <c r="J254" s="359">
        <f>'San Miguel'!H9</f>
        <v>0</v>
      </c>
      <c r="K254" s="359">
        <f>'San Miguel'!I9</f>
        <v>0</v>
      </c>
      <c r="L254" s="359">
        <f>'San Miguel'!J9</f>
        <v>0</v>
      </c>
      <c r="M254" s="359">
        <f>'San Miguel'!K9</f>
        <v>0</v>
      </c>
      <c r="N254" s="359">
        <f>'San Miguel'!L9</f>
        <v>15.7</v>
      </c>
      <c r="O254" s="359">
        <f>'San Miguel'!M9</f>
        <v>30.074999999999999</v>
      </c>
      <c r="P254" s="360">
        <f t="shared" si="12"/>
        <v>45.774999999999999</v>
      </c>
      <c r="Q254" s="361">
        <f>'Sn Fco. Menendez'!AE362+SUM(P254/12)</f>
        <v>3.8145833333333332</v>
      </c>
      <c r="R254" s="361">
        <f>'Sn Fco. Menendez'!AF362+SUM(Q254/30)</f>
        <v>0.12715277777777778</v>
      </c>
      <c r="S254" s="17"/>
    </row>
    <row r="255" spans="1:19">
      <c r="A255" s="528"/>
      <c r="B255" s="385" t="s">
        <v>208</v>
      </c>
      <c r="C255" s="401" t="str">
        <f>'San Miguel'!A11</f>
        <v>Alcaldia  Mpal de Villa El Rosario</v>
      </c>
      <c r="D255" s="362">
        <f>'San Miguel'!B11</f>
        <v>0</v>
      </c>
      <c r="E255" s="362">
        <f>'San Miguel'!C11</f>
        <v>1.75</v>
      </c>
      <c r="F255" s="362">
        <f>'San Miguel'!D11</f>
        <v>0</v>
      </c>
      <c r="G255" s="362">
        <f>'San Miguel'!E11</f>
        <v>0</v>
      </c>
      <c r="H255" s="362">
        <f>'San Miguel'!F11</f>
        <v>2.3149999999999999</v>
      </c>
      <c r="I255" s="362">
        <f>'San Miguel'!G11</f>
        <v>3.75</v>
      </c>
      <c r="J255" s="362">
        <f>'San Miguel'!H11</f>
        <v>0</v>
      </c>
      <c r="K255" s="362">
        <f>'San Miguel'!I11</f>
        <v>0</v>
      </c>
      <c r="L255" s="362">
        <f>'San Miguel'!J11</f>
        <v>2.3199999999999998</v>
      </c>
      <c r="M255" s="362">
        <f>'San Miguel'!K11</f>
        <v>3.87</v>
      </c>
      <c r="N255" s="362">
        <f>'San Miguel'!L11</f>
        <v>0</v>
      </c>
      <c r="O255" s="362">
        <f>'San Miguel'!M11</f>
        <v>0</v>
      </c>
      <c r="P255" s="360">
        <f t="shared" si="12"/>
        <v>14.004999999999999</v>
      </c>
      <c r="Q255" s="361">
        <f>'Sn Fco. Menendez'!AE364+SUM(P255/12)</f>
        <v>1.1670833333333333</v>
      </c>
      <c r="R255" s="361">
        <f>'Sn Fco. Menendez'!AF364+SUM(Q255/30)</f>
        <v>3.8902777777777772E-2</v>
      </c>
      <c r="S255" s="17"/>
    </row>
    <row r="256" spans="1:19">
      <c r="A256" s="528"/>
      <c r="B256" s="386" t="s">
        <v>346</v>
      </c>
      <c r="C256" s="401" t="str">
        <f>'San Miguel'!A13</f>
        <v>Alcaldia Mpal de Pasaquina</v>
      </c>
      <c r="D256" s="359">
        <f>'San Miguel'!B13</f>
        <v>41.78</v>
      </c>
      <c r="E256" s="359">
        <f>'San Miguel'!C13</f>
        <v>72.265000000000001</v>
      </c>
      <c r="F256" s="359">
        <f>'San Miguel'!D13</f>
        <v>49.674999999999997</v>
      </c>
      <c r="G256" s="359">
        <f>'San Miguel'!E13</f>
        <v>69.48</v>
      </c>
      <c r="H256" s="359">
        <f>'San Miguel'!F13</f>
        <v>86.35</v>
      </c>
      <c r="I256" s="359">
        <f>'San Miguel'!G13</f>
        <v>84.22</v>
      </c>
      <c r="J256" s="359">
        <f>'San Miguel'!H13</f>
        <v>77.435000000000002</v>
      </c>
      <c r="K256" s="359">
        <f>'San Miguel'!I13</f>
        <v>69.974999999999994</v>
      </c>
      <c r="L256" s="359">
        <f>'San Miguel'!J13</f>
        <v>5.24</v>
      </c>
      <c r="M256" s="359">
        <f>'San Miguel'!K13</f>
        <v>0</v>
      </c>
      <c r="N256" s="359">
        <f>'San Miguel'!L13</f>
        <v>0</v>
      </c>
      <c r="O256" s="359">
        <f>'San Miguel'!M13</f>
        <v>0</v>
      </c>
      <c r="P256" s="360">
        <f t="shared" si="12"/>
        <v>556.41999999999996</v>
      </c>
      <c r="Q256" s="361">
        <f>'Sn Fco. Menendez'!AE366+SUM(P256/12)</f>
        <v>46.368333333333332</v>
      </c>
      <c r="R256" s="361">
        <f>'Sn Fco. Menendez'!AF366+SUM(Q256/30)</f>
        <v>1.545611111111111</v>
      </c>
      <c r="S256" s="17"/>
    </row>
    <row r="257" spans="1:19">
      <c r="A257" s="547" t="s">
        <v>585</v>
      </c>
      <c r="B257" s="387" t="s">
        <v>346</v>
      </c>
      <c r="C257" s="282" t="s">
        <v>294</v>
      </c>
      <c r="D257" s="364">
        <v>287.38499999999999</v>
      </c>
      <c r="E257" s="364">
        <v>262.14999999999998</v>
      </c>
      <c r="F257" s="364">
        <v>262.82</v>
      </c>
      <c r="G257" s="364">
        <v>262.64499999999998</v>
      </c>
      <c r="H257" s="364">
        <v>289.25</v>
      </c>
      <c r="I257" s="364">
        <v>253.27</v>
      </c>
      <c r="J257" s="365">
        <v>235.59</v>
      </c>
      <c r="K257" s="364">
        <v>188.25</v>
      </c>
      <c r="L257" s="365">
        <v>259.83</v>
      </c>
      <c r="M257" s="365">
        <v>254.255</v>
      </c>
      <c r="N257" s="365">
        <v>219.87100000000001</v>
      </c>
      <c r="O257" s="366">
        <v>180.82499999999999</v>
      </c>
      <c r="P257" s="367">
        <f t="shared" ref="P257:P265" si="13">SUM(D257:O257)</f>
        <v>2956.1410000000001</v>
      </c>
      <c r="Q257" s="368">
        <f>'Sn Fco. Menendez'!AE369+SUM(P257/12)</f>
        <v>246.34508333333335</v>
      </c>
      <c r="R257" s="368">
        <f>'Sn Fco. Menendez'!AF369+SUM(Q257/30)</f>
        <v>8.2115027777777776</v>
      </c>
      <c r="S257" s="17"/>
    </row>
    <row r="258" spans="1:19">
      <c r="A258" s="547"/>
      <c r="B258" s="387" t="s">
        <v>346</v>
      </c>
      <c r="C258" s="282" t="s">
        <v>295</v>
      </c>
      <c r="D258" s="369">
        <v>21.105</v>
      </c>
      <c r="E258" s="370">
        <v>19.135000000000002</v>
      </c>
      <c r="F258" s="369">
        <v>23.56</v>
      </c>
      <c r="G258" s="369">
        <v>31.4</v>
      </c>
      <c r="H258" s="369">
        <v>30.18</v>
      </c>
      <c r="I258" s="369">
        <v>25.585000000000001</v>
      </c>
      <c r="J258" s="371">
        <v>25.815000000000001</v>
      </c>
      <c r="K258" s="369">
        <v>26.565000000000001</v>
      </c>
      <c r="L258" s="371">
        <v>30.285</v>
      </c>
      <c r="M258" s="371">
        <v>27.434999999999999</v>
      </c>
      <c r="N258" s="371">
        <v>23.11</v>
      </c>
      <c r="O258" s="366">
        <v>27.504999999999999</v>
      </c>
      <c r="P258" s="367">
        <f t="shared" si="13"/>
        <v>311.68</v>
      </c>
      <c r="Q258" s="368">
        <f>'Sn Fco. Menendez'!AE370+SUM(P258/12)</f>
        <v>25.973333333333333</v>
      </c>
      <c r="R258" s="368">
        <f>'Sn Fco. Menendez'!AF370+SUM(Q258/30)</f>
        <v>0.86577777777777776</v>
      </c>
      <c r="S258" s="17"/>
    </row>
    <row r="259" spans="1:19">
      <c r="A259" s="547"/>
      <c r="B259" s="387" t="s">
        <v>346</v>
      </c>
      <c r="C259" s="282" t="s">
        <v>296</v>
      </c>
      <c r="D259" s="369">
        <v>21.11</v>
      </c>
      <c r="E259" s="369">
        <v>24.934999999999999</v>
      </c>
      <c r="F259" s="369">
        <v>29.99</v>
      </c>
      <c r="G259" s="369">
        <v>26.96</v>
      </c>
      <c r="H259" s="369">
        <v>24.7</v>
      </c>
      <c r="I259" s="369">
        <v>26.445</v>
      </c>
      <c r="J259" s="371">
        <v>23.914999999999999</v>
      </c>
      <c r="K259" s="369">
        <v>20.51</v>
      </c>
      <c r="L259" s="371">
        <v>23.25</v>
      </c>
      <c r="M259" s="371">
        <v>29.63</v>
      </c>
      <c r="N259" s="371">
        <v>21.59</v>
      </c>
      <c r="O259" s="366">
        <v>26.614999999999998</v>
      </c>
      <c r="P259" s="367">
        <f t="shared" si="13"/>
        <v>299.64999999999998</v>
      </c>
      <c r="Q259" s="368">
        <f>'Sn Fco. Menendez'!AE371+SUM(P259/12)</f>
        <v>24.970833333333331</v>
      </c>
      <c r="R259" s="368">
        <f>'Sn Fco. Menendez'!AF371+SUM(Q259/30)</f>
        <v>0.832361111111111</v>
      </c>
      <c r="S259" s="17"/>
    </row>
    <row r="260" spans="1:19">
      <c r="A260" s="547"/>
      <c r="B260" s="387" t="s">
        <v>346</v>
      </c>
      <c r="C260" s="282" t="s">
        <v>297</v>
      </c>
      <c r="D260" s="369">
        <v>26.875</v>
      </c>
      <c r="E260" s="369">
        <v>16.695</v>
      </c>
      <c r="F260" s="369">
        <v>16.670000000000002</v>
      </c>
      <c r="G260" s="369">
        <v>19.774999999999999</v>
      </c>
      <c r="H260" s="369">
        <v>18.495000000000001</v>
      </c>
      <c r="I260" s="369">
        <v>19.045000000000002</v>
      </c>
      <c r="J260" s="371">
        <v>15.535</v>
      </c>
      <c r="K260" s="369">
        <v>18.655000000000001</v>
      </c>
      <c r="L260" s="371">
        <v>21.4</v>
      </c>
      <c r="M260" s="371">
        <v>22.164999999999999</v>
      </c>
      <c r="N260" s="371">
        <v>17.350000000000001</v>
      </c>
      <c r="O260" s="366">
        <v>22.844999999999999</v>
      </c>
      <c r="P260" s="367">
        <f t="shared" si="13"/>
        <v>235.505</v>
      </c>
      <c r="Q260" s="368">
        <f>'Sn Fco. Menendez'!AE372+SUM(P260/12)</f>
        <v>19.625416666666666</v>
      </c>
      <c r="R260" s="368">
        <f>'Sn Fco. Menendez'!AF372+SUM(Q260/30)</f>
        <v>0.65418055555555554</v>
      </c>
      <c r="S260" s="17"/>
    </row>
    <row r="261" spans="1:19">
      <c r="A261" s="547"/>
      <c r="B261" s="387" t="s">
        <v>346</v>
      </c>
      <c r="C261" s="282" t="s">
        <v>298</v>
      </c>
      <c r="D261" s="369">
        <v>78.569999999999993</v>
      </c>
      <c r="E261" s="369">
        <v>65.995000000000005</v>
      </c>
      <c r="F261" s="369">
        <v>71.245000000000005</v>
      </c>
      <c r="G261" s="369">
        <v>75.63</v>
      </c>
      <c r="H261" s="369">
        <v>71.86</v>
      </c>
      <c r="I261" s="369">
        <v>69.8</v>
      </c>
      <c r="J261" s="371">
        <v>70.484999999999999</v>
      </c>
      <c r="K261" s="369">
        <v>78.819999999999993</v>
      </c>
      <c r="L261" s="371">
        <v>74.430000000000007</v>
      </c>
      <c r="M261" s="371">
        <v>78.655000000000001</v>
      </c>
      <c r="N261" s="371">
        <v>67.42</v>
      </c>
      <c r="O261" s="366">
        <v>72.14</v>
      </c>
      <c r="P261" s="367">
        <f t="shared" si="13"/>
        <v>875.05</v>
      </c>
      <c r="Q261" s="368">
        <f>'Sn Fco. Menendez'!AE373+SUM(P261/12)</f>
        <v>72.920833333333334</v>
      </c>
      <c r="R261" s="368">
        <f>'Sn Fco. Menendez'!AF373+SUM(Q261/30)</f>
        <v>2.4306944444444443</v>
      </c>
      <c r="S261" s="17"/>
    </row>
    <row r="262" spans="1:19">
      <c r="A262" s="547"/>
      <c r="B262" s="387" t="s">
        <v>346</v>
      </c>
      <c r="C262" s="282" t="s">
        <v>299</v>
      </c>
      <c r="D262" s="369">
        <v>15.03</v>
      </c>
      <c r="E262" s="369">
        <v>13.11</v>
      </c>
      <c r="F262" s="369">
        <v>18.11</v>
      </c>
      <c r="G262" s="369">
        <v>19.190000000000001</v>
      </c>
      <c r="H262" s="369">
        <v>17.66</v>
      </c>
      <c r="I262" s="369">
        <v>16.114999999999998</v>
      </c>
      <c r="J262" s="371">
        <v>17.594999999999999</v>
      </c>
      <c r="K262" s="369">
        <v>19.094999999999999</v>
      </c>
      <c r="L262" s="371">
        <v>16.065000000000001</v>
      </c>
      <c r="M262" s="371">
        <v>19.48</v>
      </c>
      <c r="N262" s="371">
        <v>15.255000000000001</v>
      </c>
      <c r="O262" s="366">
        <v>14.57</v>
      </c>
      <c r="P262" s="367">
        <f t="shared" si="13"/>
        <v>201.27499999999995</v>
      </c>
      <c r="Q262" s="368">
        <f>'Sn Fco. Menendez'!AE374+SUM(P262/12)</f>
        <v>16.772916666666664</v>
      </c>
      <c r="R262" s="368">
        <f>'Sn Fco. Menendez'!AF374+SUM(Q262/30)</f>
        <v>0.55909722222222213</v>
      </c>
      <c r="S262" s="17"/>
    </row>
    <row r="263" spans="1:19">
      <c r="A263" s="547"/>
      <c r="B263" s="387" t="s">
        <v>346</v>
      </c>
      <c r="C263" s="282" t="s">
        <v>300</v>
      </c>
      <c r="D263" s="369">
        <v>13.89</v>
      </c>
      <c r="E263" s="369">
        <v>13.1</v>
      </c>
      <c r="F263" s="369">
        <v>14.59</v>
      </c>
      <c r="G263" s="369">
        <v>14.755000000000001</v>
      </c>
      <c r="H263" s="369">
        <v>14.275</v>
      </c>
      <c r="I263" s="369">
        <v>15.96</v>
      </c>
      <c r="J263" s="371">
        <v>13.35</v>
      </c>
      <c r="K263" s="369">
        <v>15.045</v>
      </c>
      <c r="L263" s="371">
        <v>15.34</v>
      </c>
      <c r="M263" s="371">
        <v>19.010000000000002</v>
      </c>
      <c r="N263" s="371">
        <v>15.97</v>
      </c>
      <c r="O263" s="366">
        <v>13.145</v>
      </c>
      <c r="P263" s="367">
        <f t="shared" si="13"/>
        <v>178.42999999999998</v>
      </c>
      <c r="Q263" s="368">
        <f>'Sn Fco. Menendez'!AE375+SUM(P263/12)</f>
        <v>14.869166666666665</v>
      </c>
      <c r="R263" s="368">
        <f>'Sn Fco. Menendez'!AF375+SUM(Q263/30)</f>
        <v>0.49563888888888885</v>
      </c>
      <c r="S263" s="17"/>
    </row>
    <row r="264" spans="1:19">
      <c r="A264" s="547"/>
      <c r="B264" s="387" t="s">
        <v>346</v>
      </c>
      <c r="C264" s="282" t="s">
        <v>301</v>
      </c>
      <c r="D264" s="369">
        <v>17.614999999999998</v>
      </c>
      <c r="E264" s="369">
        <v>14.25</v>
      </c>
      <c r="F264" s="369">
        <v>15.525</v>
      </c>
      <c r="G264" s="369">
        <v>19.875</v>
      </c>
      <c r="H264" s="369">
        <v>16.86</v>
      </c>
      <c r="I264" s="369">
        <v>17.71</v>
      </c>
      <c r="J264" s="371">
        <v>18.260000000000002</v>
      </c>
      <c r="K264" s="369">
        <v>15.06</v>
      </c>
      <c r="L264" s="371">
        <v>16.555</v>
      </c>
      <c r="M264" s="371">
        <v>18.59</v>
      </c>
      <c r="N264" s="371">
        <v>17.29</v>
      </c>
      <c r="O264" s="366">
        <v>18.254999999999999</v>
      </c>
      <c r="P264" s="367">
        <f t="shared" si="13"/>
        <v>205.845</v>
      </c>
      <c r="Q264" s="368">
        <f>'Sn Fco. Menendez'!AE376+SUM(P264/12)</f>
        <v>17.153749999999999</v>
      </c>
      <c r="R264" s="368">
        <f>'Sn Fco. Menendez'!AF376+SUM(Q264/30)</f>
        <v>0.57179166666666659</v>
      </c>
      <c r="S264" s="17"/>
    </row>
    <row r="265" spans="1:19">
      <c r="A265" s="547"/>
      <c r="B265" s="387" t="s">
        <v>346</v>
      </c>
      <c r="C265" s="282" t="s">
        <v>302</v>
      </c>
      <c r="D265" s="369">
        <v>18.03</v>
      </c>
      <c r="E265" s="369">
        <v>17.420000000000002</v>
      </c>
      <c r="F265" s="369">
        <v>20.535</v>
      </c>
      <c r="G265" s="369">
        <v>21.425000000000001</v>
      </c>
      <c r="H265" s="369">
        <v>24.32</v>
      </c>
      <c r="I265" s="369">
        <v>19.614999999999998</v>
      </c>
      <c r="J265" s="371">
        <v>27.4</v>
      </c>
      <c r="K265" s="369">
        <v>19.04</v>
      </c>
      <c r="L265" s="371">
        <v>20.405000000000001</v>
      </c>
      <c r="M265" s="371">
        <v>20.635000000000002</v>
      </c>
      <c r="N265" s="371">
        <v>19.190000000000001</v>
      </c>
      <c r="O265" s="366">
        <v>19.22</v>
      </c>
      <c r="P265" s="367">
        <f t="shared" si="13"/>
        <v>247.23499999999996</v>
      </c>
      <c r="Q265" s="368">
        <f>'Sn Fco. Menendez'!AE377+SUM(P265/12)</f>
        <v>20.602916666666662</v>
      </c>
      <c r="R265" s="368">
        <f>'Sn Fco. Menendez'!AF377+SUM(Q265/30)</f>
        <v>0.68676388888888873</v>
      </c>
      <c r="S265" s="17"/>
    </row>
    <row r="266" spans="1:19">
      <c r="A266" s="547"/>
      <c r="B266" s="387" t="s">
        <v>208</v>
      </c>
      <c r="C266" s="282" t="s">
        <v>309</v>
      </c>
      <c r="D266" s="371">
        <v>4.4349999999999996</v>
      </c>
      <c r="E266" s="369">
        <v>3.2050000000000001</v>
      </c>
      <c r="F266" s="369">
        <v>4.0449999999999999</v>
      </c>
      <c r="G266" s="369">
        <v>4.0140000000000002</v>
      </c>
      <c r="H266" s="369">
        <v>5.4349999999999996</v>
      </c>
      <c r="I266" s="369">
        <v>5.6749999999999998</v>
      </c>
      <c r="J266" s="369">
        <v>4.29</v>
      </c>
      <c r="K266" s="371">
        <v>6.01</v>
      </c>
      <c r="L266" s="369">
        <v>4.6399999999999997</v>
      </c>
      <c r="M266" s="371">
        <v>6.5549999999999997</v>
      </c>
      <c r="N266" s="371">
        <v>4.83</v>
      </c>
      <c r="O266" s="371">
        <v>4.26</v>
      </c>
      <c r="P266" s="367">
        <f t="shared" ref="P266:P282" si="14">SUM(D266:O266)</f>
        <v>57.393999999999991</v>
      </c>
      <c r="Q266" s="368">
        <f>'Sn Fco. Menendez'!AE379+SUM(P266/12)</f>
        <v>4.7828333333333326</v>
      </c>
      <c r="R266" s="368">
        <f>'Sn Fco. Menendez'!AF379+SUM(Q266/30)</f>
        <v>0.15942777777777775</v>
      </c>
      <c r="S266" s="17"/>
    </row>
    <row r="267" spans="1:19">
      <c r="A267" s="547"/>
      <c r="B267" s="387" t="s">
        <v>208</v>
      </c>
      <c r="C267" s="282" t="s">
        <v>364</v>
      </c>
      <c r="D267" s="369">
        <v>3.6949999999999998</v>
      </c>
      <c r="E267" s="369">
        <v>3.9</v>
      </c>
      <c r="F267" s="369">
        <v>4.1900000000000004</v>
      </c>
      <c r="G267" s="369">
        <v>5.6150000000000002</v>
      </c>
      <c r="H267" s="369">
        <v>4.9649999999999999</v>
      </c>
      <c r="I267" s="369">
        <v>4.58</v>
      </c>
      <c r="J267" s="371">
        <v>6.1349999999999998</v>
      </c>
      <c r="K267" s="369">
        <v>5.1950000000000003</v>
      </c>
      <c r="L267" s="371">
        <v>5.7549999999999999</v>
      </c>
      <c r="M267" s="371">
        <v>5.7149999999999999</v>
      </c>
      <c r="N267" s="371">
        <v>4.82</v>
      </c>
      <c r="O267" s="366">
        <v>5.585</v>
      </c>
      <c r="P267" s="367">
        <f t="shared" si="14"/>
        <v>60.150000000000006</v>
      </c>
      <c r="Q267" s="368">
        <f>'Sn Fco. Menendez'!AE380+SUM(P267/12)</f>
        <v>5.0125000000000002</v>
      </c>
      <c r="R267" s="368">
        <f>'Sn Fco. Menendez'!AF380+SUM(Q267/30)</f>
        <v>0.16708333333333333</v>
      </c>
      <c r="S267" s="17"/>
    </row>
    <row r="268" spans="1:19">
      <c r="A268" s="547"/>
      <c r="B268" s="387" t="s">
        <v>208</v>
      </c>
      <c r="C268" s="282" t="s">
        <v>356</v>
      </c>
      <c r="D268" s="369">
        <v>16.52</v>
      </c>
      <c r="E268" s="369">
        <v>13.654999999999999</v>
      </c>
      <c r="F268" s="369">
        <v>15.925000000000001</v>
      </c>
      <c r="G268" s="369">
        <v>19.04</v>
      </c>
      <c r="H268" s="369">
        <v>20.454999999999998</v>
      </c>
      <c r="I268" s="369">
        <v>19.05</v>
      </c>
      <c r="J268" s="371">
        <v>19.25</v>
      </c>
      <c r="K268" s="369">
        <v>19.95</v>
      </c>
      <c r="L268" s="371">
        <v>20</v>
      </c>
      <c r="M268" s="371">
        <v>18.805</v>
      </c>
      <c r="N268" s="371">
        <v>17.36</v>
      </c>
      <c r="O268" s="369">
        <v>21.125</v>
      </c>
      <c r="P268" s="367">
        <f t="shared" si="14"/>
        <v>221.13499999999999</v>
      </c>
      <c r="Q268" s="368">
        <f>'Sn Fco. Menendez'!AE381+SUM(P268/12)</f>
        <v>18.427916666666665</v>
      </c>
      <c r="R268" s="368">
        <f>'Sn Fco. Menendez'!AF381+SUM(Q268/30)</f>
        <v>0.61426388888888883</v>
      </c>
      <c r="S268" s="17"/>
    </row>
    <row r="269" spans="1:19">
      <c r="A269" s="547"/>
      <c r="B269" s="387" t="s">
        <v>208</v>
      </c>
      <c r="C269" s="282" t="s">
        <v>304</v>
      </c>
      <c r="D269" s="369">
        <v>13.315</v>
      </c>
      <c r="E269" s="369">
        <v>13.11</v>
      </c>
      <c r="F269" s="369">
        <v>14.02</v>
      </c>
      <c r="G269" s="369">
        <v>12.9</v>
      </c>
      <c r="H269" s="369">
        <v>17.835000000000001</v>
      </c>
      <c r="I269" s="369">
        <v>19.645</v>
      </c>
      <c r="J269" s="371">
        <v>18.66</v>
      </c>
      <c r="K269" s="369">
        <v>14.99</v>
      </c>
      <c r="L269" s="371">
        <v>18.8</v>
      </c>
      <c r="M269" s="371">
        <v>16.844999999999999</v>
      </c>
      <c r="N269" s="371">
        <v>15.255000000000001</v>
      </c>
      <c r="O269" s="366">
        <v>16.149999999999999</v>
      </c>
      <c r="P269" s="367">
        <f t="shared" si="14"/>
        <v>191.52499999999998</v>
      </c>
      <c r="Q269" s="368">
        <f>'Sn Fco. Menendez'!AE382+SUM(P269/12)</f>
        <v>15.960416666666665</v>
      </c>
      <c r="R269" s="368">
        <f>'Sn Fco. Menendez'!AF382+SUM(Q269/30)</f>
        <v>0.5320138888888889</v>
      </c>
      <c r="S269" s="17"/>
    </row>
    <row r="270" spans="1:19">
      <c r="A270" s="547"/>
      <c r="B270" s="387" t="s">
        <v>208</v>
      </c>
      <c r="C270" s="282" t="s">
        <v>310</v>
      </c>
      <c r="D270" s="369">
        <v>0.77500000000000002</v>
      </c>
      <c r="E270" s="369">
        <v>1.1599999999999999</v>
      </c>
      <c r="F270" s="369">
        <v>0</v>
      </c>
      <c r="G270" s="369">
        <v>1.06</v>
      </c>
      <c r="H270" s="369">
        <v>0</v>
      </c>
      <c r="I270" s="369">
        <v>1.69</v>
      </c>
      <c r="J270" s="371">
        <v>2.13</v>
      </c>
      <c r="K270" s="369">
        <v>0</v>
      </c>
      <c r="L270" s="371">
        <v>1.0149999999999999</v>
      </c>
      <c r="M270" s="371">
        <v>0</v>
      </c>
      <c r="N270" s="371">
        <v>1.175</v>
      </c>
      <c r="O270" s="366">
        <v>1.65</v>
      </c>
      <c r="P270" s="367">
        <f t="shared" si="14"/>
        <v>10.655000000000001</v>
      </c>
      <c r="Q270" s="368">
        <f>'Sn Fco. Menendez'!AE383+SUM(P270/12)</f>
        <v>0.8879166666666668</v>
      </c>
      <c r="R270" s="368">
        <f>'Sn Fco. Menendez'!AF383+SUM(Q270/30)</f>
        <v>2.9597222222222226E-2</v>
      </c>
      <c r="S270" s="17"/>
    </row>
    <row r="271" spans="1:19">
      <c r="A271" s="547"/>
      <c r="B271" s="387" t="s">
        <v>208</v>
      </c>
      <c r="C271" s="282" t="s">
        <v>308</v>
      </c>
      <c r="D271" s="369">
        <v>8.0250000000000004</v>
      </c>
      <c r="E271" s="369">
        <v>5.63</v>
      </c>
      <c r="F271" s="369">
        <v>7.125</v>
      </c>
      <c r="G271" s="369">
        <v>8.93</v>
      </c>
      <c r="H271" s="369">
        <v>7.23</v>
      </c>
      <c r="I271" s="369">
        <v>7.7149999999999999</v>
      </c>
      <c r="J271" s="371">
        <v>12.244999999999999</v>
      </c>
      <c r="K271" s="369">
        <v>8.0250000000000004</v>
      </c>
      <c r="L271" s="371">
        <v>8.7899999999999991</v>
      </c>
      <c r="M271" s="371">
        <v>9.6549999999999994</v>
      </c>
      <c r="N271" s="371">
        <v>6.77</v>
      </c>
      <c r="O271" s="366">
        <v>8.86</v>
      </c>
      <c r="P271" s="367">
        <f t="shared" si="14"/>
        <v>99</v>
      </c>
      <c r="Q271" s="368">
        <f>'Sn Fco. Menendez'!AE384+SUM(P271/12)</f>
        <v>8.25</v>
      </c>
      <c r="R271" s="368">
        <f>'Sn Fco. Menendez'!AF384+SUM(Q271/30)</f>
        <v>0.27500000000000002</v>
      </c>
      <c r="S271" s="17"/>
    </row>
    <row r="272" spans="1:19">
      <c r="A272" s="547"/>
      <c r="B272" s="387" t="s">
        <v>208</v>
      </c>
      <c r="C272" s="282" t="s">
        <v>410</v>
      </c>
      <c r="D272" s="369">
        <v>11.154999999999999</v>
      </c>
      <c r="E272" s="369">
        <v>10.7</v>
      </c>
      <c r="F272" s="369">
        <v>9.8949999999999996</v>
      </c>
      <c r="G272" s="369">
        <v>11.994999999999999</v>
      </c>
      <c r="H272" s="369">
        <v>14.555</v>
      </c>
      <c r="I272" s="369">
        <v>14.664999999999999</v>
      </c>
      <c r="J272" s="371">
        <v>14.324999999999999</v>
      </c>
      <c r="K272" s="369">
        <v>14.61</v>
      </c>
      <c r="L272" s="371">
        <v>17.184999999999999</v>
      </c>
      <c r="M272" s="371">
        <v>18.079999999999998</v>
      </c>
      <c r="N272" s="371">
        <v>14.07</v>
      </c>
      <c r="O272" s="366">
        <v>13.185</v>
      </c>
      <c r="P272" s="367">
        <f t="shared" si="14"/>
        <v>164.42000000000002</v>
      </c>
      <c r="Q272" s="368">
        <f>'Sn Fco. Menendez'!AE385+SUM(P272/12)</f>
        <v>13.701666666666668</v>
      </c>
      <c r="R272" s="368">
        <f>'Sn Fco. Menendez'!AF385+SUM(Q272/30)</f>
        <v>0.45672222222222225</v>
      </c>
      <c r="S272" s="17"/>
    </row>
    <row r="273" spans="1:19">
      <c r="A273" s="547"/>
      <c r="B273" s="387" t="s">
        <v>208</v>
      </c>
      <c r="C273" s="282" t="s">
        <v>307</v>
      </c>
      <c r="D273" s="369">
        <v>55.774999999999999</v>
      </c>
      <c r="E273" s="369">
        <v>48.75</v>
      </c>
      <c r="F273" s="369">
        <v>53.784999999999997</v>
      </c>
      <c r="G273" s="369">
        <v>56.53</v>
      </c>
      <c r="H273" s="369">
        <v>60.774999999999999</v>
      </c>
      <c r="I273" s="371">
        <v>61.435000000000002</v>
      </c>
      <c r="J273" s="369">
        <v>55.91</v>
      </c>
      <c r="K273" s="371">
        <v>49.674999999999997</v>
      </c>
      <c r="L273" s="371">
        <v>58.07</v>
      </c>
      <c r="M273" s="371">
        <v>61.28</v>
      </c>
      <c r="N273" s="366">
        <v>52.12</v>
      </c>
      <c r="O273" s="366">
        <v>55.145000000000003</v>
      </c>
      <c r="P273" s="367">
        <f t="shared" si="14"/>
        <v>669.25</v>
      </c>
      <c r="Q273" s="368">
        <f>'Sn Fco. Menendez'!AE386+SUM(P273/12)</f>
        <v>55.770833333333336</v>
      </c>
      <c r="R273" s="368">
        <f>'Sn Fco. Menendez'!AF386+SUM(Q273/30)</f>
        <v>1.8590277777777779</v>
      </c>
      <c r="S273" s="17"/>
    </row>
    <row r="274" spans="1:19">
      <c r="A274" s="547"/>
      <c r="B274" s="387" t="s">
        <v>346</v>
      </c>
      <c r="C274" s="282" t="s">
        <v>346</v>
      </c>
      <c r="D274" s="369">
        <v>342.685</v>
      </c>
      <c r="E274" s="369">
        <v>376.15499999999997</v>
      </c>
      <c r="F274" s="369">
        <v>436.35</v>
      </c>
      <c r="G274" s="369">
        <v>480.48500000000001</v>
      </c>
      <c r="H274" s="369">
        <v>455.39499999999998</v>
      </c>
      <c r="I274" s="369">
        <v>452.92500000000001</v>
      </c>
      <c r="J274" s="371">
        <v>460.86500000000001</v>
      </c>
      <c r="K274" s="369">
        <v>402.815</v>
      </c>
      <c r="L274" s="371">
        <v>433.35</v>
      </c>
      <c r="M274" s="371">
        <v>429.173</v>
      </c>
      <c r="N274" s="371">
        <v>396.52</v>
      </c>
      <c r="O274" s="366">
        <v>440.41</v>
      </c>
      <c r="P274" s="367">
        <f t="shared" si="14"/>
        <v>5107.1280000000006</v>
      </c>
      <c r="Q274" s="368">
        <f>'Sn Fco. Menendez'!AE387+SUM(P274/12)</f>
        <v>425.59400000000005</v>
      </c>
      <c r="R274" s="368">
        <f>'Sn Fco. Menendez'!AF387+SUM(Q274/30)</f>
        <v>14.186466666666668</v>
      </c>
      <c r="S274" s="17"/>
    </row>
    <row r="275" spans="1:19">
      <c r="A275" s="547"/>
      <c r="B275" s="387" t="s">
        <v>208</v>
      </c>
      <c r="C275" s="282" t="s">
        <v>306</v>
      </c>
      <c r="D275" s="369">
        <v>16.579999999999998</v>
      </c>
      <c r="E275" s="369">
        <v>15.065</v>
      </c>
      <c r="F275" s="369">
        <v>18.835000000000001</v>
      </c>
      <c r="G275" s="369">
        <v>21.914999999999999</v>
      </c>
      <c r="H275" s="369">
        <v>23.53</v>
      </c>
      <c r="I275" s="369">
        <v>21.06</v>
      </c>
      <c r="J275" s="371">
        <v>20.78</v>
      </c>
      <c r="K275" s="369">
        <v>18.309999999999999</v>
      </c>
      <c r="L275" s="371">
        <v>23.17</v>
      </c>
      <c r="M275" s="371">
        <v>23.09</v>
      </c>
      <c r="N275" s="371">
        <v>19.155000000000001</v>
      </c>
      <c r="O275" s="366">
        <v>16.614999999999998</v>
      </c>
      <c r="P275" s="367">
        <f t="shared" si="14"/>
        <v>238.10500000000002</v>
      </c>
      <c r="Q275" s="368">
        <f>'Sn Fco. Menendez'!AE388+SUM(P275/12)</f>
        <v>19.842083333333335</v>
      </c>
      <c r="R275" s="368">
        <f>'Sn Fco. Menendez'!AF388+SUM(Q275/30)</f>
        <v>0.66140277777777778</v>
      </c>
      <c r="S275" s="17"/>
    </row>
    <row r="276" spans="1:19">
      <c r="A276" s="547"/>
      <c r="B276" s="387" t="s">
        <v>208</v>
      </c>
      <c r="C276" s="282" t="s">
        <v>447</v>
      </c>
      <c r="D276" s="369">
        <v>45.384999999999998</v>
      </c>
      <c r="E276" s="369">
        <v>37.115000000000002</v>
      </c>
      <c r="F276" s="369">
        <v>43.63</v>
      </c>
      <c r="G276" s="369">
        <v>44.67</v>
      </c>
      <c r="H276" s="369">
        <v>49.954999999999998</v>
      </c>
      <c r="I276" s="369">
        <v>50.39</v>
      </c>
      <c r="J276" s="371">
        <v>48.17</v>
      </c>
      <c r="K276" s="369">
        <v>47.9</v>
      </c>
      <c r="L276" s="371">
        <v>46.865000000000002</v>
      </c>
      <c r="M276" s="371">
        <v>53.81</v>
      </c>
      <c r="N276" s="371">
        <v>42.965000000000003</v>
      </c>
      <c r="O276" s="366">
        <v>47.884999999999998</v>
      </c>
      <c r="P276" s="367">
        <f t="shared" si="14"/>
        <v>558.74</v>
      </c>
      <c r="Q276" s="368">
        <f>'Sn Fco. Menendez'!AE389+SUM(P276/12)</f>
        <v>46.561666666666667</v>
      </c>
      <c r="R276" s="368">
        <f>'Sn Fco. Menendez'!AF389+SUM(Q276/30)</f>
        <v>1.5520555555555555</v>
      </c>
      <c r="S276" s="17"/>
    </row>
    <row r="277" spans="1:19">
      <c r="A277" s="547"/>
      <c r="B277" s="387" t="s">
        <v>346</v>
      </c>
      <c r="C277" s="282" t="s">
        <v>439</v>
      </c>
      <c r="D277" s="369">
        <v>0</v>
      </c>
      <c r="E277" s="369">
        <v>0</v>
      </c>
      <c r="F277" s="369">
        <v>0</v>
      </c>
      <c r="G277" s="369">
        <v>0</v>
      </c>
      <c r="H277" s="369">
        <v>0</v>
      </c>
      <c r="I277" s="369">
        <v>0</v>
      </c>
      <c r="J277" s="371">
        <v>0</v>
      </c>
      <c r="K277" s="369">
        <v>0</v>
      </c>
      <c r="L277" s="371">
        <v>47.42</v>
      </c>
      <c r="M277" s="371">
        <v>0</v>
      </c>
      <c r="N277" s="371">
        <v>0</v>
      </c>
      <c r="O277" s="366">
        <v>0</v>
      </c>
      <c r="P277" s="367">
        <f t="shared" si="14"/>
        <v>47.42</v>
      </c>
      <c r="Q277" s="368">
        <f>'Sn Fco. Menendez'!AE390+SUM(P277/12)</f>
        <v>3.9516666666666667</v>
      </c>
      <c r="R277" s="368">
        <f>'Sn Fco. Menendez'!AF390+SUM(Q277/30)</f>
        <v>0.13172222222222221</v>
      </c>
      <c r="S277" s="17"/>
    </row>
    <row r="278" spans="1:19">
      <c r="A278" s="547"/>
      <c r="B278" s="387" t="s">
        <v>346</v>
      </c>
      <c r="C278" s="282" t="s">
        <v>305</v>
      </c>
      <c r="D278" s="369">
        <v>56.4</v>
      </c>
      <c r="E278" s="369">
        <v>41.78</v>
      </c>
      <c r="F278" s="369">
        <v>42.76</v>
      </c>
      <c r="G278" s="369">
        <v>50.424999999999997</v>
      </c>
      <c r="H278" s="369">
        <v>50.634999999999998</v>
      </c>
      <c r="I278" s="369">
        <v>56.924999999999997</v>
      </c>
      <c r="J278" s="371">
        <v>55.405000000000001</v>
      </c>
      <c r="K278" s="369">
        <v>42.734999999999999</v>
      </c>
      <c r="L278" s="371">
        <v>55.844999999999999</v>
      </c>
      <c r="M278" s="371">
        <v>56.215000000000003</v>
      </c>
      <c r="N278" s="371">
        <v>45.414999999999999</v>
      </c>
      <c r="O278" s="366">
        <v>54.22</v>
      </c>
      <c r="P278" s="367">
        <f t="shared" si="14"/>
        <v>608.7600000000001</v>
      </c>
      <c r="Q278" s="368">
        <f>'Sn Fco. Menendez'!AE391+SUM(P278/12)</f>
        <v>50.730000000000011</v>
      </c>
      <c r="R278" s="368">
        <f>'Sn Fco. Menendez'!AF391+SUM(Q278/30)</f>
        <v>1.6910000000000003</v>
      </c>
      <c r="S278" s="17"/>
    </row>
    <row r="279" spans="1:19">
      <c r="A279" s="547"/>
      <c r="B279" s="387" t="s">
        <v>208</v>
      </c>
      <c r="C279" s="282" t="s">
        <v>187</v>
      </c>
      <c r="D279" s="369">
        <v>5.79</v>
      </c>
      <c r="E279" s="369">
        <v>3.2250000000000001</v>
      </c>
      <c r="F279" s="369">
        <v>3.085</v>
      </c>
      <c r="G279" s="369">
        <v>1.62</v>
      </c>
      <c r="H279" s="369">
        <v>4.2750000000000004</v>
      </c>
      <c r="I279" s="369">
        <v>1.915</v>
      </c>
      <c r="J279" s="371">
        <v>6.1849999999999996</v>
      </c>
      <c r="K279" s="369">
        <v>0</v>
      </c>
      <c r="L279" s="371">
        <v>0</v>
      </c>
      <c r="M279" s="371">
        <v>11.23</v>
      </c>
      <c r="N279" s="371">
        <v>0</v>
      </c>
      <c r="O279" s="366">
        <v>5.46</v>
      </c>
      <c r="P279" s="367">
        <f t="shared" si="14"/>
        <v>42.785000000000004</v>
      </c>
      <c r="Q279" s="368">
        <f>'Sn Fco. Menendez'!AE392+SUM(P279/12)</f>
        <v>3.5654166666666671</v>
      </c>
      <c r="R279" s="368">
        <f>'Sn Fco. Menendez'!AF392+SUM(Q279/30)</f>
        <v>0.11884722222222224</v>
      </c>
      <c r="S279" s="17"/>
    </row>
    <row r="280" spans="1:19">
      <c r="A280" s="547"/>
      <c r="B280" s="387" t="s">
        <v>208</v>
      </c>
      <c r="C280" s="283" t="s">
        <v>354</v>
      </c>
      <c r="D280" s="369">
        <v>15.065</v>
      </c>
      <c r="E280" s="369">
        <v>13.195</v>
      </c>
      <c r="F280" s="369">
        <v>17.125</v>
      </c>
      <c r="G280" s="369">
        <v>15.324999999999999</v>
      </c>
      <c r="H280" s="369">
        <v>17.8</v>
      </c>
      <c r="I280" s="369">
        <v>22.204999999999998</v>
      </c>
      <c r="J280" s="371">
        <v>15.05</v>
      </c>
      <c r="K280" s="369">
        <v>14.9</v>
      </c>
      <c r="L280" s="371">
        <v>17.015000000000001</v>
      </c>
      <c r="M280" s="371">
        <v>19.66</v>
      </c>
      <c r="N280" s="371">
        <v>13.904999999999999</v>
      </c>
      <c r="O280" s="366">
        <v>12.06</v>
      </c>
      <c r="P280" s="367">
        <f t="shared" si="14"/>
        <v>193.30500000000001</v>
      </c>
      <c r="Q280" s="368">
        <f>'Sn Fco. Menendez'!AE393+SUM(P280/12)</f>
        <v>16.108750000000001</v>
      </c>
      <c r="R280" s="368">
        <f>'Sn Fco. Menendez'!AF393+SUM(Q280/30)</f>
        <v>0.53695833333333332</v>
      </c>
      <c r="S280" s="17"/>
    </row>
    <row r="281" spans="1:19">
      <c r="A281" s="547"/>
      <c r="B281" s="387" t="s">
        <v>346</v>
      </c>
      <c r="C281" s="282" t="s">
        <v>303</v>
      </c>
      <c r="D281" s="369">
        <v>6.76</v>
      </c>
      <c r="E281" s="369">
        <v>6.65</v>
      </c>
      <c r="F281" s="369">
        <v>6.3150000000000004</v>
      </c>
      <c r="G281" s="369">
        <v>8.5350000000000001</v>
      </c>
      <c r="H281" s="369">
        <v>8.4700000000000006</v>
      </c>
      <c r="I281" s="369">
        <v>9.93</v>
      </c>
      <c r="J281" s="371">
        <v>8.58</v>
      </c>
      <c r="K281" s="369">
        <v>7.665</v>
      </c>
      <c r="L281" s="371">
        <v>9.5350000000000001</v>
      </c>
      <c r="M281" s="371">
        <v>9.5350000000000001</v>
      </c>
      <c r="N281" s="371">
        <v>6.41</v>
      </c>
      <c r="O281" s="366">
        <v>5.51</v>
      </c>
      <c r="P281" s="367">
        <f t="shared" si="14"/>
        <v>93.894999999999996</v>
      </c>
      <c r="Q281" s="368">
        <f>'Sn Fco. Menendez'!AE394+SUM(P281/12)</f>
        <v>7.824583333333333</v>
      </c>
      <c r="R281" s="368">
        <f>'Sn Fco. Menendez'!AF394+SUM(Q281/30)</f>
        <v>0.26081944444444444</v>
      </c>
      <c r="S281" s="17"/>
    </row>
    <row r="282" spans="1:19">
      <c r="A282" s="547"/>
      <c r="B282" s="387" t="s">
        <v>208</v>
      </c>
      <c r="C282" s="282" t="s">
        <v>407</v>
      </c>
      <c r="D282" s="369">
        <v>15.115</v>
      </c>
      <c r="E282" s="369">
        <v>13.83</v>
      </c>
      <c r="F282" s="369">
        <v>15.92</v>
      </c>
      <c r="G282" s="369">
        <v>15.26</v>
      </c>
      <c r="H282" s="369">
        <v>19.8</v>
      </c>
      <c r="I282" s="369">
        <v>17.664999999999999</v>
      </c>
      <c r="J282" s="371">
        <v>15.73</v>
      </c>
      <c r="K282" s="369">
        <v>17.785</v>
      </c>
      <c r="L282" s="371">
        <v>17.63</v>
      </c>
      <c r="M282" s="371">
        <v>21.3</v>
      </c>
      <c r="N282" s="371">
        <v>14.505000000000001</v>
      </c>
      <c r="O282" s="366">
        <v>16.34</v>
      </c>
      <c r="P282" s="367">
        <f t="shared" si="14"/>
        <v>200.88000000000002</v>
      </c>
      <c r="Q282" s="368">
        <f>'Sn Fco. Menendez'!AE395+SUM(P282/12)</f>
        <v>16.740000000000002</v>
      </c>
      <c r="R282" s="368">
        <f>'Sn Fco. Menendez'!AF395+SUM(Q282/30)</f>
        <v>0.55800000000000005</v>
      </c>
      <c r="S282" s="17"/>
    </row>
    <row r="283" spans="1:19">
      <c r="A283" s="548" t="s">
        <v>586</v>
      </c>
      <c r="B283" s="388" t="s">
        <v>144</v>
      </c>
      <c r="C283" s="284" t="str">
        <f>CHALATENANGO!B4</f>
        <v>Tejutla</v>
      </c>
      <c r="D283" s="372">
        <f>CHALATENANGO!C4</f>
        <v>102.82</v>
      </c>
      <c r="E283" s="372">
        <f>CHALATENANGO!D4</f>
        <v>102.44</v>
      </c>
      <c r="F283" s="372">
        <f>CHALATENANGO!E4</f>
        <v>103.7</v>
      </c>
      <c r="G283" s="372">
        <f>CHALATENANGO!F4</f>
        <v>110.23</v>
      </c>
      <c r="H283" s="372">
        <f>CHALATENANGO!G4</f>
        <v>136.04</v>
      </c>
      <c r="I283" s="372">
        <f>CHALATENANGO!H4</f>
        <v>126.25</v>
      </c>
      <c r="J283" s="372">
        <f>CHALATENANGO!I4</f>
        <v>134.6</v>
      </c>
      <c r="K283" s="372">
        <f>CHALATENANGO!J4</f>
        <v>124.75</v>
      </c>
      <c r="L283" s="372">
        <f>CHALATENANGO!K4</f>
        <v>137.41</v>
      </c>
      <c r="M283" s="372">
        <f>CHALATENANGO!L4</f>
        <v>139.5</v>
      </c>
      <c r="N283" s="372">
        <f>CHALATENANGO!M4</f>
        <v>103.736</v>
      </c>
      <c r="O283" s="372">
        <f>CHALATENANGO!N4</f>
        <v>118.7</v>
      </c>
      <c r="P283" s="391">
        <f t="shared" ref="P283:P289" si="15">SUM(D283:O283)</f>
        <v>1440.1760000000002</v>
      </c>
      <c r="Q283" s="373">
        <f>'Sn Fco. Menendez'!AE398+SUM(P283/12)</f>
        <v>120.01466666666668</v>
      </c>
      <c r="R283" s="373">
        <f>'Sn Fco. Menendez'!AF398+SUM(Q283/30)</f>
        <v>4.0004888888888894</v>
      </c>
      <c r="S283" s="17"/>
    </row>
    <row r="284" spans="1:19">
      <c r="A284" s="549"/>
      <c r="B284" s="388" t="s">
        <v>144</v>
      </c>
      <c r="C284" s="284" t="str">
        <f>CHALATENANGO!B5</f>
        <v>El Paraíso</v>
      </c>
      <c r="D284" s="372">
        <f>CHALATENANGO!C5</f>
        <v>64.39</v>
      </c>
      <c r="E284" s="372">
        <f>CHALATENANGO!D5</f>
        <v>55.33</v>
      </c>
      <c r="F284" s="372">
        <f>CHALATENANGO!E5</f>
        <v>67.55</v>
      </c>
      <c r="G284" s="372">
        <f>CHALATENANGO!F5</f>
        <v>74.19</v>
      </c>
      <c r="H284" s="372">
        <f>CHALATENANGO!G5</f>
        <v>75.38</v>
      </c>
      <c r="I284" s="372">
        <f>CHALATENANGO!H5</f>
        <v>89</v>
      </c>
      <c r="J284" s="372">
        <f>CHALATENANGO!I5</f>
        <v>79.36</v>
      </c>
      <c r="K284" s="372">
        <f>CHALATENANGO!J5</f>
        <v>72.554000000000002</v>
      </c>
      <c r="L284" s="372">
        <f>CHALATENANGO!K5</f>
        <v>80.430000000000007</v>
      </c>
      <c r="M284" s="372">
        <f>CHALATENANGO!L5</f>
        <v>100.23</v>
      </c>
      <c r="N284" s="372">
        <f>CHALATENANGO!M5</f>
        <v>66.790000000000006</v>
      </c>
      <c r="O284" s="372">
        <f>CHALATENANGO!N5</f>
        <v>78.97</v>
      </c>
      <c r="P284" s="391">
        <f t="shared" si="15"/>
        <v>904.17399999999998</v>
      </c>
      <c r="Q284" s="373">
        <f>'Sn Fco. Menendez'!AE399+SUM(P284/12)</f>
        <v>75.347833333333327</v>
      </c>
      <c r="R284" s="373">
        <f>'Sn Fco. Menendez'!AF399+SUM(Q284/30)</f>
        <v>2.511594444444444</v>
      </c>
      <c r="S284" s="17"/>
    </row>
    <row r="285" spans="1:19">
      <c r="A285" s="549"/>
      <c r="B285" s="388" t="s">
        <v>144</v>
      </c>
      <c r="C285" s="284" t="str">
        <f>CHALATENANGO!B6</f>
        <v>La Reina</v>
      </c>
      <c r="D285" s="372">
        <f>CHALATENANGO!C6</f>
        <v>62.48</v>
      </c>
      <c r="E285" s="372">
        <f>CHALATENANGO!D6</f>
        <v>60.74</v>
      </c>
      <c r="F285" s="372">
        <f>CHALATENANGO!E6</f>
        <v>64.13</v>
      </c>
      <c r="G285" s="372">
        <f>CHALATENANGO!F6</f>
        <v>64.25</v>
      </c>
      <c r="H285" s="372">
        <f>CHALATENANGO!G6</f>
        <v>68.78</v>
      </c>
      <c r="I285" s="372">
        <f>CHALATENANGO!H6</f>
        <v>70.05</v>
      </c>
      <c r="J285" s="372">
        <f>CHALATENANGO!I6</f>
        <v>67.22</v>
      </c>
      <c r="K285" s="372">
        <f>CHALATENANGO!J6</f>
        <v>65.831999999999994</v>
      </c>
      <c r="L285" s="372">
        <f>CHALATENANGO!K6</f>
        <v>64.349999999999994</v>
      </c>
      <c r="M285" s="372">
        <f>CHALATENANGO!L6</f>
        <v>68.81</v>
      </c>
      <c r="N285" s="372">
        <f>CHALATENANGO!M6</f>
        <v>55.892000000000003</v>
      </c>
      <c r="O285" s="372">
        <f>CHALATENANGO!N6</f>
        <v>62.42</v>
      </c>
      <c r="P285" s="391">
        <f t="shared" si="15"/>
        <v>774.95400000000006</v>
      </c>
      <c r="Q285" s="373">
        <f>'Sn Fco. Menendez'!AE400+SUM(P285/12)</f>
        <v>64.57950000000001</v>
      </c>
      <c r="R285" s="373">
        <f>'Sn Fco. Menendez'!AF400+SUM(Q285/30)</f>
        <v>2.1526500000000004</v>
      </c>
      <c r="S285" s="17"/>
    </row>
    <row r="286" spans="1:19">
      <c r="A286" s="549"/>
      <c r="B286" s="388" t="s">
        <v>144</v>
      </c>
      <c r="C286" s="284" t="str">
        <f>CHALATENANGO!B7</f>
        <v>Agua Calñiente</v>
      </c>
      <c r="D286" s="372">
        <f>CHALATENANGO!C7</f>
        <v>51.45</v>
      </c>
      <c r="E286" s="372">
        <f>CHALATENANGO!D7</f>
        <v>45.16</v>
      </c>
      <c r="F286" s="372">
        <f>CHALATENANGO!E7</f>
        <v>56.08</v>
      </c>
      <c r="G286" s="372">
        <f>CHALATENANGO!F7</f>
        <v>61.24</v>
      </c>
      <c r="H286" s="372">
        <f>CHALATENANGO!G7</f>
        <v>58.77</v>
      </c>
      <c r="I286" s="372">
        <f>CHALATENANGO!H7</f>
        <v>51.82</v>
      </c>
      <c r="J286" s="372">
        <f>CHALATENANGO!I7</f>
        <v>62.77</v>
      </c>
      <c r="K286" s="372">
        <f>CHALATENANGO!J7</f>
        <v>54.69</v>
      </c>
      <c r="L286" s="372">
        <f>CHALATENANGO!K7</f>
        <v>65.025999999999996</v>
      </c>
      <c r="M286" s="372">
        <f>CHALATENANGO!L7</f>
        <v>62.83</v>
      </c>
      <c r="N286" s="372">
        <f>CHALATENANGO!M7</f>
        <v>58.098999999999997</v>
      </c>
      <c r="O286" s="372">
        <f>CHALATENANGO!N7</f>
        <v>57.561999999999998</v>
      </c>
      <c r="P286" s="391">
        <f t="shared" si="15"/>
        <v>685.49700000000007</v>
      </c>
      <c r="Q286" s="373">
        <f>'Sn Fco. Menendez'!AE401+SUM(P286/12)</f>
        <v>57.124750000000006</v>
      </c>
      <c r="R286" s="373">
        <f>'Sn Fco. Menendez'!AF401+SUM(Q286/30)</f>
        <v>1.9041583333333336</v>
      </c>
      <c r="S286" s="17"/>
    </row>
    <row r="287" spans="1:19">
      <c r="A287" s="549"/>
      <c r="B287" s="388" t="s">
        <v>144</v>
      </c>
      <c r="C287" s="284" t="str">
        <f>CHALATENANGO!B8</f>
        <v>San Francisco Morazán</v>
      </c>
      <c r="D287" s="372">
        <f>CHALATENANGO!C8</f>
        <v>10.94</v>
      </c>
      <c r="E287" s="372">
        <f>CHALATENANGO!D8</f>
        <v>9.4600000000000009</v>
      </c>
      <c r="F287" s="372">
        <f>CHALATENANGO!E8</f>
        <v>10.39</v>
      </c>
      <c r="G287" s="372">
        <f>CHALATENANGO!F8</f>
        <v>10.83</v>
      </c>
      <c r="H287" s="372">
        <f>CHALATENANGO!G8</f>
        <v>15</v>
      </c>
      <c r="I287" s="372">
        <f>CHALATENANGO!H8</f>
        <v>12.24</v>
      </c>
      <c r="J287" s="372">
        <f>CHALATENANGO!I8</f>
        <v>16</v>
      </c>
      <c r="K287" s="372">
        <f>CHALATENANGO!J8</f>
        <v>10.55</v>
      </c>
      <c r="L287" s="372">
        <f>CHALATENANGO!K8</f>
        <v>13.67</v>
      </c>
      <c r="M287" s="372">
        <f>CHALATENANGO!L8</f>
        <v>14.34</v>
      </c>
      <c r="N287" s="372">
        <f>CHALATENANGO!M8</f>
        <v>11.260999999999999</v>
      </c>
      <c r="O287" s="372">
        <f>CHALATENANGO!N8</f>
        <v>13.96</v>
      </c>
      <c r="P287" s="391">
        <f t="shared" si="15"/>
        <v>148.64100000000002</v>
      </c>
      <c r="Q287" s="373">
        <f>'Sn Fco. Menendez'!AE402+SUM(P287/12)</f>
        <v>12.386750000000001</v>
      </c>
      <c r="R287" s="373">
        <f>'Sn Fco. Menendez'!AF402+SUM(Q287/30)</f>
        <v>0.41289166666666671</v>
      </c>
      <c r="S287" s="17"/>
    </row>
    <row r="288" spans="1:19">
      <c r="A288" s="549"/>
      <c r="B288" s="388" t="s">
        <v>144</v>
      </c>
      <c r="C288" s="284" t="str">
        <f>CHALATENANGO!B9</f>
        <v>Chaclatenango</v>
      </c>
      <c r="D288" s="372">
        <f>CHALATENANGO!C9</f>
        <v>488.13</v>
      </c>
      <c r="E288" s="372">
        <f>CHALATENANGO!D9</f>
        <v>434.48</v>
      </c>
      <c r="F288" s="372">
        <f>CHALATENANGO!E9</f>
        <v>498.29</v>
      </c>
      <c r="G288" s="372">
        <f>CHALATENANGO!F9</f>
        <v>544.62</v>
      </c>
      <c r="H288" s="372">
        <f>CHALATENANGO!G9</f>
        <v>553.30999999999995</v>
      </c>
      <c r="I288" s="372">
        <f>CHALATENANGO!H9</f>
        <v>548.04300000000001</v>
      </c>
      <c r="J288" s="372">
        <f>CHALATENANGO!I9</f>
        <v>546.30999999999995</v>
      </c>
      <c r="K288" s="372">
        <f>CHALATENANGO!J9</f>
        <v>507.06</v>
      </c>
      <c r="L288" s="372">
        <f>CHALATENANGO!K9</f>
        <v>525.697</v>
      </c>
      <c r="M288" s="372">
        <f>CHALATENANGO!L9</f>
        <v>555.52</v>
      </c>
      <c r="N288" s="372">
        <f>CHALATENANGO!M9</f>
        <v>461.8</v>
      </c>
      <c r="O288" s="372">
        <f>CHALATENANGO!N9</f>
        <v>523.76800000000003</v>
      </c>
      <c r="P288" s="391">
        <f t="shared" si="15"/>
        <v>6187.0280000000012</v>
      </c>
      <c r="Q288" s="373">
        <f>'Sn Fco. Menendez'!AE403+SUM(P288/12)</f>
        <v>515.58566666666673</v>
      </c>
      <c r="R288" s="373">
        <f>'Sn Fco. Menendez'!AF403+SUM(Q288/30)</f>
        <v>17.186188888888889</v>
      </c>
      <c r="S288" s="17"/>
    </row>
    <row r="289" spans="1:19" ht="15.75" customHeight="1">
      <c r="A289" s="550"/>
      <c r="B289" s="388" t="s">
        <v>144</v>
      </c>
      <c r="C289" s="284" t="str">
        <f>CHALATENANGO!B10</f>
        <v>Nueva Concepción</v>
      </c>
      <c r="D289" s="372">
        <f>CHALATENANGO!C10</f>
        <v>237.81</v>
      </c>
      <c r="E289" s="372">
        <f>CHALATENANGO!D10</f>
        <v>203.7</v>
      </c>
      <c r="F289" s="372">
        <f>CHALATENANGO!E10</f>
        <v>187.06</v>
      </c>
      <c r="G289" s="372">
        <f>CHALATENANGO!F10</f>
        <v>186.55</v>
      </c>
      <c r="H289" s="372">
        <f>CHALATENANGO!G10</f>
        <v>301.7</v>
      </c>
      <c r="I289" s="372">
        <f>CHALATENANGO!H10</f>
        <v>208.79</v>
      </c>
      <c r="J289" s="372">
        <f>CHALATENANGO!I10</f>
        <v>0</v>
      </c>
      <c r="K289" s="372">
        <f>CHALATENANGO!J10</f>
        <v>0</v>
      </c>
      <c r="L289" s="372">
        <f>CHALATENANGO!K10</f>
        <v>0</v>
      </c>
      <c r="M289" s="372">
        <f>CHALATENANGO!L10</f>
        <v>0</v>
      </c>
      <c r="N289" s="372">
        <f>CHALATENANGO!M10</f>
        <v>0</v>
      </c>
      <c r="O289" s="372">
        <f>CHALATENANGO!N10</f>
        <v>0</v>
      </c>
      <c r="P289" s="391">
        <f t="shared" si="15"/>
        <v>1325.61</v>
      </c>
      <c r="Q289" s="373">
        <f>'Sn Fco. Menendez'!AE404+SUM(P289/12)</f>
        <v>110.46749999999999</v>
      </c>
      <c r="R289" s="373">
        <f>'Sn Fco. Menendez'!AF404+SUM(Q289/30)</f>
        <v>3.6822499999999994</v>
      </c>
      <c r="S289" s="17"/>
    </row>
    <row r="290" spans="1:19">
      <c r="A290" s="546" t="str">
        <f>'CONSOLIDADO (2)'!A404</f>
        <v>AMUCHADES (CHALATENANGO)</v>
      </c>
      <c r="B290" s="40" t="str">
        <f>'CONSOLIDADO (2)'!B404</f>
        <v>Chalatenango</v>
      </c>
      <c r="C290" s="41" t="str">
        <f>'CONSOLIDADO (2)'!C404</f>
        <v>Arcatao</v>
      </c>
      <c r="D290" s="42">
        <f>'CONSOLIDADO (2)'!D404</f>
        <v>3.7</v>
      </c>
      <c r="E290" s="42">
        <f>'CONSOLIDADO (2)'!E404</f>
        <v>7.54</v>
      </c>
      <c r="F290" s="42">
        <f>'CONSOLIDADO (2)'!F404</f>
        <v>2.2400000000000002</v>
      </c>
      <c r="G290" s="42">
        <f>'CONSOLIDADO (2)'!G404</f>
        <v>6.76</v>
      </c>
      <c r="H290" s="42">
        <f>'CONSOLIDADO (2)'!H404</f>
        <v>7.18</v>
      </c>
      <c r="I290" s="42">
        <f>'CONSOLIDADO (2)'!I404</f>
        <v>5.44</v>
      </c>
      <c r="J290" s="42">
        <f>'CONSOLIDADO (2)'!J404</f>
        <v>6.43</v>
      </c>
      <c r="K290" s="42">
        <f>'CONSOLIDADO (2)'!K404</f>
        <v>7.83</v>
      </c>
      <c r="L290" s="42">
        <f>'CONSOLIDADO (2)'!L404</f>
        <v>5.94</v>
      </c>
      <c r="M290" s="42">
        <f>'CONSOLIDADO (2)'!M404</f>
        <v>5.68</v>
      </c>
      <c r="N290" s="42">
        <f>'CONSOLIDADO (2)'!N404</f>
        <v>2.8</v>
      </c>
      <c r="O290" s="42">
        <f>'CONSOLIDADO (2)'!O404</f>
        <v>4.78</v>
      </c>
      <c r="P290" s="29">
        <f>'CONSOLIDADO (2)'!P404</f>
        <v>66.319999999999993</v>
      </c>
      <c r="Q290" s="441">
        <f>'CONSOLIDADO (2)'!Q404</f>
        <v>66.319999999999993</v>
      </c>
      <c r="R290" s="441">
        <f>'CONSOLIDADO (2)'!R404</f>
        <v>2.2106666666666666</v>
      </c>
      <c r="S290" s="17"/>
    </row>
    <row r="291" spans="1:19" ht="22.5" customHeight="1">
      <c r="A291" s="546"/>
      <c r="B291" s="40" t="str">
        <f>'CONSOLIDADO (2)'!B405</f>
        <v>Chalatenango</v>
      </c>
      <c r="C291" s="40" t="str">
        <f>'CONSOLIDADO (2)'!C405</f>
        <v>Azacualpa</v>
      </c>
      <c r="D291" s="40">
        <f>'CONSOLIDADO (2)'!D405</f>
        <v>5.55</v>
      </c>
      <c r="E291" s="40">
        <f>'CONSOLIDADO (2)'!E405</f>
        <v>12.83</v>
      </c>
      <c r="F291" s="40">
        <f>'CONSOLIDADO (2)'!F405</f>
        <v>13.15</v>
      </c>
      <c r="G291" s="40">
        <f>'CONSOLIDADO (2)'!G405</f>
        <v>10.220000000000001</v>
      </c>
      <c r="H291" s="40">
        <f>'CONSOLIDADO (2)'!H405</f>
        <v>10.27</v>
      </c>
      <c r="I291" s="40">
        <f>'CONSOLIDADO (2)'!I405</f>
        <v>11.72</v>
      </c>
      <c r="J291" s="40">
        <f>'CONSOLIDADO (2)'!J405</f>
        <v>9.7200000000000006</v>
      </c>
      <c r="K291" s="40">
        <f>'CONSOLIDADO (2)'!K405</f>
        <v>8.06</v>
      </c>
      <c r="L291" s="40">
        <f>'CONSOLIDADO (2)'!L405</f>
        <v>8.75</v>
      </c>
      <c r="M291" s="40">
        <f>'CONSOLIDADO (2)'!M405</f>
        <v>11.41</v>
      </c>
      <c r="N291" s="40">
        <f>'CONSOLIDADO (2)'!N405</f>
        <v>9.27</v>
      </c>
      <c r="O291" s="40">
        <f>'CONSOLIDADO (2)'!O405</f>
        <v>3.99</v>
      </c>
      <c r="P291" s="433">
        <f>'CONSOLIDADO (2)'!P405</f>
        <v>114.93999999999998</v>
      </c>
      <c r="Q291" s="442">
        <f>'CONSOLIDADO (2)'!Q405</f>
        <v>114.93999999999998</v>
      </c>
      <c r="R291" s="442">
        <f>'CONSOLIDADO (2)'!R405</f>
        <v>3.8313333333333328</v>
      </c>
    </row>
    <row r="292" spans="1:19" ht="12" customHeight="1">
      <c r="A292" s="546"/>
      <c r="B292" s="40" t="str">
        <f>'CONSOLIDADO (2)'!B406</f>
        <v>Chalatenango</v>
      </c>
      <c r="C292" s="40" t="str">
        <f>'CONSOLIDADO (2)'!C406</f>
        <v>San José Cancasque</v>
      </c>
      <c r="D292" s="40">
        <f>'CONSOLIDADO (2)'!D406</f>
        <v>5.14</v>
      </c>
      <c r="E292" s="40">
        <f>'CONSOLIDADO (2)'!E406</f>
        <v>4.55</v>
      </c>
      <c r="F292" s="40">
        <f>'CONSOLIDADO (2)'!F406</f>
        <v>8.5500000000000007</v>
      </c>
      <c r="G292" s="40">
        <f>'CONSOLIDADO (2)'!G406</f>
        <v>5.61</v>
      </c>
      <c r="H292" s="40">
        <f>'CONSOLIDADO (2)'!H406</f>
        <v>5.69</v>
      </c>
      <c r="I292" s="40">
        <f>'CONSOLIDADO (2)'!I406</f>
        <v>7.33</v>
      </c>
      <c r="J292" s="40">
        <f>'CONSOLIDADO (2)'!J406</f>
        <v>6.27</v>
      </c>
      <c r="K292" s="40">
        <f>'CONSOLIDADO (2)'!K406</f>
        <v>6.07</v>
      </c>
      <c r="L292" s="40">
        <f>'CONSOLIDADO (2)'!L406</f>
        <v>6.84</v>
      </c>
      <c r="M292" s="40">
        <f>'CONSOLIDADO (2)'!M406</f>
        <v>7.31</v>
      </c>
      <c r="N292" s="40">
        <f>'CONSOLIDADO (2)'!N406</f>
        <v>5.64</v>
      </c>
      <c r="O292" s="40">
        <f>'CONSOLIDADO (2)'!O406</f>
        <v>6.28</v>
      </c>
      <c r="P292" s="21">
        <f>'CONSOLIDADO (2)'!P406</f>
        <v>75.28</v>
      </c>
      <c r="Q292" s="392">
        <f>'CONSOLIDADO (2)'!Q406</f>
        <v>75.28</v>
      </c>
      <c r="R292" s="392">
        <f>'CONSOLIDADO (2)'!R406</f>
        <v>2.5093333333333332</v>
      </c>
    </row>
    <row r="293" spans="1:19">
      <c r="A293" s="546"/>
      <c r="B293" s="40" t="str">
        <f>'CONSOLIDADO (2)'!B407</f>
        <v>Chalatenango</v>
      </c>
      <c r="C293" s="40" t="str">
        <f>'CONSOLIDADO (2)'!C407</f>
        <v>Concepción Quezaltepeque</v>
      </c>
      <c r="D293" s="40">
        <f>'CONSOLIDADO (2)'!D407</f>
        <v>31.94</v>
      </c>
      <c r="E293" s="40">
        <f>'CONSOLIDADO (2)'!E407</f>
        <v>37.81</v>
      </c>
      <c r="F293" s="40">
        <f>'CONSOLIDADO (2)'!F407</f>
        <v>45.51</v>
      </c>
      <c r="G293" s="40">
        <f>'CONSOLIDADO (2)'!G407</f>
        <v>44.4</v>
      </c>
      <c r="H293" s="40">
        <f>'CONSOLIDADO (2)'!H407</f>
        <v>55.39</v>
      </c>
      <c r="I293" s="40">
        <f>'CONSOLIDADO (2)'!I407</f>
        <v>49.64</v>
      </c>
      <c r="J293" s="40">
        <f>'CONSOLIDADO (2)'!J407</f>
        <v>48.79</v>
      </c>
      <c r="K293" s="40">
        <f>'CONSOLIDADO (2)'!K407</f>
        <v>48.79</v>
      </c>
      <c r="L293" s="40">
        <f>'CONSOLIDADO (2)'!L407</f>
        <v>49.45</v>
      </c>
      <c r="M293" s="40">
        <f>'CONSOLIDADO (2)'!M407</f>
        <v>54.71</v>
      </c>
      <c r="N293" s="40">
        <f>'CONSOLIDADO (2)'!N407</f>
        <v>41.47</v>
      </c>
      <c r="O293" s="40">
        <f>'CONSOLIDADO (2)'!O407</f>
        <v>35.93</v>
      </c>
      <c r="P293" s="25">
        <f>'CONSOLIDADO (2)'!P407</f>
        <v>543.82999999999993</v>
      </c>
      <c r="Q293" s="392">
        <f>'CONSOLIDADO (2)'!Q407</f>
        <v>543.82999999999993</v>
      </c>
      <c r="R293" s="392">
        <f>'CONSOLIDADO (2)'!R407</f>
        <v>18.127666666666663</v>
      </c>
    </row>
    <row r="294" spans="1:19">
      <c r="A294" s="546"/>
      <c r="B294" s="40" t="str">
        <f>'CONSOLIDADO (2)'!B408</f>
        <v>Chalatenango</v>
      </c>
      <c r="C294" s="40" t="str">
        <f>'CONSOLIDADO (2)'!C408</f>
        <v>San José Las Flores</v>
      </c>
      <c r="D294" s="40">
        <f>'CONSOLIDADO (2)'!D408</f>
        <v>3.62</v>
      </c>
      <c r="E294" s="40">
        <f>'CONSOLIDADO (2)'!E408</f>
        <v>4.8</v>
      </c>
      <c r="F294" s="40">
        <f>'CONSOLIDADO (2)'!F408</f>
        <v>4.68</v>
      </c>
      <c r="G294" s="40">
        <f>'CONSOLIDADO (2)'!G408</f>
        <v>3.72</v>
      </c>
      <c r="H294" s="40">
        <f>'CONSOLIDADO (2)'!H408</f>
        <v>6.27</v>
      </c>
      <c r="I294" s="40">
        <f>'CONSOLIDADO (2)'!I408</f>
        <v>4.7300000000000004</v>
      </c>
      <c r="J294" s="40">
        <f>'CONSOLIDADO (2)'!J408</f>
        <v>5.9</v>
      </c>
      <c r="K294" s="40">
        <f>'CONSOLIDADO (2)'!K408</f>
        <v>4.43</v>
      </c>
      <c r="L294" s="40">
        <f>'CONSOLIDADO (2)'!L408</f>
        <v>4.62</v>
      </c>
      <c r="M294" s="40">
        <f>'CONSOLIDADO (2)'!M408</f>
        <v>5.86</v>
      </c>
      <c r="N294" s="40">
        <f>'CONSOLIDADO (2)'!N408</f>
        <v>3.73</v>
      </c>
      <c r="O294" s="40">
        <f>'CONSOLIDADO (2)'!O408</f>
        <v>5.1100000000000003</v>
      </c>
      <c r="P294" s="403">
        <f>'CONSOLIDADO (2)'!P408</f>
        <v>57.469999999999992</v>
      </c>
      <c r="Q294" s="443">
        <f>'CONSOLIDADO (2)'!Q408</f>
        <v>57.469999999999992</v>
      </c>
      <c r="R294" s="443">
        <f>'CONSOLIDADO (2)'!R408</f>
        <v>1.9156666666666664</v>
      </c>
    </row>
    <row r="295" spans="1:19">
      <c r="A295" s="546"/>
      <c r="B295" s="40" t="str">
        <f>'CONSOLIDADO (2)'!B409</f>
        <v>Chalatenango</v>
      </c>
      <c r="C295" s="40" t="str">
        <f>'CONSOLIDADO (2)'!C409</f>
        <v>San Antonio Los Ranchos</v>
      </c>
      <c r="D295" s="40">
        <f>'CONSOLIDADO (2)'!D409</f>
        <v>3.9</v>
      </c>
      <c r="E295" s="40">
        <f>'CONSOLIDADO (2)'!E409</f>
        <v>3.15</v>
      </c>
      <c r="F295" s="40">
        <f>'CONSOLIDADO (2)'!F409</f>
        <v>1.8</v>
      </c>
      <c r="G295" s="40">
        <f>'CONSOLIDADO (2)'!G409</f>
        <v>1.1000000000000001</v>
      </c>
      <c r="H295" s="40">
        <f>'CONSOLIDADO (2)'!H409</f>
        <v>2.9</v>
      </c>
      <c r="I295" s="40">
        <f>'CONSOLIDADO (2)'!I409</f>
        <v>5.89</v>
      </c>
      <c r="J295" s="40">
        <f>'CONSOLIDADO (2)'!J409</f>
        <v>4.6399999999999997</v>
      </c>
      <c r="K295" s="40">
        <f>'CONSOLIDADO (2)'!K409</f>
        <v>1.67</v>
      </c>
      <c r="L295" s="40">
        <f>'CONSOLIDADO (2)'!L409</f>
        <v>4.24</v>
      </c>
      <c r="M295" s="40">
        <f>'CONSOLIDADO (2)'!M409</f>
        <v>2.13</v>
      </c>
      <c r="N295" s="40">
        <f>'CONSOLIDADO (2)'!N409</f>
        <v>5.62</v>
      </c>
      <c r="O295" s="40">
        <f>'CONSOLIDADO (2)'!O409</f>
        <v>1.72</v>
      </c>
      <c r="P295" s="25">
        <f>'CONSOLIDADO (2)'!P409</f>
        <v>38.76</v>
      </c>
      <c r="Q295" s="392">
        <f>'CONSOLIDADO (2)'!Q409</f>
        <v>38.76</v>
      </c>
      <c r="R295" s="392">
        <f>'CONSOLIDADO (2)'!R409</f>
        <v>1.292</v>
      </c>
    </row>
    <row r="296" spans="1:19">
      <c r="A296" s="546"/>
      <c r="B296" s="40" t="str">
        <f>'CONSOLIDADO (2)'!B410</f>
        <v>Chalatenango</v>
      </c>
      <c r="C296" s="40" t="str">
        <f>'CONSOLIDADO (2)'!C410</f>
        <v>Potonico</v>
      </c>
      <c r="D296" s="40">
        <f>'CONSOLIDADO (2)'!D410</f>
        <v>3.37</v>
      </c>
      <c r="E296" s="40">
        <f>'CONSOLIDADO (2)'!E410</f>
        <v>6.11</v>
      </c>
      <c r="F296" s="40">
        <f>'CONSOLIDADO (2)'!F410</f>
        <v>2.94</v>
      </c>
      <c r="G296" s="40">
        <f>'CONSOLIDADO (2)'!G410</f>
        <v>3.77</v>
      </c>
      <c r="H296" s="40">
        <f>'CONSOLIDADO (2)'!H410</f>
        <v>7.07</v>
      </c>
      <c r="I296" s="40">
        <f>'CONSOLIDADO (2)'!I410</f>
        <v>8.42</v>
      </c>
      <c r="J296" s="40">
        <f>'CONSOLIDADO (2)'!J410</f>
        <v>4.46</v>
      </c>
      <c r="K296" s="40">
        <f>'CONSOLIDADO (2)'!K410</f>
        <v>4.8</v>
      </c>
      <c r="L296" s="40">
        <f>'CONSOLIDADO (2)'!L410</f>
        <v>5.12</v>
      </c>
      <c r="M296" s="40">
        <f>'CONSOLIDADO (2)'!M410</f>
        <v>5.21</v>
      </c>
      <c r="N296" s="40">
        <f>'CONSOLIDADO (2)'!N410</f>
        <v>6.33</v>
      </c>
      <c r="O296" s="40">
        <f>'CONSOLIDADO (2)'!O410</f>
        <v>5.64</v>
      </c>
      <c r="P296" s="23">
        <f>'CONSOLIDADO (2)'!P410</f>
        <v>63.239999999999995</v>
      </c>
      <c r="Q296" s="392">
        <f>'CONSOLIDADO (2)'!Q410</f>
        <v>63.239999999999995</v>
      </c>
      <c r="R296" s="392">
        <f>'CONSOLIDADO (2)'!R410</f>
        <v>2.1079999999999997</v>
      </c>
    </row>
    <row r="297" spans="1:19">
      <c r="A297" s="546"/>
      <c r="B297" s="40" t="str">
        <f>'CONSOLIDADO (2)'!B411</f>
        <v>Chalatenango</v>
      </c>
      <c r="C297" s="40" t="str">
        <f>'CONSOLIDADO (2)'!C411</f>
        <v>San Antonio de la Cruz</v>
      </c>
      <c r="D297" s="40">
        <f>'CONSOLIDADO (2)'!D411</f>
        <v>0.47</v>
      </c>
      <c r="E297" s="40">
        <f>'CONSOLIDADO (2)'!E411</f>
        <v>1.1200000000000001</v>
      </c>
      <c r="F297" s="40">
        <f>'CONSOLIDADO (2)'!F411</f>
        <v>1.27</v>
      </c>
      <c r="G297" s="40">
        <f>'CONSOLIDADO (2)'!G411</f>
        <v>0</v>
      </c>
      <c r="H297" s="40">
        <f>'CONSOLIDADO (2)'!H411</f>
        <v>1.98</v>
      </c>
      <c r="I297" s="40">
        <f>'CONSOLIDADO (2)'!I411</f>
        <v>1.98</v>
      </c>
      <c r="J297" s="40">
        <f>'CONSOLIDADO (2)'!J411</f>
        <v>1.77</v>
      </c>
      <c r="K297" s="40">
        <f>'CONSOLIDADO (2)'!K411</f>
        <v>0</v>
      </c>
      <c r="L297" s="40">
        <f>'CONSOLIDADO (2)'!L411</f>
        <v>3.45</v>
      </c>
      <c r="M297" s="40">
        <f>'CONSOLIDADO (2)'!M411</f>
        <v>3.4</v>
      </c>
      <c r="N297" s="40">
        <f>'CONSOLIDADO (2)'!N411</f>
        <v>0</v>
      </c>
      <c r="O297" s="40">
        <f>'CONSOLIDADO (2)'!O411</f>
        <v>0</v>
      </c>
      <c r="P297" s="25">
        <f>'CONSOLIDADO (2)'!P411</f>
        <v>15.44</v>
      </c>
      <c r="Q297" s="392">
        <f>'CONSOLIDADO (2)'!Q411</f>
        <v>15.44</v>
      </c>
      <c r="R297" s="392">
        <f>'CONSOLIDADO (2)'!R411</f>
        <v>0.51466666666666661</v>
      </c>
    </row>
    <row r="298" spans="1:19">
      <c r="A298" s="546"/>
      <c r="B298" s="40" t="str">
        <f>'CONSOLIDADO (2)'!B412</f>
        <v>Chalatenango</v>
      </c>
      <c r="C298" s="40" t="str">
        <f>'CONSOLIDADO (2)'!C412</f>
        <v>San Isidro Labrador</v>
      </c>
      <c r="D298" s="40">
        <f>'CONSOLIDADO (2)'!D412</f>
        <v>0</v>
      </c>
      <c r="E298" s="40">
        <f>'CONSOLIDADO (2)'!E412</f>
        <v>0.75</v>
      </c>
      <c r="F298" s="40">
        <f>'CONSOLIDADO (2)'!F412</f>
        <v>1.07</v>
      </c>
      <c r="G298" s="40">
        <f>'CONSOLIDADO (2)'!G412</f>
        <v>2.2799999999999998</v>
      </c>
      <c r="H298" s="40">
        <f>'CONSOLIDADO (2)'!H412</f>
        <v>1.04</v>
      </c>
      <c r="I298" s="40">
        <f>'CONSOLIDADO (2)'!I412</f>
        <v>1.85</v>
      </c>
      <c r="J298" s="40">
        <f>'CONSOLIDADO (2)'!J412</f>
        <v>1.89</v>
      </c>
      <c r="K298" s="40">
        <f>'CONSOLIDADO (2)'!K412</f>
        <v>1.56</v>
      </c>
      <c r="L298" s="40">
        <f>'CONSOLIDADO (2)'!L412</f>
        <v>1.39</v>
      </c>
      <c r="M298" s="40">
        <f>'CONSOLIDADO (2)'!M412</f>
        <v>1.68</v>
      </c>
      <c r="N298" s="40">
        <f>'CONSOLIDADO (2)'!N412</f>
        <v>1.1399999999999999</v>
      </c>
      <c r="O298" s="40">
        <f>'CONSOLIDADO (2)'!O412</f>
        <v>0.95</v>
      </c>
      <c r="P298" s="25">
        <f>'CONSOLIDADO (2)'!P412</f>
        <v>15.600000000000001</v>
      </c>
      <c r="Q298" s="392">
        <f>'CONSOLIDADO (2)'!Q412</f>
        <v>15.600000000000001</v>
      </c>
      <c r="R298" s="392">
        <f>'CONSOLIDADO (2)'!R412</f>
        <v>0.52</v>
      </c>
    </row>
    <row r="299" spans="1:19">
      <c r="A299" s="546"/>
      <c r="B299" s="40" t="str">
        <f>'CONSOLIDADO (2)'!B413</f>
        <v>Chalatenango</v>
      </c>
      <c r="C299" s="40" t="str">
        <f>'CONSOLIDADO (2)'!C413</f>
        <v>San Luis del Carmen</v>
      </c>
      <c r="D299" s="40">
        <f>'CONSOLIDADO (2)'!D413</f>
        <v>1.38</v>
      </c>
      <c r="E299" s="40">
        <f>'CONSOLIDADO (2)'!E413</f>
        <v>4.4400000000000004</v>
      </c>
      <c r="F299" s="40">
        <f>'CONSOLIDADO (2)'!F413</f>
        <v>2.91</v>
      </c>
      <c r="G299" s="40">
        <f>'CONSOLIDADO (2)'!G413</f>
        <v>6.01</v>
      </c>
      <c r="H299" s="40">
        <f>'CONSOLIDADO (2)'!H413</f>
        <v>3.38</v>
      </c>
      <c r="I299" s="40">
        <f>'CONSOLIDADO (2)'!I413</f>
        <v>4.2</v>
      </c>
      <c r="J299" s="40">
        <f>'CONSOLIDADO (2)'!J413</f>
        <v>4.8</v>
      </c>
      <c r="K299" s="40">
        <f>'CONSOLIDADO (2)'!K413</f>
        <v>4.78</v>
      </c>
      <c r="L299" s="40">
        <f>'CONSOLIDADO (2)'!L413</f>
        <v>3.54</v>
      </c>
      <c r="M299" s="40">
        <f>'CONSOLIDADO (2)'!M413</f>
        <v>3.16</v>
      </c>
      <c r="N299" s="40">
        <f>'CONSOLIDADO (2)'!N413</f>
        <v>3.38</v>
      </c>
      <c r="O299" s="40">
        <f>'CONSOLIDADO (2)'!O413</f>
        <v>1.39</v>
      </c>
      <c r="P299" s="25">
        <f>'CONSOLIDADO (2)'!P413</f>
        <v>43.370000000000012</v>
      </c>
      <c r="Q299" s="392">
        <f>'CONSOLIDADO (2)'!Q413</f>
        <v>43.370000000000012</v>
      </c>
      <c r="R299" s="392">
        <f>'CONSOLIDADO (2)'!R413</f>
        <v>1.4456666666666671</v>
      </c>
    </row>
    <row r="300" spans="1:19">
      <c r="A300" s="546"/>
      <c r="B300" s="40" t="str">
        <f>'CONSOLIDADO (2)'!B414</f>
        <v>Chalatenango</v>
      </c>
      <c r="C300" s="40" t="str">
        <f>'CONSOLIDADO (2)'!C414</f>
        <v>San Miguel de Mercedes</v>
      </c>
      <c r="D300" s="40">
        <f>'CONSOLIDADO (2)'!D414</f>
        <v>20.41</v>
      </c>
      <c r="E300" s="40">
        <f>'CONSOLIDADO (2)'!E414</f>
        <v>11.87</v>
      </c>
      <c r="F300" s="40">
        <f>'CONSOLIDADO (2)'!F414</f>
        <v>15.51</v>
      </c>
      <c r="G300" s="40">
        <f>'CONSOLIDADO (2)'!G414</f>
        <v>14.92</v>
      </c>
      <c r="H300" s="40">
        <f>'CONSOLIDADO (2)'!H414</f>
        <v>16.87</v>
      </c>
      <c r="I300" s="40">
        <f>'CONSOLIDADO (2)'!I414</f>
        <v>18.79</v>
      </c>
      <c r="J300" s="40">
        <f>'CONSOLIDADO (2)'!J414</f>
        <v>16.32</v>
      </c>
      <c r="K300" s="40">
        <f>'CONSOLIDADO (2)'!K414</f>
        <v>15.63</v>
      </c>
      <c r="L300" s="40">
        <f>'CONSOLIDADO (2)'!L414</f>
        <v>18.52</v>
      </c>
      <c r="M300" s="40">
        <f>'CONSOLIDADO (2)'!M414</f>
        <v>18.93</v>
      </c>
      <c r="N300" s="40">
        <f>'CONSOLIDADO (2)'!N414</f>
        <v>15.15</v>
      </c>
      <c r="O300" s="40">
        <f>'CONSOLIDADO (2)'!O414</f>
        <v>18.07</v>
      </c>
      <c r="P300" s="25">
        <f>'CONSOLIDADO (2)'!P414</f>
        <v>200.99</v>
      </c>
      <c r="Q300" s="392">
        <f>'CONSOLIDADO (2)'!Q414</f>
        <v>200.99</v>
      </c>
      <c r="R300" s="392">
        <f>'CONSOLIDADO (2)'!R414</f>
        <v>6.6996666666666673</v>
      </c>
    </row>
    <row r="301" spans="1:19">
      <c r="A301" s="546"/>
      <c r="B301" s="40" t="str">
        <f>'CONSOLIDADO (2)'!B415</f>
        <v>Chalatenango</v>
      </c>
      <c r="C301" s="40" t="str">
        <f>'CONSOLIDADO (2)'!C415</f>
        <v>Carrizal</v>
      </c>
      <c r="D301" s="40">
        <f>'CONSOLIDADO (2)'!D415</f>
        <v>2.4</v>
      </c>
      <c r="E301" s="40">
        <f>'CONSOLIDADO (2)'!E415</f>
        <v>9.48</v>
      </c>
      <c r="F301" s="40">
        <f>'CONSOLIDADO (2)'!F415</f>
        <v>6.59</v>
      </c>
      <c r="G301" s="40">
        <f>'CONSOLIDADO (2)'!G415</f>
        <v>6.83</v>
      </c>
      <c r="H301" s="40">
        <f>'CONSOLIDADO (2)'!H415</f>
        <v>15.05</v>
      </c>
      <c r="I301" s="40">
        <f>'CONSOLIDADO (2)'!I415</f>
        <v>10.9</v>
      </c>
      <c r="J301" s="40">
        <f>'CONSOLIDADO (2)'!J415</f>
        <v>12</v>
      </c>
      <c r="K301" s="40">
        <f>'CONSOLIDADO (2)'!K415</f>
        <v>10.73</v>
      </c>
      <c r="L301" s="40">
        <f>'CONSOLIDADO (2)'!L415</f>
        <v>10.93</v>
      </c>
      <c r="M301" s="40">
        <f>'CONSOLIDADO (2)'!M415</f>
        <v>10.77</v>
      </c>
      <c r="N301" s="40">
        <f>'CONSOLIDADO (2)'!N415</f>
        <v>7.03</v>
      </c>
      <c r="O301" s="40">
        <f>'CONSOLIDADO (2)'!O415</f>
        <v>7.83</v>
      </c>
      <c r="P301" s="25">
        <f>'CONSOLIDADO (2)'!P415</f>
        <v>110.53999999999999</v>
      </c>
      <c r="Q301" s="392">
        <f>'CONSOLIDADO (2)'!Q415</f>
        <v>110.53999999999999</v>
      </c>
      <c r="R301" s="392">
        <f>'CONSOLIDADO (2)'!R415</f>
        <v>3.6846666666666663</v>
      </c>
    </row>
    <row r="302" spans="1:19">
      <c r="A302" s="546"/>
      <c r="B302" s="40" t="str">
        <f>'CONSOLIDADO (2)'!B416</f>
        <v>Chalatenango</v>
      </c>
      <c r="C302" s="40" t="str">
        <f>'CONSOLIDADO (2)'!C416</f>
        <v>San Francisco Lempa</v>
      </c>
      <c r="D302" s="40">
        <f>'CONSOLIDADO (2)'!D416</f>
        <v>3.9</v>
      </c>
      <c r="E302" s="40">
        <f>'CONSOLIDADO (2)'!E416</f>
        <v>6.21</v>
      </c>
      <c r="F302" s="40">
        <f>'CONSOLIDADO (2)'!F416</f>
        <v>8.5500000000000007</v>
      </c>
      <c r="G302" s="40">
        <f>'CONSOLIDADO (2)'!G416</f>
        <v>9.9600000000000009</v>
      </c>
      <c r="H302" s="40">
        <f>'CONSOLIDADO (2)'!H416</f>
        <v>8.1</v>
      </c>
      <c r="I302" s="40">
        <f>'CONSOLIDADO (2)'!I416</f>
        <v>8.75</v>
      </c>
      <c r="J302" s="40">
        <f>'CONSOLIDADO (2)'!J416</f>
        <v>6.26</v>
      </c>
      <c r="K302" s="40">
        <f>'CONSOLIDADO (2)'!K416</f>
        <v>7.99</v>
      </c>
      <c r="L302" s="40">
        <f>'CONSOLIDADO (2)'!L416</f>
        <v>7.02</v>
      </c>
      <c r="M302" s="40">
        <f>'CONSOLIDADO (2)'!M416</f>
        <v>12.45</v>
      </c>
      <c r="N302" s="40">
        <f>'CONSOLIDADO (2)'!N416</f>
        <v>7.01</v>
      </c>
      <c r="O302" s="40">
        <f>'CONSOLIDADO (2)'!O416</f>
        <v>7.98</v>
      </c>
      <c r="P302" s="25">
        <f>'CONSOLIDADO (2)'!P416</f>
        <v>94.18</v>
      </c>
      <c r="Q302" s="392">
        <f>'CONSOLIDADO (2)'!Q416</f>
        <v>94.18</v>
      </c>
      <c r="R302" s="392">
        <f>'CONSOLIDADO (2)'!R416</f>
        <v>3.1393333333333335</v>
      </c>
    </row>
    <row r="303" spans="1:19">
      <c r="A303" s="546"/>
      <c r="B303" s="40" t="str">
        <f>'CONSOLIDADO (2)'!B417</f>
        <v>Chalatenango</v>
      </c>
      <c r="C303" s="40" t="str">
        <f>'CONSOLIDADO (2)'!C417</f>
        <v>Las Vueltas</v>
      </c>
      <c r="D303" s="40">
        <f>'CONSOLIDADO (2)'!D417</f>
        <v>0</v>
      </c>
      <c r="E303" s="40">
        <f>'CONSOLIDADO (2)'!E417</f>
        <v>2.14</v>
      </c>
      <c r="F303" s="40">
        <f>'CONSOLIDADO (2)'!F417</f>
        <v>2.5299999999999998</v>
      </c>
      <c r="G303" s="40">
        <f>'CONSOLIDADO (2)'!G417</f>
        <v>2.52</v>
      </c>
      <c r="H303" s="40">
        <f>'CONSOLIDADO (2)'!H417</f>
        <v>6.14</v>
      </c>
      <c r="I303" s="40">
        <f>'CONSOLIDADO (2)'!I417</f>
        <v>2.52</v>
      </c>
      <c r="J303" s="40">
        <f>'CONSOLIDADO (2)'!J417</f>
        <v>6.3</v>
      </c>
      <c r="K303" s="40">
        <f>'CONSOLIDADO (2)'!K417</f>
        <v>2.8</v>
      </c>
      <c r="L303" s="40">
        <f>'CONSOLIDADO (2)'!L417</f>
        <v>2.91</v>
      </c>
      <c r="M303" s="40">
        <f>'CONSOLIDADO (2)'!M417</f>
        <v>6.87</v>
      </c>
      <c r="N303" s="40">
        <f>'CONSOLIDADO (2)'!N417</f>
        <v>2.83</v>
      </c>
      <c r="O303" s="40">
        <f>'CONSOLIDADO (2)'!O417</f>
        <v>5.34</v>
      </c>
      <c r="P303" s="25">
        <f>'CONSOLIDADO (2)'!P417</f>
        <v>42.899999999999991</v>
      </c>
      <c r="Q303" s="392">
        <f>'CONSOLIDADO (2)'!Q417</f>
        <v>42.899999999999991</v>
      </c>
      <c r="R303" s="392">
        <f>'CONSOLIDADO (2)'!R417</f>
        <v>1.4299999999999997</v>
      </c>
    </row>
    <row r="304" spans="1:19">
      <c r="A304" s="546"/>
      <c r="B304" s="40" t="str">
        <f>'CONSOLIDADO (2)'!B418</f>
        <v>Chalatenango</v>
      </c>
      <c r="C304" s="40" t="str">
        <f>'CONSOLIDADO (2)'!C418</f>
        <v>Nombre de Jesús</v>
      </c>
      <c r="D304" s="40">
        <f>'CONSOLIDADO (2)'!D418</f>
        <v>0</v>
      </c>
      <c r="E304" s="40">
        <f>'CONSOLIDADO (2)'!E418</f>
        <v>6.82</v>
      </c>
      <c r="F304" s="40">
        <f>'CONSOLIDADO (2)'!F418</f>
        <v>7.61</v>
      </c>
      <c r="G304" s="40">
        <f>'CONSOLIDADO (2)'!G418</f>
        <v>6</v>
      </c>
      <c r="H304" s="40">
        <f>'CONSOLIDADO (2)'!H418</f>
        <v>7.45</v>
      </c>
      <c r="I304" s="40">
        <f>'CONSOLIDADO (2)'!I418</f>
        <v>9.07</v>
      </c>
      <c r="J304" s="40">
        <f>'CONSOLIDADO (2)'!J418</f>
        <v>8.4</v>
      </c>
      <c r="K304" s="40">
        <f>'CONSOLIDADO (2)'!K418</f>
        <v>13.42</v>
      </c>
      <c r="L304" s="40">
        <f>'CONSOLIDADO (2)'!L418</f>
        <v>9.1199999999999992</v>
      </c>
      <c r="M304" s="40">
        <f>'CONSOLIDADO (2)'!M418</f>
        <v>27.92</v>
      </c>
      <c r="N304" s="40">
        <f>'CONSOLIDADO (2)'!N418</f>
        <v>10.6</v>
      </c>
      <c r="O304" s="40">
        <f>'CONSOLIDADO (2)'!O418</f>
        <v>12.79</v>
      </c>
      <c r="P304" s="25">
        <f>'CONSOLIDADO (2)'!P418</f>
        <v>119.19999999999999</v>
      </c>
      <c r="Q304" s="392">
        <f>'CONSOLIDADO (2)'!Q418</f>
        <v>119.19999999999999</v>
      </c>
      <c r="R304" s="392">
        <f>'CONSOLIDADO (2)'!R418</f>
        <v>3.9733333333333332</v>
      </c>
    </row>
    <row r="305" spans="1:18">
      <c r="A305" s="546"/>
      <c r="B305" s="40" t="str">
        <f>'CONSOLIDADO (2)'!B419</f>
        <v>Chalatenango</v>
      </c>
      <c r="C305" s="40" t="str">
        <f>'CONSOLIDADO (2)'!C419</f>
        <v>Nueva Trinidad</v>
      </c>
      <c r="D305" s="40">
        <f>'CONSOLIDADO (2)'!D419</f>
        <v>2.86</v>
      </c>
      <c r="E305" s="40">
        <f>'CONSOLIDADO (2)'!E419</f>
        <v>1.63</v>
      </c>
      <c r="F305" s="40">
        <f>'CONSOLIDADO (2)'!F419</f>
        <v>0</v>
      </c>
      <c r="G305" s="40">
        <f>'CONSOLIDADO (2)'!G419</f>
        <v>0</v>
      </c>
      <c r="H305" s="40">
        <f>'CONSOLIDADO (2)'!H419</f>
        <v>1.19</v>
      </c>
      <c r="I305" s="40">
        <f>'CONSOLIDADO (2)'!I419</f>
        <v>1.74</v>
      </c>
      <c r="J305" s="40">
        <f>'CONSOLIDADO (2)'!J419</f>
        <v>0</v>
      </c>
      <c r="K305" s="40">
        <f>'CONSOLIDADO (2)'!K419</f>
        <v>1.83</v>
      </c>
      <c r="L305" s="40">
        <f>'CONSOLIDADO (2)'!L419</f>
        <v>1.99</v>
      </c>
      <c r="M305" s="40">
        <f>'CONSOLIDADO (2)'!M419</f>
        <v>2.5299999999999998</v>
      </c>
      <c r="N305" s="40">
        <f>'CONSOLIDADO (2)'!N419</f>
        <v>0</v>
      </c>
      <c r="O305" s="40">
        <f>'CONSOLIDADO (2)'!O419</f>
        <v>0</v>
      </c>
      <c r="P305" s="25">
        <f>'CONSOLIDADO (2)'!P419</f>
        <v>13.77</v>
      </c>
      <c r="Q305" s="392">
        <f>'CONSOLIDADO (2)'!Q419</f>
        <v>13.77</v>
      </c>
      <c r="R305" s="392">
        <f>'CONSOLIDADO (2)'!R419</f>
        <v>0.45899999999999996</v>
      </c>
    </row>
    <row r="307" spans="1:18">
      <c r="P307" s="23">
        <f>SUM(P6:P305)</f>
        <v>933714.96200000041</v>
      </c>
      <c r="Q307" s="23">
        <f t="shared" ref="Q307:R307" si="16">SUM(Q6:Q305)</f>
        <v>79290.757666666701</v>
      </c>
      <c r="R307" s="23">
        <f t="shared" si="16"/>
        <v>2643.0252555555539</v>
      </c>
    </row>
  </sheetData>
  <autoFilter ref="B1:B296"/>
  <dataConsolidate/>
  <mergeCells count="22">
    <mergeCell ref="A290:A305"/>
    <mergeCell ref="A252:A256"/>
    <mergeCell ref="A257:A282"/>
    <mergeCell ref="A283:A289"/>
    <mergeCell ref="A18:A22"/>
    <mergeCell ref="A23:A33"/>
    <mergeCell ref="A34:A57"/>
    <mergeCell ref="A58:A96"/>
    <mergeCell ref="A97:A191"/>
    <mergeCell ref="A192:A251"/>
    <mergeCell ref="R4:R5"/>
    <mergeCell ref="T5:T6"/>
    <mergeCell ref="U5:U6"/>
    <mergeCell ref="V5:V6"/>
    <mergeCell ref="W5:W6"/>
    <mergeCell ref="P4:P5"/>
    <mergeCell ref="Q4:Q5"/>
    <mergeCell ref="A13:A17"/>
    <mergeCell ref="A4:A5"/>
    <mergeCell ref="B4:B5"/>
    <mergeCell ref="C4:C5"/>
    <mergeCell ref="D4:O4"/>
  </mergeCells>
  <pageMargins left="0.47" right="0.52" top="0.33" bottom="0.3" header="0.31496062992125984" footer="0.31496062992125984"/>
  <pageSetup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/>
  <dimension ref="A1:X123"/>
  <sheetViews>
    <sheetView topLeftCell="A7" zoomScale="90" zoomScaleNormal="90" workbookViewId="0">
      <selection activeCell="D1" sqref="D1"/>
    </sheetView>
  </sheetViews>
  <sheetFormatPr baseColWidth="10" defaultColWidth="11.5703125" defaultRowHeight="15"/>
  <cols>
    <col min="1" max="1" width="4.42578125" style="45" customWidth="1"/>
    <col min="2" max="2" width="17.42578125" style="45" customWidth="1"/>
    <col min="3" max="3" width="16.140625" style="45" customWidth="1"/>
    <col min="4" max="4" width="27.7109375" style="45" customWidth="1"/>
    <col min="5" max="5" width="14.28515625" style="45" hidden="1" customWidth="1"/>
    <col min="6" max="16" width="11.7109375" style="45" hidden="1" customWidth="1"/>
    <col min="17" max="17" width="18.5703125" style="45" customWidth="1"/>
    <col min="18" max="18" width="14.28515625" style="45" customWidth="1"/>
    <col min="19" max="19" width="12.28515625" style="45" bestFit="1" customWidth="1"/>
    <col min="20" max="20" width="11.7109375" style="45" bestFit="1" customWidth="1"/>
    <col min="21" max="21" width="31.140625" style="45" customWidth="1"/>
    <col min="22" max="22" width="20.42578125" style="45" customWidth="1"/>
    <col min="23" max="16384" width="11.5703125" style="45"/>
  </cols>
  <sheetData>
    <row r="1" spans="1:24">
      <c r="C1" s="80" t="s">
        <v>312</v>
      </c>
      <c r="Q1" s="17"/>
    </row>
    <row r="2" spans="1:24" hidden="1">
      <c r="Q2" s="17"/>
    </row>
    <row r="3" spans="1:24" hidden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81" t="s">
        <v>578</v>
      </c>
      <c r="R3" s="34"/>
      <c r="S3" s="81"/>
      <c r="T3" s="17"/>
    </row>
    <row r="4" spans="1:24" ht="14.45" customHeight="1">
      <c r="B4" s="466" t="s">
        <v>577</v>
      </c>
      <c r="C4" s="466" t="s">
        <v>1</v>
      </c>
      <c r="D4" s="486" t="s">
        <v>313</v>
      </c>
      <c r="E4" s="541" t="s">
        <v>446</v>
      </c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3"/>
      <c r="Q4" s="518" t="s">
        <v>626</v>
      </c>
      <c r="R4" s="459" t="s">
        <v>627</v>
      </c>
      <c r="S4" s="518" t="s">
        <v>628</v>
      </c>
      <c r="T4" s="17"/>
      <c r="U4" s="521" t="s">
        <v>521</v>
      </c>
      <c r="V4" s="518" t="s">
        <v>626</v>
      </c>
      <c r="W4" s="459" t="s">
        <v>627</v>
      </c>
      <c r="X4" s="518" t="s">
        <v>628</v>
      </c>
    </row>
    <row r="5" spans="1:24">
      <c r="B5" s="466"/>
      <c r="C5" s="466"/>
      <c r="D5" s="466"/>
      <c r="E5" s="415" t="s">
        <v>4</v>
      </c>
      <c r="F5" s="415" t="s">
        <v>5</v>
      </c>
      <c r="G5" s="415" t="s">
        <v>6</v>
      </c>
      <c r="H5" s="415" t="s">
        <v>7</v>
      </c>
      <c r="I5" s="415" t="s">
        <v>8</v>
      </c>
      <c r="J5" s="415" t="s">
        <v>9</v>
      </c>
      <c r="K5" s="415" t="s">
        <v>10</v>
      </c>
      <c r="L5" s="415" t="s">
        <v>11</v>
      </c>
      <c r="M5" s="415" t="s">
        <v>12</v>
      </c>
      <c r="N5" s="415" t="s">
        <v>13</v>
      </c>
      <c r="O5" s="415" t="s">
        <v>14</v>
      </c>
      <c r="P5" s="415" t="s">
        <v>15</v>
      </c>
      <c r="Q5" s="519"/>
      <c r="R5" s="520"/>
      <c r="S5" s="519"/>
      <c r="T5" s="17"/>
      <c r="U5" s="521"/>
      <c r="V5" s="519"/>
      <c r="W5" s="520"/>
      <c r="X5" s="519"/>
    </row>
    <row r="6" spans="1:24" ht="12.75" customHeight="1">
      <c r="A6" s="45">
        <v>5</v>
      </c>
      <c r="B6" s="434" t="s">
        <v>417</v>
      </c>
      <c r="C6" s="375" t="s">
        <v>45</v>
      </c>
      <c r="D6" s="264" t="str">
        <f>'SANTA ANA'!B15</f>
        <v>Particulares</v>
      </c>
      <c r="E6" s="293">
        <f>'SANTA ANA'!C15</f>
        <v>7.06</v>
      </c>
      <c r="F6" s="295">
        <f>'SANTA ANA'!D15</f>
        <v>19.11</v>
      </c>
      <c r="G6" s="293">
        <f>'SANTA ANA'!E15</f>
        <v>20.03</v>
      </c>
      <c r="H6" s="294">
        <f>'SANTA ANA'!F15</f>
        <v>30.23</v>
      </c>
      <c r="I6" s="294">
        <f>'SANTA ANA'!G15</f>
        <v>42.99</v>
      </c>
      <c r="J6" s="294">
        <f>'SANTA ANA'!H15</f>
        <v>50.21</v>
      </c>
      <c r="K6" s="294">
        <f>'SANTA ANA'!I15</f>
        <v>65.09</v>
      </c>
      <c r="L6" s="294">
        <f>'SANTA ANA'!J15</f>
        <v>63.73</v>
      </c>
      <c r="M6" s="294">
        <f>'SANTA ANA'!K15</f>
        <v>78.900000000000006</v>
      </c>
      <c r="N6" s="294">
        <f>'SANTA ANA'!L15</f>
        <v>50.33</v>
      </c>
      <c r="O6" s="294">
        <f>'SANTA ANA'!M15</f>
        <v>50.94</v>
      </c>
      <c r="P6" s="294">
        <f>'SANTA ANA'!N15</f>
        <v>54.56</v>
      </c>
      <c r="Q6" s="291">
        <f t="shared" ref="Q6:Q22" si="0">SUM(E6:P6)</f>
        <v>533.18000000000006</v>
      </c>
      <c r="R6" s="292">
        <f>'Sn Fco. Menendez'!AE25+SUM(Q6/12)</f>
        <v>44.431666666666672</v>
      </c>
      <c r="S6" s="292">
        <f>'Sn Fco. Menendez'!AF25+SUM(R6/30)</f>
        <v>1.4810555555555558</v>
      </c>
      <c r="T6" s="17"/>
      <c r="U6" s="434" t="s">
        <v>417</v>
      </c>
      <c r="V6" s="291">
        <f>$Q$6</f>
        <v>533.18000000000006</v>
      </c>
    </row>
    <row r="7" spans="1:24">
      <c r="A7" s="45">
        <v>7</v>
      </c>
      <c r="B7" s="537" t="s">
        <v>414</v>
      </c>
      <c r="C7" s="389" t="s">
        <v>592</v>
      </c>
      <c r="D7" s="265" t="str">
        <f>'LA LIBERTAD (2)'!B6</f>
        <v>RECOLECTORA</v>
      </c>
      <c r="E7" s="296">
        <f>'LA LIBERTAD (2)'!C6</f>
        <v>83.2</v>
      </c>
      <c r="F7" s="296">
        <f>'LA LIBERTAD (2)'!D6</f>
        <v>109.52</v>
      </c>
      <c r="G7" s="296">
        <f>'LA LIBERTAD (2)'!E6</f>
        <v>142.22</v>
      </c>
      <c r="H7" s="296">
        <f>'LA LIBERTAD (2)'!F6</f>
        <v>136.82</v>
      </c>
      <c r="I7" s="296">
        <f>'LA LIBERTAD (2)'!G6</f>
        <v>159.97999999999999</v>
      </c>
      <c r="J7" s="296">
        <f>'LA LIBERTAD (2)'!H6</f>
        <v>107.14</v>
      </c>
      <c r="K7" s="296">
        <f>'LA LIBERTAD (2)'!I6</f>
        <v>152.01</v>
      </c>
      <c r="L7" s="296">
        <f>'LA LIBERTAD (2)'!J6</f>
        <v>79.03</v>
      </c>
      <c r="M7" s="296">
        <f>'LA LIBERTAD (2)'!K6</f>
        <v>50.51</v>
      </c>
      <c r="N7" s="296">
        <f>'LA LIBERTAD (2)'!L6</f>
        <v>28.61</v>
      </c>
      <c r="O7" s="296">
        <f>'LA LIBERTAD (2)'!M6</f>
        <v>26.59</v>
      </c>
      <c r="P7" s="296">
        <f>'LA LIBERTAD (2)'!N6</f>
        <v>28.43</v>
      </c>
      <c r="Q7" s="297">
        <f t="shared" si="0"/>
        <v>1104.06</v>
      </c>
      <c r="R7" s="298">
        <f>'Sn Fco. Menendez'!AE27+SUM(Q7/12)</f>
        <v>92.004999999999995</v>
      </c>
      <c r="S7" s="298">
        <f>'Sn Fco. Menendez'!AF27+SUM(R7/30)</f>
        <v>3.0668333333333333</v>
      </c>
      <c r="T7" s="17"/>
      <c r="U7" s="434" t="s">
        <v>414</v>
      </c>
      <c r="V7" s="291">
        <f>SUM(Q7:Q26)</f>
        <v>4138.1299999999992</v>
      </c>
    </row>
    <row r="8" spans="1:24">
      <c r="A8" s="45">
        <v>8</v>
      </c>
      <c r="B8" s="538"/>
      <c r="C8" s="389" t="s">
        <v>592</v>
      </c>
      <c r="D8" s="266" t="str">
        <f>'LA LIBERTAD (2)'!B7</f>
        <v>MEXICHEN</v>
      </c>
      <c r="E8" s="299">
        <f>'LA LIBERTAD (2)'!C7</f>
        <v>0</v>
      </c>
      <c r="F8" s="299">
        <f>'LA LIBERTAD (2)'!D7</f>
        <v>0</v>
      </c>
      <c r="G8" s="300">
        <f>'LA LIBERTAD (2)'!E7</f>
        <v>6.12</v>
      </c>
      <c r="H8" s="299">
        <f>'LA LIBERTAD (2)'!F7</f>
        <v>1.45</v>
      </c>
      <c r="I8" s="299">
        <f>'LA LIBERTAD (2)'!G7</f>
        <v>11.56</v>
      </c>
      <c r="J8" s="299">
        <f>'LA LIBERTAD (2)'!H7</f>
        <v>1.98</v>
      </c>
      <c r="K8" s="299">
        <f>'LA LIBERTAD (2)'!I7</f>
        <v>0.9</v>
      </c>
      <c r="L8" s="299">
        <f>'LA LIBERTAD (2)'!J7</f>
        <v>0.33</v>
      </c>
      <c r="M8" s="299">
        <f>'LA LIBERTAD (2)'!K7</f>
        <v>0</v>
      </c>
      <c r="N8" s="299">
        <f>'LA LIBERTAD (2)'!L7</f>
        <v>0.62</v>
      </c>
      <c r="O8" s="299">
        <f>'LA LIBERTAD (2)'!M7</f>
        <v>0.87</v>
      </c>
      <c r="P8" s="299">
        <f>'LA LIBERTAD (2)'!N7</f>
        <v>0</v>
      </c>
      <c r="Q8" s="297">
        <f t="shared" si="0"/>
        <v>23.830000000000002</v>
      </c>
      <c r="R8" s="298">
        <f>'Sn Fco. Menendez'!AE28+SUM(Q8/12)</f>
        <v>1.9858333333333336</v>
      </c>
      <c r="S8" s="298">
        <f>'Sn Fco. Menendez'!AF28+SUM(R8/30)</f>
        <v>6.6194444444444459E-2</v>
      </c>
      <c r="T8" s="17"/>
      <c r="U8" s="434" t="s">
        <v>520</v>
      </c>
      <c r="V8" s="291">
        <f>SUM(Q27:Q99)</f>
        <v>24011.764999999985</v>
      </c>
    </row>
    <row r="9" spans="1:24">
      <c r="A9" s="45">
        <v>9</v>
      </c>
      <c r="B9" s="538"/>
      <c r="C9" s="389" t="s">
        <v>592</v>
      </c>
      <c r="D9" s="266" t="str">
        <f>'LA LIBERTAD (2)'!B8</f>
        <v>HOSPITAL ROSALES</v>
      </c>
      <c r="E9" s="299">
        <f>'LA LIBERTAD (2)'!C8</f>
        <v>50.28</v>
      </c>
      <c r="F9" s="299">
        <f>'LA LIBERTAD (2)'!D8</f>
        <v>48.14</v>
      </c>
      <c r="G9" s="299">
        <f>'LA LIBERTAD (2)'!E8</f>
        <v>58</v>
      </c>
      <c r="H9" s="299">
        <f>'LA LIBERTAD (2)'!F8</f>
        <v>52.41</v>
      </c>
      <c r="I9" s="299">
        <f>'LA LIBERTAD (2)'!G8</f>
        <v>64.22</v>
      </c>
      <c r="J9" s="299">
        <f>'LA LIBERTAD (2)'!H8</f>
        <v>64.2</v>
      </c>
      <c r="K9" s="299">
        <f>'LA LIBERTAD (2)'!I8</f>
        <v>61.55</v>
      </c>
      <c r="L9" s="299">
        <f>'LA LIBERTAD (2)'!J8</f>
        <v>47.84</v>
      </c>
      <c r="M9" s="299">
        <f>'LA LIBERTAD (2)'!K8</f>
        <v>47.9</v>
      </c>
      <c r="N9" s="299">
        <f>'LA LIBERTAD (2)'!L8</f>
        <v>52.18</v>
      </c>
      <c r="O9" s="299">
        <f>'LA LIBERTAD (2)'!M8</f>
        <v>44.11</v>
      </c>
      <c r="P9" s="299">
        <f>'LA LIBERTAD (2)'!N8</f>
        <v>47.29</v>
      </c>
      <c r="Q9" s="297">
        <f t="shared" si="0"/>
        <v>638.11999999999989</v>
      </c>
      <c r="R9" s="298">
        <f>'Sn Fco. Menendez'!AE29+SUM(Q9/12)</f>
        <v>53.176666666666655</v>
      </c>
      <c r="S9" s="298">
        <f>'Sn Fco. Menendez'!AF29+SUM(R9/30)</f>
        <v>1.7725555555555552</v>
      </c>
      <c r="T9" s="34"/>
      <c r="U9" s="434" t="s">
        <v>523</v>
      </c>
      <c r="V9" s="291">
        <f>SUM(Q100:Q102)</f>
        <v>145569.14000000001</v>
      </c>
    </row>
    <row r="10" spans="1:24">
      <c r="B10" s="538"/>
      <c r="C10" s="389" t="s">
        <v>592</v>
      </c>
      <c r="D10" s="266" t="str">
        <f>'LA LIBERTAD (2)'!B9</f>
        <v>ESTELA GUADALUPE MATA</v>
      </c>
      <c r="E10" s="299">
        <f>'LA LIBERTAD (2)'!C9</f>
        <v>4.83</v>
      </c>
      <c r="F10" s="299">
        <f>'LA LIBERTAD (2)'!D9</f>
        <v>10.08</v>
      </c>
      <c r="G10" s="299">
        <f>'LA LIBERTAD (2)'!E9</f>
        <v>3.39</v>
      </c>
      <c r="H10" s="299">
        <f>'LA LIBERTAD (2)'!F9</f>
        <v>6.24</v>
      </c>
      <c r="I10" s="299">
        <f>'LA LIBERTAD (2)'!G9</f>
        <v>1.82</v>
      </c>
      <c r="J10" s="299">
        <f>'LA LIBERTAD (2)'!H9</f>
        <v>2.25</v>
      </c>
      <c r="K10" s="299">
        <f>'LA LIBERTAD (2)'!I9</f>
        <v>1.43</v>
      </c>
      <c r="L10" s="299">
        <f>'LA LIBERTAD (2)'!J9</f>
        <v>0</v>
      </c>
      <c r="M10" s="299">
        <f>'LA LIBERTAD (2)'!K9</f>
        <v>0</v>
      </c>
      <c r="N10" s="299">
        <f>'LA LIBERTAD (2)'!L9</f>
        <v>3.84</v>
      </c>
      <c r="O10" s="299">
        <f>'LA LIBERTAD (2)'!M9</f>
        <v>1.97</v>
      </c>
      <c r="P10" s="299">
        <f>'LA LIBERTAD (2)'!N9</f>
        <v>0</v>
      </c>
      <c r="Q10" s="297">
        <f t="shared" si="0"/>
        <v>35.849999999999994</v>
      </c>
      <c r="R10" s="298">
        <f>'Sn Fco. Menendez'!AE30+SUM(Q10/12)</f>
        <v>2.9874999999999994</v>
      </c>
      <c r="S10" s="298">
        <f>'Sn Fco. Menendez'!AF30+SUM(R10/30)</f>
        <v>9.9583333333333315E-2</v>
      </c>
      <c r="T10" s="17"/>
      <c r="U10" s="434" t="s">
        <v>615</v>
      </c>
      <c r="V10" s="291">
        <f>SUM(Q103:Q114)</f>
        <v>1237.0550000000003</v>
      </c>
    </row>
    <row r="11" spans="1:24">
      <c r="B11" s="538"/>
      <c r="C11" s="389" t="s">
        <v>592</v>
      </c>
      <c r="D11" s="266" t="str">
        <f>'LA LIBERTAD (2)'!B10</f>
        <v>SAN BLAS</v>
      </c>
      <c r="E11" s="299">
        <f>'LA LIBERTAD (2)'!C10</f>
        <v>8.3699999999999992</v>
      </c>
      <c r="F11" s="299">
        <f>'LA LIBERTAD (2)'!D10</f>
        <v>10.07</v>
      </c>
      <c r="G11" s="299">
        <f>'LA LIBERTAD (2)'!E10</f>
        <v>8.9499999999999993</v>
      </c>
      <c r="H11" s="299">
        <f>'LA LIBERTAD (2)'!F10</f>
        <v>20.36</v>
      </c>
      <c r="I11" s="299">
        <f>'LA LIBERTAD (2)'!G10</f>
        <v>6.82</v>
      </c>
      <c r="J11" s="299">
        <f>'LA LIBERTAD (2)'!H10</f>
        <v>8.66</v>
      </c>
      <c r="K11" s="299">
        <f>'LA LIBERTAD (2)'!I10</f>
        <v>0</v>
      </c>
      <c r="L11" s="299">
        <f>'LA LIBERTAD (2)'!J10</f>
        <v>7.33</v>
      </c>
      <c r="M11" s="299">
        <f>'LA LIBERTAD (2)'!K10</f>
        <v>4.1500000000000004</v>
      </c>
      <c r="N11" s="299">
        <f>'LA LIBERTAD (2)'!L10</f>
        <v>22.94</v>
      </c>
      <c r="O11" s="299">
        <f>'LA LIBERTAD (2)'!M10</f>
        <v>8.1199999999999992</v>
      </c>
      <c r="P11" s="299">
        <f>'LA LIBERTAD (2)'!N10</f>
        <v>11.15</v>
      </c>
      <c r="Q11" s="297">
        <f t="shared" si="0"/>
        <v>116.92000000000002</v>
      </c>
      <c r="R11" s="298">
        <f>'Sn Fco. Menendez'!AE31+SUM(Q11/12)</f>
        <v>9.7433333333333341</v>
      </c>
      <c r="S11" s="298">
        <f>'Sn Fco. Menendez'!AF31+SUM(R11/30)</f>
        <v>0.32477777777777778</v>
      </c>
      <c r="T11" s="17"/>
      <c r="U11" s="434" t="s">
        <v>416</v>
      </c>
      <c r="V11" s="291">
        <f>SUM(Q115:Q117)</f>
        <v>1830.8100000000002</v>
      </c>
    </row>
    <row r="12" spans="1:24">
      <c r="A12" s="45">
        <v>1</v>
      </c>
      <c r="B12" s="538"/>
      <c r="C12" s="389" t="s">
        <v>592</v>
      </c>
      <c r="D12" s="266" t="str">
        <f>'LA LIBERTAD (2)'!B11</f>
        <v>ATAMI</v>
      </c>
      <c r="E12" s="299">
        <f>'LA LIBERTAD (2)'!C11</f>
        <v>8.0399999999999991</v>
      </c>
      <c r="F12" s="299">
        <f>'LA LIBERTAD (2)'!D11</f>
        <v>3.86</v>
      </c>
      <c r="G12" s="299">
        <f>'LA LIBERTAD (2)'!E11</f>
        <v>4.83</v>
      </c>
      <c r="H12" s="299">
        <f>'LA LIBERTAD (2)'!F11</f>
        <v>11.76</v>
      </c>
      <c r="I12" s="299">
        <f>'LA LIBERTAD (2)'!G11</f>
        <v>5.43</v>
      </c>
      <c r="J12" s="299">
        <f>'LA LIBERTAD (2)'!H11</f>
        <v>4.51</v>
      </c>
      <c r="K12" s="299">
        <f>'LA LIBERTAD (2)'!I11</f>
        <v>7.81</v>
      </c>
      <c r="L12" s="299">
        <f>'LA LIBERTAD (2)'!J11</f>
        <v>9.1999999999999993</v>
      </c>
      <c r="M12" s="299">
        <f>'LA LIBERTAD (2)'!K11</f>
        <v>6.19</v>
      </c>
      <c r="N12" s="299">
        <f>'LA LIBERTAD (2)'!L11</f>
        <v>4.08</v>
      </c>
      <c r="O12" s="299">
        <f>'LA LIBERTAD (2)'!M11</f>
        <v>5.56</v>
      </c>
      <c r="P12" s="299">
        <f>'LA LIBERTAD (2)'!N11</f>
        <v>7.64</v>
      </c>
      <c r="Q12" s="297">
        <f t="shared" si="0"/>
        <v>78.91</v>
      </c>
      <c r="R12" s="298">
        <f>'Sn Fco. Menendez'!AE32+SUM(Q12/12)</f>
        <v>6.5758333333333328</v>
      </c>
      <c r="S12" s="298">
        <f>'Sn Fco. Menendez'!AF32+SUM(R12/30)</f>
        <v>0.21919444444444441</v>
      </c>
      <c r="T12" s="17"/>
      <c r="U12" s="434" t="s">
        <v>528</v>
      </c>
      <c r="V12" s="291">
        <f>SUM(Q118)</f>
        <v>153.16</v>
      </c>
    </row>
    <row r="13" spans="1:24">
      <c r="A13" s="45">
        <v>2</v>
      </c>
      <c r="B13" s="538"/>
      <c r="C13" s="389" t="s">
        <v>592</v>
      </c>
      <c r="D13" s="266" t="str">
        <f>'LA LIBERTAD (2)'!B12</f>
        <v>ALDECA</v>
      </c>
      <c r="E13" s="299">
        <f>'LA LIBERTAD (2)'!C12</f>
        <v>0</v>
      </c>
      <c r="F13" s="299">
        <f>'LA LIBERTAD (2)'!D12</f>
        <v>0</v>
      </c>
      <c r="G13" s="299">
        <f>'LA LIBERTAD (2)'!E12</f>
        <v>0</v>
      </c>
      <c r="H13" s="299">
        <f>'LA LIBERTAD (2)'!F12</f>
        <v>0</v>
      </c>
      <c r="I13" s="299">
        <f>'LA LIBERTAD (2)'!G12</f>
        <v>0</v>
      </c>
      <c r="J13" s="299">
        <f>'LA LIBERTAD (2)'!H12</f>
        <v>19.309999999999999</v>
      </c>
      <c r="K13" s="299">
        <f>'LA LIBERTAD (2)'!I12</f>
        <v>15.64</v>
      </c>
      <c r="L13" s="299">
        <f>'LA LIBERTAD (2)'!J12</f>
        <v>0</v>
      </c>
      <c r="M13" s="299">
        <f>'LA LIBERTAD (2)'!K12</f>
        <v>0</v>
      </c>
      <c r="N13" s="299">
        <f>'LA LIBERTAD (2)'!L12</f>
        <v>0</v>
      </c>
      <c r="O13" s="299">
        <f>'LA LIBERTAD (2)'!M12</f>
        <v>0</v>
      </c>
      <c r="P13" s="299">
        <f>'LA LIBERTAD (2)'!N12</f>
        <v>0</v>
      </c>
      <c r="Q13" s="297">
        <f t="shared" si="0"/>
        <v>34.950000000000003</v>
      </c>
      <c r="R13" s="298">
        <f>'Sn Fco. Menendez'!AE33+SUM(Q13/12)</f>
        <v>2.9125000000000001</v>
      </c>
      <c r="S13" s="298">
        <f>'Sn Fco. Menendez'!AF33+SUM(R13/30)</f>
        <v>9.7083333333333341E-2</v>
      </c>
      <c r="T13" s="17"/>
      <c r="U13" s="437"/>
      <c r="V13" s="215">
        <f>SUM(V6:V12)</f>
        <v>177473.24</v>
      </c>
    </row>
    <row r="14" spans="1:24">
      <c r="A14" s="45">
        <v>25</v>
      </c>
      <c r="B14" s="538"/>
      <c r="C14" s="389" t="s">
        <v>592</v>
      </c>
      <c r="D14" s="266" t="str">
        <f>'LA LIBERTAD (2)'!B35</f>
        <v>EL PEDREGAL</v>
      </c>
      <c r="E14" s="299">
        <f>'LA LIBERTAD (2)'!C35</f>
        <v>111.55</v>
      </c>
      <c r="F14" s="299">
        <f>'LA LIBERTAD (2)'!D35</f>
        <v>105.25</v>
      </c>
      <c r="G14" s="299">
        <f>'LA LIBERTAD (2)'!E35</f>
        <v>112.08</v>
      </c>
      <c r="H14" s="299">
        <f>'LA LIBERTAD (2)'!F35</f>
        <v>114.88</v>
      </c>
      <c r="I14" s="299">
        <f>'LA LIBERTAD (2)'!G35</f>
        <v>111.33</v>
      </c>
      <c r="J14" s="299">
        <f>'LA LIBERTAD (2)'!H35</f>
        <v>105.68</v>
      </c>
      <c r="K14" s="299">
        <f>'LA LIBERTAD (2)'!I35</f>
        <v>120.07</v>
      </c>
      <c r="L14" s="299">
        <f>'LA LIBERTAD (2)'!J35</f>
        <v>93.07</v>
      </c>
      <c r="M14" s="299">
        <f>'LA LIBERTAD (2)'!K35</f>
        <v>110.38</v>
      </c>
      <c r="N14" s="299">
        <f>'LA LIBERTAD (2)'!L35</f>
        <v>124.04</v>
      </c>
      <c r="O14" s="299">
        <f>'LA LIBERTAD (2)'!M35</f>
        <v>131.12</v>
      </c>
      <c r="P14" s="299">
        <f>'LA LIBERTAD (2)'!N35</f>
        <v>104.93</v>
      </c>
      <c r="Q14" s="297">
        <f t="shared" si="0"/>
        <v>1344.3799999999999</v>
      </c>
      <c r="R14" s="298">
        <f>'Sn Fco. Menendez'!AE56+SUM(Q14/12)</f>
        <v>112.03166666666665</v>
      </c>
      <c r="S14" s="298">
        <f>'Sn Fco. Menendez'!AF56+SUM(R14/30)</f>
        <v>3.7343888888888883</v>
      </c>
      <c r="T14" s="17"/>
      <c r="U14" s="435"/>
      <c r="V14" s="436"/>
    </row>
    <row r="15" spans="1:24">
      <c r="A15" s="45">
        <v>26</v>
      </c>
      <c r="B15" s="538"/>
      <c r="C15" s="389" t="s">
        <v>592</v>
      </c>
      <c r="D15" s="266" t="str">
        <f>'LA LIBERTAD (2)'!B36</f>
        <v>MARCO ANTONIO AGUIRRE</v>
      </c>
      <c r="E15" s="299">
        <f>'LA LIBERTAD (2)'!C36</f>
        <v>33.56</v>
      </c>
      <c r="F15" s="299">
        <f>'LA LIBERTAD (2)'!D36</f>
        <v>0</v>
      </c>
      <c r="G15" s="299">
        <f>'LA LIBERTAD (2)'!E36</f>
        <v>0</v>
      </c>
      <c r="H15" s="299">
        <f>'LA LIBERTAD (2)'!F36</f>
        <v>12.38</v>
      </c>
      <c r="I15" s="299">
        <f>'LA LIBERTAD (2)'!G36</f>
        <v>0</v>
      </c>
      <c r="J15" s="299">
        <f>'LA LIBERTAD (2)'!H36</f>
        <v>0</v>
      </c>
      <c r="K15" s="299">
        <f>'LA LIBERTAD (2)'!I36</f>
        <v>0</v>
      </c>
      <c r="L15" s="299">
        <f>'LA LIBERTAD (2)'!J36</f>
        <v>0</v>
      </c>
      <c r="M15" s="299">
        <f>'LA LIBERTAD (2)'!K36</f>
        <v>62.62</v>
      </c>
      <c r="N15" s="299">
        <f>'LA LIBERTAD (2)'!L36</f>
        <v>97.68</v>
      </c>
      <c r="O15" s="299">
        <f>'LA LIBERTAD (2)'!M36</f>
        <v>169.71</v>
      </c>
      <c r="P15" s="299">
        <f>'LA LIBERTAD (2)'!N36</f>
        <v>81.09</v>
      </c>
      <c r="Q15" s="297">
        <f t="shared" si="0"/>
        <v>457.04000000000008</v>
      </c>
      <c r="R15" s="298">
        <f>'Sn Fco. Menendez'!AE57+SUM(Q15/12)</f>
        <v>38.086666666666673</v>
      </c>
      <c r="S15" s="298">
        <f>'Sn Fco. Menendez'!AF57+SUM(R15/30)</f>
        <v>1.2695555555555558</v>
      </c>
      <c r="T15" s="17"/>
      <c r="U15" s="435"/>
      <c r="V15" s="436"/>
    </row>
    <row r="16" spans="1:24">
      <c r="A16" s="45">
        <v>27</v>
      </c>
      <c r="B16" s="538"/>
      <c r="C16" s="389" t="s">
        <v>592</v>
      </c>
      <c r="D16" s="266" t="str">
        <f>'LA LIBERTAD (2)'!B37</f>
        <v>TRANSPORTE JOFER</v>
      </c>
      <c r="E16" s="299">
        <f>'LA LIBERTAD (2)'!C37</f>
        <v>4.47</v>
      </c>
      <c r="F16" s="299">
        <f>'LA LIBERTAD (2)'!D37</f>
        <v>0</v>
      </c>
      <c r="G16" s="299">
        <f>'LA LIBERTAD (2)'!E37</f>
        <v>0</v>
      </c>
      <c r="H16" s="299">
        <f>'LA LIBERTAD (2)'!F37</f>
        <v>0</v>
      </c>
      <c r="I16" s="299">
        <f>'LA LIBERTAD (2)'!G37</f>
        <v>0</v>
      </c>
      <c r="J16" s="299">
        <f>'LA LIBERTAD (2)'!H37</f>
        <v>0</v>
      </c>
      <c r="K16" s="299">
        <f>'LA LIBERTAD (2)'!I37</f>
        <v>2.36</v>
      </c>
      <c r="L16" s="299">
        <f>'LA LIBERTAD (2)'!J37</f>
        <v>0</v>
      </c>
      <c r="M16" s="299">
        <f>'LA LIBERTAD (2)'!K37</f>
        <v>3.44</v>
      </c>
      <c r="N16" s="299">
        <f>'LA LIBERTAD (2)'!L37</f>
        <v>0</v>
      </c>
      <c r="O16" s="299">
        <f>'LA LIBERTAD (2)'!M37</f>
        <v>0</v>
      </c>
      <c r="P16" s="299">
        <f>'LA LIBERTAD (2)'!N37</f>
        <v>0</v>
      </c>
      <c r="Q16" s="297">
        <f t="shared" si="0"/>
        <v>10.27</v>
      </c>
      <c r="R16" s="298">
        <f>'Sn Fco. Menendez'!AE58+SUM(Q16/12)</f>
        <v>0.85583333333333333</v>
      </c>
      <c r="S16" s="298">
        <f>'Sn Fco. Menendez'!AF58+SUM(R16/30)</f>
        <v>2.8527777777777777E-2</v>
      </c>
      <c r="T16" s="17"/>
      <c r="U16" s="435"/>
      <c r="V16" s="436"/>
    </row>
    <row r="17" spans="1:20">
      <c r="A17" s="45">
        <v>28</v>
      </c>
      <c r="B17" s="538"/>
      <c r="C17" s="389" t="s">
        <v>592</v>
      </c>
      <c r="D17" s="266" t="str">
        <f>'LA LIBERTAD (2)'!B38</f>
        <v xml:space="preserve">CONTECH </v>
      </c>
      <c r="E17" s="299">
        <f>'LA LIBERTAD (2)'!C38</f>
        <v>0</v>
      </c>
      <c r="F17" s="299">
        <f>'LA LIBERTAD (2)'!D38</f>
        <v>0</v>
      </c>
      <c r="G17" s="299">
        <f>'LA LIBERTAD (2)'!E38</f>
        <v>2.02</v>
      </c>
      <c r="H17" s="299">
        <f>'LA LIBERTAD (2)'!F38</f>
        <v>1.07</v>
      </c>
      <c r="I17" s="299">
        <f>'LA LIBERTAD (2)'!G38</f>
        <v>0.76</v>
      </c>
      <c r="J17" s="299">
        <f>'LA LIBERTAD (2)'!H38</f>
        <v>0.75</v>
      </c>
      <c r="K17" s="299">
        <f>'LA LIBERTAD (2)'!I38</f>
        <v>1.68</v>
      </c>
      <c r="L17" s="299">
        <f>'LA LIBERTAD (2)'!J38</f>
        <v>1.57</v>
      </c>
      <c r="M17" s="299">
        <f>'LA LIBERTAD (2)'!K38</f>
        <v>0</v>
      </c>
      <c r="N17" s="299">
        <f>'LA LIBERTAD (2)'!L38</f>
        <v>0.3</v>
      </c>
      <c r="O17" s="299">
        <f>'LA LIBERTAD (2)'!M38</f>
        <v>0.28999999999999998</v>
      </c>
      <c r="P17" s="299">
        <f>'LA LIBERTAD (2)'!N38</f>
        <v>1.0900000000000001</v>
      </c>
      <c r="Q17" s="297">
        <f t="shared" si="0"/>
        <v>9.5299999999999994</v>
      </c>
      <c r="R17" s="298">
        <f>'Sn Fco. Menendez'!AE59+SUM(Q17/12)</f>
        <v>0.79416666666666658</v>
      </c>
      <c r="S17" s="298">
        <f>'Sn Fco. Menendez'!AF59+SUM(R17/30)</f>
        <v>2.647222222222222E-2</v>
      </c>
      <c r="T17" s="34"/>
    </row>
    <row r="18" spans="1:20">
      <c r="A18" s="45">
        <v>29</v>
      </c>
      <c r="B18" s="538"/>
      <c r="C18" s="389" t="s">
        <v>592</v>
      </c>
      <c r="D18" s="266" t="str">
        <f>'LA LIBERTAD (2)'!B39</f>
        <v>TECANA</v>
      </c>
      <c r="E18" s="299">
        <f>'LA LIBERTAD (2)'!C39</f>
        <v>0</v>
      </c>
      <c r="F18" s="299">
        <f>'LA LIBERTAD (2)'!D39</f>
        <v>6.34</v>
      </c>
      <c r="G18" s="299">
        <f>'LA LIBERTAD (2)'!E39</f>
        <v>0</v>
      </c>
      <c r="H18" s="299">
        <f>'LA LIBERTAD (2)'!F39</f>
        <v>0</v>
      </c>
      <c r="I18" s="299">
        <f>'LA LIBERTAD (2)'!G39</f>
        <v>0</v>
      </c>
      <c r="J18" s="299">
        <f>'LA LIBERTAD (2)'!H39</f>
        <v>0</v>
      </c>
      <c r="K18" s="299">
        <f>'LA LIBERTAD (2)'!I39</f>
        <v>0</v>
      </c>
      <c r="L18" s="299">
        <f>'LA LIBERTAD (2)'!J39</f>
        <v>0</v>
      </c>
      <c r="M18" s="299">
        <f>'LA LIBERTAD (2)'!K39</f>
        <v>0</v>
      </c>
      <c r="N18" s="299">
        <f>'LA LIBERTAD (2)'!L39</f>
        <v>0</v>
      </c>
      <c r="O18" s="299">
        <f>'LA LIBERTAD (2)'!M39</f>
        <v>0</v>
      </c>
      <c r="P18" s="299">
        <f>'LA LIBERTAD (2)'!N39</f>
        <v>0</v>
      </c>
      <c r="Q18" s="297">
        <f t="shared" si="0"/>
        <v>6.34</v>
      </c>
      <c r="R18" s="298">
        <f>'Sn Fco. Menendez'!AE60+SUM(Q18/12)</f>
        <v>0.52833333333333332</v>
      </c>
      <c r="S18" s="298">
        <f>'Sn Fco. Menendez'!AF60+SUM(R18/30)</f>
        <v>1.7611111111111112E-2</v>
      </c>
      <c r="T18" s="95"/>
    </row>
    <row r="19" spans="1:20">
      <c r="A19" s="45">
        <v>30</v>
      </c>
      <c r="B19" s="538"/>
      <c r="C19" s="389" t="s">
        <v>592</v>
      </c>
      <c r="D19" s="267" t="str">
        <f>'LA LIBERTAD (2)'!B40</f>
        <v>COMERSAL</v>
      </c>
      <c r="E19" s="301">
        <f>'LA LIBERTAD (2)'!C40</f>
        <v>0</v>
      </c>
      <c r="F19" s="301">
        <f>'LA LIBERTAD (2)'!D40</f>
        <v>0</v>
      </c>
      <c r="G19" s="301">
        <f>'LA LIBERTAD (2)'!E40</f>
        <v>0</v>
      </c>
      <c r="H19" s="301">
        <f>'LA LIBERTAD (2)'!F40</f>
        <v>2.13</v>
      </c>
      <c r="I19" s="301">
        <f>'LA LIBERTAD (2)'!G40</f>
        <v>16.25</v>
      </c>
      <c r="J19" s="301">
        <f>'LA LIBERTAD (2)'!H40</f>
        <v>7.6</v>
      </c>
      <c r="K19" s="301">
        <f>'LA LIBERTAD (2)'!I40</f>
        <v>19.809999999999999</v>
      </c>
      <c r="L19" s="301">
        <f>'LA LIBERTAD (2)'!J40</f>
        <v>24.07</v>
      </c>
      <c r="M19" s="301">
        <f>'LA LIBERTAD (2)'!K40</f>
        <v>37.04</v>
      </c>
      <c r="N19" s="301">
        <f>'LA LIBERTAD (2)'!L40</f>
        <v>16.02</v>
      </c>
      <c r="O19" s="301">
        <f>'LA LIBERTAD (2)'!M40</f>
        <v>14.25</v>
      </c>
      <c r="P19" s="301">
        <f>'LA LIBERTAD (2)'!N40</f>
        <v>8.2899999999999991</v>
      </c>
      <c r="Q19" s="297">
        <f t="shared" si="0"/>
        <v>145.45999999999995</v>
      </c>
      <c r="R19" s="298">
        <f>'Sn Fco. Menendez'!AE61+SUM(Q19/12)</f>
        <v>12.121666666666663</v>
      </c>
      <c r="S19" s="298">
        <f>'Sn Fco. Menendez'!AF61+SUM(R19/30)</f>
        <v>0.40405555555555545</v>
      </c>
      <c r="T19" s="95"/>
    </row>
    <row r="20" spans="1:20">
      <c r="A20" s="45">
        <v>31</v>
      </c>
      <c r="B20" s="538"/>
      <c r="C20" s="389" t="s">
        <v>592</v>
      </c>
      <c r="D20" s="267" t="str">
        <f>'LA LIBERTAD (2)'!B41</f>
        <v>INVERSIONES LUZ DE MARIA</v>
      </c>
      <c r="E20" s="301">
        <f>'LA LIBERTAD (2)'!C41</f>
        <v>0</v>
      </c>
      <c r="F20" s="301">
        <f>'LA LIBERTAD (2)'!D41</f>
        <v>0</v>
      </c>
      <c r="G20" s="301">
        <f>'LA LIBERTAD (2)'!E41</f>
        <v>0</v>
      </c>
      <c r="H20" s="301">
        <f>'LA LIBERTAD (2)'!F41</f>
        <v>0</v>
      </c>
      <c r="I20" s="301">
        <f>'LA LIBERTAD (2)'!G41</f>
        <v>4.43</v>
      </c>
      <c r="J20" s="301">
        <f>'LA LIBERTAD (2)'!H41</f>
        <v>0</v>
      </c>
      <c r="K20" s="301">
        <f>'LA LIBERTAD (2)'!I41</f>
        <v>0</v>
      </c>
      <c r="L20" s="301">
        <f>'LA LIBERTAD (2)'!J41</f>
        <v>0</v>
      </c>
      <c r="M20" s="301">
        <f>'LA LIBERTAD (2)'!K41</f>
        <v>0</v>
      </c>
      <c r="N20" s="301">
        <f>'LA LIBERTAD (2)'!L41</f>
        <v>0</v>
      </c>
      <c r="O20" s="301">
        <f>'LA LIBERTAD (2)'!M41</f>
        <v>0</v>
      </c>
      <c r="P20" s="301">
        <f>'LA LIBERTAD (2)'!N41</f>
        <v>0</v>
      </c>
      <c r="Q20" s="297">
        <f t="shared" si="0"/>
        <v>4.43</v>
      </c>
      <c r="R20" s="298">
        <f>'Sn Fco. Menendez'!AE62+SUM(Q20/12)</f>
        <v>0.36916666666666664</v>
      </c>
      <c r="S20" s="298">
        <f>'Sn Fco. Menendez'!AF62+SUM(R20/30)</f>
        <v>1.2305555555555554E-2</v>
      </c>
      <c r="T20" s="95"/>
    </row>
    <row r="21" spans="1:20">
      <c r="A21" s="45">
        <v>32</v>
      </c>
      <c r="B21" s="538"/>
      <c r="C21" s="389" t="s">
        <v>592</v>
      </c>
      <c r="D21" s="267" t="str">
        <f>'LA LIBERTAD (2)'!B42</f>
        <v>NAYIB BUKELE</v>
      </c>
      <c r="E21" s="301">
        <f>'LA LIBERTAD (2)'!C42</f>
        <v>0</v>
      </c>
      <c r="F21" s="301">
        <f>'LA LIBERTAD (2)'!D42</f>
        <v>0</v>
      </c>
      <c r="G21" s="301">
        <f>'LA LIBERTAD (2)'!E42</f>
        <v>0</v>
      </c>
      <c r="H21" s="301">
        <f>'LA LIBERTAD (2)'!F42</f>
        <v>0</v>
      </c>
      <c r="I21" s="301">
        <f>'LA LIBERTAD (2)'!G42</f>
        <v>0</v>
      </c>
      <c r="J21" s="301">
        <f>'LA LIBERTAD (2)'!H42</f>
        <v>0</v>
      </c>
      <c r="K21" s="301">
        <f>'LA LIBERTAD (2)'!I42</f>
        <v>65.760000000000005</v>
      </c>
      <c r="L21" s="301">
        <f>'LA LIBERTAD (2)'!J42</f>
        <v>0</v>
      </c>
      <c r="M21" s="301">
        <f>'LA LIBERTAD (2)'!K42</f>
        <v>0</v>
      </c>
      <c r="N21" s="301">
        <f>'LA LIBERTAD (2)'!L42</f>
        <v>0</v>
      </c>
      <c r="O21" s="301">
        <f>'LA LIBERTAD (2)'!M42</f>
        <v>0</v>
      </c>
      <c r="P21" s="301">
        <f>'LA LIBERTAD (2)'!N42</f>
        <v>0</v>
      </c>
      <c r="Q21" s="297">
        <f t="shared" si="0"/>
        <v>65.760000000000005</v>
      </c>
      <c r="R21" s="298">
        <f>'Sn Fco. Menendez'!AE63+SUM(Q21/12)</f>
        <v>5.48</v>
      </c>
      <c r="S21" s="298">
        <f>'Sn Fco. Menendez'!AF63+SUM(R21/30)</f>
        <v>0.18266666666666667</v>
      </c>
      <c r="T21" s="95"/>
    </row>
    <row r="22" spans="1:20">
      <c r="A22" s="45">
        <v>33</v>
      </c>
      <c r="B22" s="538"/>
      <c r="C22" s="389" t="s">
        <v>592</v>
      </c>
      <c r="D22" s="267" t="str">
        <f>'LA LIBERTAD (2)'!B43</f>
        <v>HOTEL BAHIA DEL SOL</v>
      </c>
      <c r="E22" s="301">
        <f>'LA LIBERTAD (2)'!C43</f>
        <v>0</v>
      </c>
      <c r="F22" s="301">
        <f>'LA LIBERTAD (2)'!D43</f>
        <v>0</v>
      </c>
      <c r="G22" s="301">
        <f>'LA LIBERTAD (2)'!E43</f>
        <v>0</v>
      </c>
      <c r="H22" s="301">
        <f>'LA LIBERTAD (2)'!F43</f>
        <v>0</v>
      </c>
      <c r="I22" s="301">
        <f>'LA LIBERTAD (2)'!G43</f>
        <v>0</v>
      </c>
      <c r="J22" s="301">
        <f>'LA LIBERTAD (2)'!H43</f>
        <v>0</v>
      </c>
      <c r="K22" s="301">
        <f>'LA LIBERTAD (2)'!I43</f>
        <v>2.5299999999999998</v>
      </c>
      <c r="L22" s="301">
        <f>'LA LIBERTAD (2)'!J43</f>
        <v>10.210000000000001</v>
      </c>
      <c r="M22" s="301">
        <f>'LA LIBERTAD (2)'!K43</f>
        <v>5.36</v>
      </c>
      <c r="N22" s="301">
        <f>'LA LIBERTAD (2)'!L43</f>
        <v>8.0500000000000007</v>
      </c>
      <c r="O22" s="301">
        <f>'LA LIBERTAD (2)'!M43</f>
        <v>8.51</v>
      </c>
      <c r="P22" s="301">
        <f>'LA LIBERTAD (2)'!N43</f>
        <v>10.8</v>
      </c>
      <c r="Q22" s="297">
        <f t="shared" si="0"/>
        <v>45.460000000000008</v>
      </c>
      <c r="R22" s="298">
        <f>'Sn Fco. Menendez'!AE64+SUM(Q22/12)</f>
        <v>3.788333333333334</v>
      </c>
      <c r="S22" s="298">
        <f>'Sn Fco. Menendez'!AF64+SUM(R22/30)</f>
        <v>0.12627777777777779</v>
      </c>
      <c r="T22" s="34"/>
    </row>
    <row r="23" spans="1:20" ht="15.75" customHeight="1">
      <c r="B23" s="538"/>
      <c r="C23" s="389" t="s">
        <v>592</v>
      </c>
      <c r="D23" s="267" t="str">
        <f>'LA LIBERTAD (2)'!B44</f>
        <v>TRANSAE</v>
      </c>
      <c r="E23" s="301">
        <f>'LA LIBERTAD (2)'!C44</f>
        <v>0</v>
      </c>
      <c r="F23" s="301">
        <f>'LA LIBERTAD (2)'!D44</f>
        <v>0</v>
      </c>
      <c r="G23" s="301">
        <f>'LA LIBERTAD (2)'!E44</f>
        <v>0</v>
      </c>
      <c r="H23" s="301">
        <f>'LA LIBERTAD (2)'!F44</f>
        <v>0</v>
      </c>
      <c r="I23" s="301">
        <f>'LA LIBERTAD (2)'!G44</f>
        <v>0</v>
      </c>
      <c r="J23" s="301">
        <f>'LA LIBERTAD (2)'!H44</f>
        <v>0</v>
      </c>
      <c r="K23" s="301">
        <f>'LA LIBERTAD (2)'!I44</f>
        <v>1.8</v>
      </c>
      <c r="L23" s="301">
        <f>'LA LIBERTAD (2)'!J44</f>
        <v>0</v>
      </c>
      <c r="M23" s="301">
        <f>'LA LIBERTAD (2)'!K44</f>
        <v>0</v>
      </c>
      <c r="N23" s="301">
        <f>'LA LIBERTAD (2)'!L44</f>
        <v>0</v>
      </c>
      <c r="O23" s="301">
        <f>'LA LIBERTAD (2)'!M44</f>
        <v>0</v>
      </c>
      <c r="P23" s="301">
        <f>'LA LIBERTAD (2)'!N44</f>
        <v>0</v>
      </c>
      <c r="Q23" s="297">
        <f t="shared" ref="Q23:Q43" si="1">SUM(E23:P23)</f>
        <v>1.8</v>
      </c>
      <c r="R23" s="298">
        <f>'Sn Fco. Menendez'!AE65+SUM(Q23/12)</f>
        <v>0.15</v>
      </c>
      <c r="S23" s="298">
        <f>'Sn Fco. Menendez'!AF65+SUM(R23/30)</f>
        <v>5.0000000000000001E-3</v>
      </c>
      <c r="T23" s="17"/>
    </row>
    <row r="24" spans="1:20">
      <c r="A24" s="45">
        <v>2</v>
      </c>
      <c r="B24" s="538"/>
      <c r="C24" s="389" t="s">
        <v>592</v>
      </c>
      <c r="D24" s="266" t="str">
        <f>'LA LIBERTAD (2)'!B47</f>
        <v>ASA COLORS</v>
      </c>
      <c r="E24" s="299">
        <f>'LA LIBERTAD (2)'!C47</f>
        <v>0</v>
      </c>
      <c r="F24" s="299">
        <f>'LA LIBERTAD (2)'!D47</f>
        <v>0</v>
      </c>
      <c r="G24" s="299">
        <f>'LA LIBERTAD (2)'!E47</f>
        <v>0</v>
      </c>
      <c r="H24" s="299">
        <f>'LA LIBERTAD (2)'!F47</f>
        <v>0</v>
      </c>
      <c r="I24" s="299">
        <f>'LA LIBERTAD (2)'!G47</f>
        <v>0</v>
      </c>
      <c r="J24" s="299">
        <f>'LA LIBERTAD (2)'!H47</f>
        <v>0</v>
      </c>
      <c r="K24" s="299">
        <f>'LA LIBERTAD (2)'!I47</f>
        <v>0</v>
      </c>
      <c r="L24" s="299">
        <f>'LA LIBERTAD (2)'!J47</f>
        <v>2.27</v>
      </c>
      <c r="M24" s="299">
        <f>'LA LIBERTAD (2)'!K47</f>
        <v>2.59</v>
      </c>
      <c r="N24" s="299">
        <f>'LA LIBERTAD (2)'!L47</f>
        <v>2.35</v>
      </c>
      <c r="O24" s="299">
        <f>'LA LIBERTAD (2)'!M47</f>
        <v>0</v>
      </c>
      <c r="P24" s="299">
        <f>'LA LIBERTAD (2)'!N47</f>
        <v>0</v>
      </c>
      <c r="Q24" s="297">
        <f t="shared" si="1"/>
        <v>7.2099999999999991</v>
      </c>
      <c r="R24" s="298">
        <f>'Sn Fco. Menendez'!AE68+SUM(Q24/12)</f>
        <v>0.60083333333333322</v>
      </c>
      <c r="S24" s="298">
        <f>'Sn Fco. Menendez'!AF68+SUM(R24/30)</f>
        <v>2.0027777777777773E-2</v>
      </c>
      <c r="T24" s="17"/>
    </row>
    <row r="25" spans="1:20">
      <c r="A25" s="45">
        <v>3</v>
      </c>
      <c r="B25" s="538"/>
      <c r="C25" s="389" t="s">
        <v>592</v>
      </c>
      <c r="D25" s="266" t="str">
        <f>'LA LIBERTAD (2)'!B48</f>
        <v>PRESING</v>
      </c>
      <c r="E25" s="299">
        <f>'LA LIBERTAD (2)'!C48</f>
        <v>0</v>
      </c>
      <c r="F25" s="299">
        <f>'LA LIBERTAD (2)'!D48</f>
        <v>0</v>
      </c>
      <c r="G25" s="299">
        <f>'LA LIBERTAD (2)'!E48</f>
        <v>0</v>
      </c>
      <c r="H25" s="299">
        <f>'LA LIBERTAD (2)'!F48</f>
        <v>0</v>
      </c>
      <c r="I25" s="299">
        <f>'LA LIBERTAD (2)'!G48</f>
        <v>0</v>
      </c>
      <c r="J25" s="299">
        <f>'LA LIBERTAD (2)'!H48</f>
        <v>0</v>
      </c>
      <c r="K25" s="299">
        <f>'LA LIBERTAD (2)'!I48</f>
        <v>0</v>
      </c>
      <c r="L25" s="299">
        <f>'LA LIBERTAD (2)'!J48</f>
        <v>0</v>
      </c>
      <c r="M25" s="299">
        <f>'LA LIBERTAD (2)'!K48</f>
        <v>0.2</v>
      </c>
      <c r="N25" s="299">
        <f>'LA LIBERTAD (2)'!L48</f>
        <v>0.21</v>
      </c>
      <c r="O25" s="299">
        <f>'LA LIBERTAD (2)'!M48</f>
        <v>0.17</v>
      </c>
      <c r="P25" s="299">
        <f>'LA LIBERTAD (2)'!N48</f>
        <v>0</v>
      </c>
      <c r="Q25" s="297">
        <f t="shared" si="1"/>
        <v>0.58000000000000007</v>
      </c>
      <c r="R25" s="298">
        <f>'Sn Fco. Menendez'!AE69+SUM(Q25/12)</f>
        <v>4.8333333333333339E-2</v>
      </c>
      <c r="S25" s="298">
        <f>'Sn Fco. Menendez'!AF69+SUM(R25/30)</f>
        <v>1.6111111111111113E-3</v>
      </c>
      <c r="T25" s="17"/>
    </row>
    <row r="26" spans="1:20">
      <c r="A26" s="45">
        <v>4</v>
      </c>
      <c r="B26" s="538"/>
      <c r="C26" s="389" t="s">
        <v>592</v>
      </c>
      <c r="D26" s="266" t="str">
        <f>'LA LIBERTAD (2)'!B49</f>
        <v>INVERSIONES SUR</v>
      </c>
      <c r="E26" s="299">
        <f>'LA LIBERTAD (2)'!C49</f>
        <v>0</v>
      </c>
      <c r="F26" s="299">
        <f>'LA LIBERTAD (2)'!D49</f>
        <v>0</v>
      </c>
      <c r="G26" s="299">
        <f>'LA LIBERTAD (2)'!E49</f>
        <v>0</v>
      </c>
      <c r="H26" s="299">
        <f>'LA LIBERTAD (2)'!F49</f>
        <v>0</v>
      </c>
      <c r="I26" s="299">
        <f>'LA LIBERTAD (2)'!G49</f>
        <v>0</v>
      </c>
      <c r="J26" s="299">
        <f>'LA LIBERTAD (2)'!H49</f>
        <v>0</v>
      </c>
      <c r="K26" s="299">
        <f>'LA LIBERTAD (2)'!I49</f>
        <v>0</v>
      </c>
      <c r="L26" s="299">
        <f>'LA LIBERTAD (2)'!J49</f>
        <v>0</v>
      </c>
      <c r="M26" s="299">
        <f>'LA LIBERTAD (2)'!K49</f>
        <v>0</v>
      </c>
      <c r="N26" s="299">
        <f>'LA LIBERTAD (2)'!L49</f>
        <v>0</v>
      </c>
      <c r="O26" s="299">
        <f>'LA LIBERTAD (2)'!M49</f>
        <v>0</v>
      </c>
      <c r="P26" s="299">
        <f>'LA LIBERTAD (2)'!N49</f>
        <v>7.23</v>
      </c>
      <c r="Q26" s="297">
        <f t="shared" si="1"/>
        <v>7.23</v>
      </c>
      <c r="R26" s="298">
        <f>'Sn Fco. Menendez'!AE70+SUM(Q26/12)</f>
        <v>0.60250000000000004</v>
      </c>
      <c r="S26" s="298">
        <f>'Sn Fco. Menendez'!AF70+SUM(R26/30)</f>
        <v>2.0083333333333335E-2</v>
      </c>
      <c r="T26" s="17"/>
    </row>
    <row r="27" spans="1:20">
      <c r="A27" s="45">
        <v>29</v>
      </c>
      <c r="B27" s="539" t="s">
        <v>520</v>
      </c>
      <c r="C27" s="271" t="s">
        <v>588</v>
      </c>
      <c r="D27" s="268" t="str">
        <f>CAPSA!B47</f>
        <v>Aceros de Centroamerica, S.A.</v>
      </c>
      <c r="E27" s="313">
        <f>CAPSA!C47</f>
        <v>0</v>
      </c>
      <c r="F27" s="313">
        <f>CAPSA!D47</f>
        <v>0</v>
      </c>
      <c r="G27" s="313">
        <f>CAPSA!E47</f>
        <v>0</v>
      </c>
      <c r="H27" s="313">
        <f>CAPSA!F47</f>
        <v>0</v>
      </c>
      <c r="I27" s="313">
        <f>CAPSA!G47</f>
        <v>0</v>
      </c>
      <c r="J27" s="313">
        <f>CAPSA!H47</f>
        <v>0</v>
      </c>
      <c r="K27" s="313">
        <f>CAPSA!I47</f>
        <v>0</v>
      </c>
      <c r="L27" s="313">
        <f>CAPSA!J47</f>
        <v>0</v>
      </c>
      <c r="M27" s="313">
        <f>CAPSA!K47</f>
        <v>0</v>
      </c>
      <c r="N27" s="313">
        <f>CAPSA!L47</f>
        <v>0</v>
      </c>
      <c r="O27" s="313">
        <f>CAPSA!M47</f>
        <v>0</v>
      </c>
      <c r="P27" s="313">
        <f>CAPSA!N47</f>
        <v>0</v>
      </c>
      <c r="Q27" s="303">
        <f t="shared" si="1"/>
        <v>0</v>
      </c>
      <c r="R27" s="304">
        <f>'Sn Fco. Menendez'!AE112+SUM(Q27/12)</f>
        <v>0</v>
      </c>
      <c r="S27" s="304">
        <f>'Sn Fco. Menendez'!AF112+SUM(R27/30)</f>
        <v>0</v>
      </c>
      <c r="T27" s="17"/>
    </row>
    <row r="28" spans="1:20">
      <c r="A28" s="45">
        <v>30</v>
      </c>
      <c r="B28" s="539"/>
      <c r="C28" s="271" t="s">
        <v>588</v>
      </c>
      <c r="D28" s="268" t="str">
        <f>CAPSA!B48</f>
        <v>AGROSANIA, S.A DE C.V.</v>
      </c>
      <c r="E28" s="313">
        <f>CAPSA!C48</f>
        <v>0</v>
      </c>
      <c r="F28" s="313">
        <f>CAPSA!D48</f>
        <v>0</v>
      </c>
      <c r="G28" s="313">
        <f>CAPSA!E48</f>
        <v>1</v>
      </c>
      <c r="H28" s="313">
        <f>CAPSA!F48</f>
        <v>0</v>
      </c>
      <c r="I28" s="313">
        <f>CAPSA!G48</f>
        <v>2.9</v>
      </c>
      <c r="J28" s="313">
        <f>CAPSA!H48</f>
        <v>3.77</v>
      </c>
      <c r="K28" s="313">
        <f>CAPSA!I48</f>
        <v>1.79</v>
      </c>
      <c r="L28" s="313">
        <f>CAPSA!J48</f>
        <v>0</v>
      </c>
      <c r="M28" s="313">
        <f>CAPSA!K48</f>
        <v>0</v>
      </c>
      <c r="N28" s="313">
        <f>CAPSA!L48</f>
        <v>0</v>
      </c>
      <c r="O28" s="313">
        <f>CAPSA!M48</f>
        <v>0.99</v>
      </c>
      <c r="P28" s="313">
        <f>CAPSA!N48</f>
        <v>0</v>
      </c>
      <c r="Q28" s="303">
        <f t="shared" si="1"/>
        <v>10.450000000000001</v>
      </c>
      <c r="R28" s="304">
        <f>'Sn Fco. Menendez'!AE113+SUM(Q28/12)</f>
        <v>0.87083333333333346</v>
      </c>
      <c r="S28" s="304">
        <f>'Sn Fco. Menendez'!AF113+SUM(R28/30)</f>
        <v>2.9027777777777781E-2</v>
      </c>
      <c r="T28" s="17"/>
    </row>
    <row r="29" spans="1:20">
      <c r="A29" s="45">
        <v>31</v>
      </c>
      <c r="B29" s="539"/>
      <c r="C29" s="271" t="s">
        <v>588</v>
      </c>
      <c r="D29" s="268" t="str">
        <f>CAPSA!B49</f>
        <v>Almacenadora Centroamerica s.a de c.v</v>
      </c>
      <c r="E29" s="313">
        <f>CAPSA!C49</f>
        <v>10.36</v>
      </c>
      <c r="F29" s="313">
        <f>CAPSA!D49</f>
        <v>4.59</v>
      </c>
      <c r="G29" s="313">
        <f>CAPSA!E49</f>
        <v>9.25</v>
      </c>
      <c r="H29" s="313">
        <f>CAPSA!F49</f>
        <v>4.9800000000000004</v>
      </c>
      <c r="I29" s="313">
        <f>CAPSA!G49</f>
        <v>8.5399999999999991</v>
      </c>
      <c r="J29" s="313">
        <f>CAPSA!H49</f>
        <v>7.07</v>
      </c>
      <c r="K29" s="313">
        <f>CAPSA!I49</f>
        <v>19.07</v>
      </c>
      <c r="L29" s="313">
        <f>CAPSA!J49</f>
        <v>6.09</v>
      </c>
      <c r="M29" s="313">
        <f>CAPSA!K49</f>
        <v>7.81</v>
      </c>
      <c r="N29" s="313">
        <f>CAPSA!L49</f>
        <v>4.62</v>
      </c>
      <c r="O29" s="313">
        <f>CAPSA!M49</f>
        <v>5.98</v>
      </c>
      <c r="P29" s="313">
        <f>CAPSA!N49</f>
        <v>3.74</v>
      </c>
      <c r="Q29" s="303">
        <f t="shared" si="1"/>
        <v>92.100000000000009</v>
      </c>
      <c r="R29" s="304">
        <f>'Sn Fco. Menendez'!AE114+SUM(Q29/12)</f>
        <v>7.6750000000000007</v>
      </c>
      <c r="S29" s="304">
        <f>'Sn Fco. Menendez'!AF114+SUM(R29/30)</f>
        <v>0.25583333333333336</v>
      </c>
      <c r="T29" s="17"/>
    </row>
    <row r="30" spans="1:20">
      <c r="A30" s="45">
        <v>32</v>
      </c>
      <c r="B30" s="539"/>
      <c r="C30" s="271" t="s">
        <v>588</v>
      </c>
      <c r="D30" s="268" t="str">
        <f>CAPSA!B50</f>
        <v>ASOCIA.DE PROPUIETARIOS DE RES.SALINITAS</v>
      </c>
      <c r="E30" s="313">
        <f>CAPSA!C50</f>
        <v>35.99</v>
      </c>
      <c r="F30" s="313">
        <f>CAPSA!D50</f>
        <v>27.69</v>
      </c>
      <c r="G30" s="313">
        <f>CAPSA!E50</f>
        <v>31.95</v>
      </c>
      <c r="H30" s="313">
        <f>CAPSA!F50</f>
        <v>47.7</v>
      </c>
      <c r="I30" s="313">
        <f>CAPSA!G50</f>
        <v>46.15</v>
      </c>
      <c r="J30" s="313">
        <f>CAPSA!H50</f>
        <v>42.34</v>
      </c>
      <c r="K30" s="313">
        <f>CAPSA!I50</f>
        <v>35.32</v>
      </c>
      <c r="L30" s="313">
        <f>CAPSA!J50</f>
        <v>51.14</v>
      </c>
      <c r="M30" s="313">
        <f>CAPSA!K50</f>
        <v>27.78</v>
      </c>
      <c r="N30" s="313">
        <f>CAPSA!L50</f>
        <v>28.22</v>
      </c>
      <c r="O30" s="313">
        <f>CAPSA!M50</f>
        <v>20.88</v>
      </c>
      <c r="P30" s="313">
        <f>CAPSA!N50</f>
        <v>21.33</v>
      </c>
      <c r="Q30" s="303">
        <f t="shared" si="1"/>
        <v>416.49000000000007</v>
      </c>
      <c r="R30" s="304">
        <f>'Sn Fco. Menendez'!AE115+SUM(Q30/12)</f>
        <v>34.707500000000003</v>
      </c>
      <c r="S30" s="304">
        <f>'Sn Fco. Menendez'!AF115+SUM(R30/30)</f>
        <v>1.1569166666666668</v>
      </c>
      <c r="T30" s="17"/>
    </row>
    <row r="31" spans="1:20">
      <c r="A31" s="45">
        <v>33</v>
      </c>
      <c r="B31" s="539"/>
      <c r="C31" s="271" t="s">
        <v>588</v>
      </c>
      <c r="D31" s="268" t="str">
        <f>CAPSA!B51</f>
        <v>ADEXA, S.A. DE C.V.</v>
      </c>
      <c r="E31" s="313">
        <f>CAPSA!C51</f>
        <v>1.64</v>
      </c>
      <c r="F31" s="313">
        <f>CAPSA!D51</f>
        <v>3.84</v>
      </c>
      <c r="G31" s="313">
        <f>CAPSA!E51</f>
        <v>3.02</v>
      </c>
      <c r="H31" s="313">
        <f>CAPSA!F51</f>
        <v>1.57</v>
      </c>
      <c r="I31" s="313">
        <f>CAPSA!G51</f>
        <v>1.21</v>
      </c>
      <c r="J31" s="313">
        <f>CAPSA!H51</f>
        <v>1.9</v>
      </c>
      <c r="K31" s="313">
        <f>CAPSA!I51</f>
        <v>2.46</v>
      </c>
      <c r="L31" s="313">
        <f>CAPSA!J51</f>
        <v>2.2599999999999998</v>
      </c>
      <c r="M31" s="313">
        <f>CAPSA!K51</f>
        <v>2.82</v>
      </c>
      <c r="N31" s="313">
        <f>CAPSA!L51</f>
        <v>0</v>
      </c>
      <c r="O31" s="313">
        <f>CAPSA!M51</f>
        <v>3.19</v>
      </c>
      <c r="P31" s="313">
        <f>CAPSA!N51</f>
        <v>2.13</v>
      </c>
      <c r="Q31" s="303">
        <f t="shared" si="1"/>
        <v>26.04</v>
      </c>
      <c r="R31" s="304">
        <f>'Sn Fco. Menendez'!AE116+SUM(Q31/12)</f>
        <v>2.17</v>
      </c>
      <c r="S31" s="304">
        <f>'Sn Fco. Menendez'!AF116+SUM(R31/30)</f>
        <v>7.2333333333333333E-2</v>
      </c>
      <c r="T31" s="17"/>
    </row>
    <row r="32" spans="1:20">
      <c r="A32" s="45">
        <v>34</v>
      </c>
      <c r="B32" s="539"/>
      <c r="C32" s="271" t="s">
        <v>588</v>
      </c>
      <c r="D32" s="268" t="str">
        <f>CAPSA!B52</f>
        <v>Agroquímica Internacional, S.A.</v>
      </c>
      <c r="E32" s="313">
        <f>CAPSA!C52</f>
        <v>0.79</v>
      </c>
      <c r="F32" s="313">
        <f>CAPSA!D52</f>
        <v>0.78</v>
      </c>
      <c r="G32" s="313">
        <f>CAPSA!E52</f>
        <v>0.84</v>
      </c>
      <c r="H32" s="313">
        <f>CAPSA!F52</f>
        <v>0.68</v>
      </c>
      <c r="I32" s="313">
        <f>CAPSA!G52</f>
        <v>1.49</v>
      </c>
      <c r="J32" s="313">
        <f>CAPSA!H52</f>
        <v>0.84</v>
      </c>
      <c r="K32" s="313">
        <f>CAPSA!I52</f>
        <v>1.25</v>
      </c>
      <c r="L32" s="313">
        <f>CAPSA!J52</f>
        <v>1.17</v>
      </c>
      <c r="M32" s="313">
        <f>CAPSA!K52</f>
        <v>1.76</v>
      </c>
      <c r="N32" s="313">
        <f>CAPSA!L52</f>
        <v>0</v>
      </c>
      <c r="O32" s="313">
        <f>CAPSA!M52</f>
        <v>1.1599999999999999</v>
      </c>
      <c r="P32" s="313">
        <f>CAPSA!N52</f>
        <v>0.74</v>
      </c>
      <c r="Q32" s="303">
        <f t="shared" si="1"/>
        <v>11.5</v>
      </c>
      <c r="R32" s="304">
        <f>'Sn Fco. Menendez'!AE117+SUM(Q32/12)</f>
        <v>0.95833333333333337</v>
      </c>
      <c r="S32" s="304">
        <f>'Sn Fco. Menendez'!AF117+SUM(R32/30)</f>
        <v>3.1944444444444449E-2</v>
      </c>
      <c r="T32" s="17"/>
    </row>
    <row r="33" spans="1:20">
      <c r="A33" s="45">
        <v>35</v>
      </c>
      <c r="B33" s="539"/>
      <c r="C33" s="271" t="s">
        <v>588</v>
      </c>
      <c r="D33" s="268" t="str">
        <f>CAPSA!B53</f>
        <v>ALISAL, S.A DE C.V.</v>
      </c>
      <c r="E33" s="313">
        <f>CAPSA!C53</f>
        <v>0</v>
      </c>
      <c r="F33" s="313">
        <f>CAPSA!D53</f>
        <v>0</v>
      </c>
      <c r="G33" s="313">
        <f>CAPSA!E53</f>
        <v>0</v>
      </c>
      <c r="H33" s="313">
        <f>CAPSA!F53</f>
        <v>0</v>
      </c>
      <c r="I33" s="313">
        <f>CAPSA!G53</f>
        <v>0</v>
      </c>
      <c r="J33" s="313">
        <f>CAPSA!H53</f>
        <v>0</v>
      </c>
      <c r="K33" s="313">
        <f>CAPSA!I53</f>
        <v>0</v>
      </c>
      <c r="L33" s="313">
        <f>CAPSA!J53</f>
        <v>0</v>
      </c>
      <c r="M33" s="313">
        <f>CAPSA!K53</f>
        <v>2.5499999999999998</v>
      </c>
      <c r="N33" s="313">
        <f>CAPSA!L53</f>
        <v>18.59</v>
      </c>
      <c r="O33" s="313">
        <f>CAPSA!M53</f>
        <v>21.69</v>
      </c>
      <c r="P33" s="313">
        <f>CAPSA!N53</f>
        <v>12.21</v>
      </c>
      <c r="Q33" s="303">
        <f t="shared" si="1"/>
        <v>55.04</v>
      </c>
      <c r="R33" s="304">
        <f>'Sn Fco. Menendez'!AE118+SUM(Q33/12)</f>
        <v>4.5866666666666669</v>
      </c>
      <c r="S33" s="304">
        <f>'Sn Fco. Menendez'!AF118+SUM(R33/30)</f>
        <v>0.15288888888888891</v>
      </c>
      <c r="T33" s="17"/>
    </row>
    <row r="34" spans="1:20">
      <c r="A34" s="45">
        <v>36</v>
      </c>
      <c r="B34" s="539"/>
      <c r="C34" s="271" t="s">
        <v>588</v>
      </c>
      <c r="D34" s="268" t="str">
        <f>CAPSA!B54</f>
        <v>Almacenadora del Pacífico (ALMAPAC)</v>
      </c>
      <c r="E34" s="313">
        <f>CAPSA!C54</f>
        <v>14.09</v>
      </c>
      <c r="F34" s="313">
        <f>CAPSA!D54</f>
        <v>10.41</v>
      </c>
      <c r="G34" s="313">
        <f>CAPSA!E54</f>
        <v>6.81</v>
      </c>
      <c r="H34" s="313">
        <f>CAPSA!F54</f>
        <v>13.26</v>
      </c>
      <c r="I34" s="313">
        <f>CAPSA!G54</f>
        <v>12.33</v>
      </c>
      <c r="J34" s="313">
        <f>CAPSA!H54</f>
        <v>8.48</v>
      </c>
      <c r="K34" s="313">
        <f>CAPSA!I54</f>
        <v>14.15</v>
      </c>
      <c r="L34" s="313">
        <f>CAPSA!J54</f>
        <v>13.61</v>
      </c>
      <c r="M34" s="313">
        <f>CAPSA!K54</f>
        <v>14.73</v>
      </c>
      <c r="N34" s="313">
        <f>CAPSA!L54</f>
        <v>11.15</v>
      </c>
      <c r="O34" s="313">
        <f>CAPSA!M54</f>
        <v>28.95</v>
      </c>
      <c r="P34" s="313">
        <f>CAPSA!N54</f>
        <v>11.02</v>
      </c>
      <c r="Q34" s="303">
        <f t="shared" si="1"/>
        <v>158.99</v>
      </c>
      <c r="R34" s="304">
        <f>'Sn Fco. Menendez'!AE119+SUM(Q34/12)</f>
        <v>13.249166666666667</v>
      </c>
      <c r="S34" s="304">
        <f>'Sn Fco. Menendez'!AF119+SUM(R34/30)</f>
        <v>0.44163888888888891</v>
      </c>
      <c r="T34" s="17"/>
    </row>
    <row r="35" spans="1:20">
      <c r="A35" s="45">
        <v>37</v>
      </c>
      <c r="B35" s="539"/>
      <c r="C35" s="271" t="s">
        <v>588</v>
      </c>
      <c r="D35" s="268" t="str">
        <f>CAPSA!B55</f>
        <v>ASFALCA, S.A.</v>
      </c>
      <c r="E35" s="313">
        <f>CAPSA!C55</f>
        <v>1.26</v>
      </c>
      <c r="F35" s="313">
        <f>CAPSA!D55</f>
        <v>0.94</v>
      </c>
      <c r="G35" s="313">
        <f>CAPSA!E55</f>
        <v>1.61</v>
      </c>
      <c r="H35" s="313">
        <f>CAPSA!F55</f>
        <v>1.2</v>
      </c>
      <c r="I35" s="313">
        <f>CAPSA!G55</f>
        <v>0.97</v>
      </c>
      <c r="J35" s="313">
        <f>CAPSA!H55</f>
        <v>0.95</v>
      </c>
      <c r="K35" s="313">
        <f>CAPSA!I55</f>
        <v>1.85</v>
      </c>
      <c r="L35" s="313">
        <f>CAPSA!J55</f>
        <v>0.74</v>
      </c>
      <c r="M35" s="313">
        <f>CAPSA!K55</f>
        <v>0.78</v>
      </c>
      <c r="N35" s="313">
        <f>CAPSA!L55</f>
        <v>1.57</v>
      </c>
      <c r="O35" s="313">
        <f>CAPSA!M55</f>
        <v>0.65</v>
      </c>
      <c r="P35" s="313">
        <f>CAPSA!N55</f>
        <v>0.62</v>
      </c>
      <c r="Q35" s="303">
        <f t="shared" si="1"/>
        <v>13.14</v>
      </c>
      <c r="R35" s="304">
        <f>'Sn Fco. Menendez'!AE120+SUM(Q35/12)</f>
        <v>1.095</v>
      </c>
      <c r="S35" s="304">
        <f>'Sn Fco. Menendez'!AF120+SUM(R35/30)</f>
        <v>3.6499999999999998E-2</v>
      </c>
      <c r="T35" s="17"/>
    </row>
    <row r="36" spans="1:20">
      <c r="A36" s="45">
        <v>38</v>
      </c>
      <c r="B36" s="539"/>
      <c r="C36" s="271" t="s">
        <v>588</v>
      </c>
      <c r="D36" s="268" t="str">
        <f>CAPSA!B56</f>
        <v>ASOCIACIÓN DE PORVEEDORES AGRICOLAS</v>
      </c>
      <c r="E36" s="313">
        <f>CAPSA!C56</f>
        <v>0</v>
      </c>
      <c r="F36" s="313">
        <f>CAPSA!D56</f>
        <v>0</v>
      </c>
      <c r="G36" s="313">
        <f>CAPSA!E56</f>
        <v>0</v>
      </c>
      <c r="H36" s="313">
        <f>CAPSA!F56</f>
        <v>0</v>
      </c>
      <c r="I36" s="313">
        <f>CAPSA!G56</f>
        <v>0</v>
      </c>
      <c r="J36" s="313">
        <f>CAPSA!H56</f>
        <v>0</v>
      </c>
      <c r="K36" s="313">
        <f>CAPSA!I56</f>
        <v>0</v>
      </c>
      <c r="L36" s="313">
        <f>CAPSA!J56</f>
        <v>0</v>
      </c>
      <c r="M36" s="313">
        <f>CAPSA!K56</f>
        <v>0</v>
      </c>
      <c r="N36" s="313">
        <f>CAPSA!L56</f>
        <v>0</v>
      </c>
      <c r="O36" s="313">
        <f>CAPSA!M56</f>
        <v>4.6900000000000004</v>
      </c>
      <c r="P36" s="313">
        <f>CAPSA!N56</f>
        <v>1.01</v>
      </c>
      <c r="Q36" s="303">
        <f t="shared" si="1"/>
        <v>5.7</v>
      </c>
      <c r="R36" s="304">
        <f>'Sn Fco. Menendez'!AE121+SUM(Q36/12)</f>
        <v>0.47500000000000003</v>
      </c>
      <c r="S36" s="304">
        <f>'Sn Fco. Menendez'!AF121+SUM(R36/30)</f>
        <v>1.5833333333333335E-2</v>
      </c>
      <c r="T36" s="17"/>
    </row>
    <row r="37" spans="1:20">
      <c r="A37" s="45">
        <v>39</v>
      </c>
      <c r="B37" s="539"/>
      <c r="C37" s="271" t="s">
        <v>588</v>
      </c>
      <c r="D37" s="268" t="str">
        <f>CAPSA!B57</f>
        <v>Asociación residencial Las Piletas III</v>
      </c>
      <c r="E37" s="313">
        <f>CAPSA!C57</f>
        <v>9.36</v>
      </c>
      <c r="F37" s="313">
        <f>CAPSA!D57</f>
        <v>10.4</v>
      </c>
      <c r="G37" s="313">
        <f>CAPSA!E57</f>
        <v>9.39</v>
      </c>
      <c r="H37" s="313">
        <f>CAPSA!F57</f>
        <v>6.9</v>
      </c>
      <c r="I37" s="313">
        <f>CAPSA!G57</f>
        <v>10.99</v>
      </c>
      <c r="J37" s="313">
        <f>CAPSA!H57</f>
        <v>8.4499999999999993</v>
      </c>
      <c r="K37" s="313">
        <f>CAPSA!I57</f>
        <v>12.75</v>
      </c>
      <c r="L37" s="313">
        <f>CAPSA!J57</f>
        <v>9.8699999999999992</v>
      </c>
      <c r="M37" s="313">
        <f>CAPSA!K57</f>
        <v>11.5</v>
      </c>
      <c r="N37" s="313">
        <f>CAPSA!L57</f>
        <v>10.15</v>
      </c>
      <c r="O37" s="313">
        <f>CAPSA!M57</f>
        <v>9.1999999999999993</v>
      </c>
      <c r="P37" s="313">
        <f>CAPSA!N57</f>
        <v>11.98</v>
      </c>
      <c r="Q37" s="303">
        <f t="shared" si="1"/>
        <v>120.94000000000001</v>
      </c>
      <c r="R37" s="304">
        <f>'Sn Fco. Menendez'!AE122+SUM(Q37/12)</f>
        <v>10.078333333333335</v>
      </c>
      <c r="S37" s="304">
        <f>'Sn Fco. Menendez'!AF122+SUM(R37/30)</f>
        <v>0.33594444444444449</v>
      </c>
      <c r="T37" s="17"/>
    </row>
    <row r="38" spans="1:20">
      <c r="A38" s="45">
        <v>40</v>
      </c>
      <c r="B38" s="539"/>
      <c r="C38" s="271" t="s">
        <v>588</v>
      </c>
      <c r="D38" s="268" t="str">
        <f>CAPSA!B58</f>
        <v>BESSY NINETH TOBAR REYES</v>
      </c>
      <c r="E38" s="313">
        <f>CAPSA!C58</f>
        <v>0</v>
      </c>
      <c r="F38" s="313">
        <f>CAPSA!D58</f>
        <v>0</v>
      </c>
      <c r="G38" s="313">
        <f>CAPSA!E58</f>
        <v>0</v>
      </c>
      <c r="H38" s="313">
        <f>CAPSA!F58</f>
        <v>0</v>
      </c>
      <c r="I38" s="313">
        <f>CAPSA!G58</f>
        <v>0</v>
      </c>
      <c r="J38" s="313">
        <f>CAPSA!H58</f>
        <v>0</v>
      </c>
      <c r="K38" s="313">
        <f>CAPSA!I58</f>
        <v>0</v>
      </c>
      <c r="L38" s="313">
        <f>CAPSA!J58</f>
        <v>0</v>
      </c>
      <c r="M38" s="313">
        <f>CAPSA!K58</f>
        <v>0</v>
      </c>
      <c r="N38" s="313">
        <f>CAPSA!L58</f>
        <v>1.1399999999999999</v>
      </c>
      <c r="O38" s="313">
        <f>CAPSA!M58</f>
        <v>0</v>
      </c>
      <c r="P38" s="313">
        <f>CAPSA!N58</f>
        <v>0</v>
      </c>
      <c r="Q38" s="303">
        <f t="shared" si="1"/>
        <v>1.1399999999999999</v>
      </c>
      <c r="R38" s="304">
        <f>'Sn Fco. Menendez'!AE123+SUM(Q38/12)</f>
        <v>9.4999999999999987E-2</v>
      </c>
      <c r="S38" s="304">
        <f>'Sn Fco. Menendez'!AF123+SUM(R38/30)</f>
        <v>3.1666666666666662E-3</v>
      </c>
      <c r="T38" s="17"/>
    </row>
    <row r="39" spans="1:20">
      <c r="A39" s="45">
        <v>41</v>
      </c>
      <c r="B39" s="539"/>
      <c r="C39" s="271" t="s">
        <v>588</v>
      </c>
      <c r="D39" s="268" t="str">
        <f>CAPSA!B59</f>
        <v>CAJAMARCA INVERSIONES, S.A DE C.V.</v>
      </c>
      <c r="E39" s="313">
        <f>CAPSA!C59</f>
        <v>1.62</v>
      </c>
      <c r="F39" s="313">
        <f>CAPSA!D59</f>
        <v>1.49</v>
      </c>
      <c r="G39" s="313">
        <f>CAPSA!E59</f>
        <v>1.44</v>
      </c>
      <c r="H39" s="313">
        <f>CAPSA!F59</f>
        <v>3.21</v>
      </c>
      <c r="I39" s="313">
        <f>CAPSA!G59</f>
        <v>2.81</v>
      </c>
      <c r="J39" s="313">
        <f>CAPSA!H59</f>
        <v>1.7</v>
      </c>
      <c r="K39" s="313">
        <f>CAPSA!I59</f>
        <v>2.23</v>
      </c>
      <c r="L39" s="313">
        <f>CAPSA!J59</f>
        <v>0.43</v>
      </c>
      <c r="M39" s="313">
        <f>CAPSA!K59</f>
        <v>0</v>
      </c>
      <c r="N39" s="313">
        <f>CAPSA!L59</f>
        <v>0</v>
      </c>
      <c r="O39" s="313">
        <f>CAPSA!M59</f>
        <v>0</v>
      </c>
      <c r="P39" s="313">
        <f>CAPSA!N59</f>
        <v>0</v>
      </c>
      <c r="Q39" s="303">
        <f t="shared" si="1"/>
        <v>14.93</v>
      </c>
      <c r="R39" s="304">
        <f>'Sn Fco. Menendez'!AE124+SUM(Q39/12)</f>
        <v>1.2441666666666666</v>
      </c>
      <c r="S39" s="304">
        <f>'Sn Fco. Menendez'!AF124+SUM(R39/30)</f>
        <v>4.1472222222222223E-2</v>
      </c>
      <c r="T39" s="17"/>
    </row>
    <row r="40" spans="1:20">
      <c r="A40" s="45">
        <v>42</v>
      </c>
      <c r="B40" s="539"/>
      <c r="C40" s="271" t="s">
        <v>588</v>
      </c>
      <c r="D40" s="268" t="str">
        <f>CAPSA!B60</f>
        <v>Club de Playa Salinitas - DECAMERON</v>
      </c>
      <c r="E40" s="313">
        <f>CAPSA!C60</f>
        <v>180.24</v>
      </c>
      <c r="F40" s="313">
        <f>CAPSA!D60</f>
        <v>154.76</v>
      </c>
      <c r="G40" s="313">
        <f>CAPSA!E60</f>
        <v>166.12</v>
      </c>
      <c r="H40" s="313">
        <f>CAPSA!F60</f>
        <v>160.11000000000001</v>
      </c>
      <c r="I40" s="313">
        <f>CAPSA!G60</f>
        <v>165.23</v>
      </c>
      <c r="J40" s="313">
        <f>CAPSA!H60</f>
        <v>164.54</v>
      </c>
      <c r="K40" s="313">
        <f>CAPSA!I60</f>
        <v>195.32</v>
      </c>
      <c r="L40" s="313">
        <f>CAPSA!J60</f>
        <v>181.62</v>
      </c>
      <c r="M40" s="313">
        <f>CAPSA!K60</f>
        <v>145.91</v>
      </c>
      <c r="N40" s="313">
        <f>CAPSA!L60</f>
        <v>167.16</v>
      </c>
      <c r="O40" s="313">
        <f>CAPSA!M60</f>
        <v>154.33000000000001</v>
      </c>
      <c r="P40" s="313">
        <f>CAPSA!N60</f>
        <v>204.29</v>
      </c>
      <c r="Q40" s="303">
        <f t="shared" si="1"/>
        <v>2039.63</v>
      </c>
      <c r="R40" s="304">
        <f>'Sn Fco. Menendez'!AE125+SUM(Q40/12)</f>
        <v>169.96916666666667</v>
      </c>
      <c r="S40" s="304">
        <f>'Sn Fco. Menendez'!AF125+SUM(R40/30)</f>
        <v>5.6656388888888891</v>
      </c>
      <c r="T40" s="17"/>
    </row>
    <row r="41" spans="1:20">
      <c r="A41" s="45">
        <v>43</v>
      </c>
      <c r="B41" s="539"/>
      <c r="C41" s="271" t="s">
        <v>588</v>
      </c>
      <c r="D41" s="268" t="str">
        <f>CAPSA!B61</f>
        <v>CONSTRUCCIONES Y PORYECTOS JC, SA DE C.V.</v>
      </c>
      <c r="E41" s="313">
        <f>CAPSA!C61</f>
        <v>0</v>
      </c>
      <c r="F41" s="313">
        <f>CAPSA!D61</f>
        <v>0</v>
      </c>
      <c r="G41" s="313">
        <f>CAPSA!E61</f>
        <v>0</v>
      </c>
      <c r="H41" s="313">
        <f>CAPSA!F61</f>
        <v>0</v>
      </c>
      <c r="I41" s="313">
        <f>CAPSA!G61</f>
        <v>0</v>
      </c>
      <c r="J41" s="313">
        <f>CAPSA!H61</f>
        <v>0</v>
      </c>
      <c r="K41" s="313">
        <f>CAPSA!I61</f>
        <v>0</v>
      </c>
      <c r="L41" s="313">
        <f>CAPSA!J61</f>
        <v>2.99</v>
      </c>
      <c r="M41" s="313">
        <f>CAPSA!K61</f>
        <v>0</v>
      </c>
      <c r="N41" s="313">
        <f>CAPSA!L61</f>
        <v>0</v>
      </c>
      <c r="O41" s="313">
        <f>CAPSA!M61</f>
        <v>0</v>
      </c>
      <c r="P41" s="313">
        <f>CAPSA!N61</f>
        <v>0</v>
      </c>
      <c r="Q41" s="303">
        <f t="shared" si="1"/>
        <v>2.99</v>
      </c>
      <c r="R41" s="304">
        <f>'Sn Fco. Menendez'!AE126+SUM(Q41/12)</f>
        <v>0.24916666666666668</v>
      </c>
      <c r="S41" s="304">
        <f>'Sn Fco. Menendez'!AF126+SUM(R41/30)</f>
        <v>8.3055555555555556E-3</v>
      </c>
      <c r="T41" s="17"/>
    </row>
    <row r="42" spans="1:20">
      <c r="A42" s="45">
        <v>44</v>
      </c>
      <c r="B42" s="539"/>
      <c r="C42" s="271" t="s">
        <v>588</v>
      </c>
      <c r="D42" s="268" t="str">
        <f>CAPSA!B62</f>
        <v>CORPORIN, S.A.</v>
      </c>
      <c r="E42" s="313">
        <f>CAPSA!C62</f>
        <v>1.71</v>
      </c>
      <c r="F42" s="313">
        <f>CAPSA!D62</f>
        <v>0.81</v>
      </c>
      <c r="G42" s="313">
        <f>CAPSA!E62</f>
        <v>0</v>
      </c>
      <c r="H42" s="313">
        <f>CAPSA!F62</f>
        <v>0.81</v>
      </c>
      <c r="I42" s="313">
        <f>CAPSA!G62</f>
        <v>0.91</v>
      </c>
      <c r="J42" s="313">
        <f>CAPSA!H62</f>
        <v>1.27</v>
      </c>
      <c r="K42" s="313">
        <f>CAPSA!I62</f>
        <v>1.23</v>
      </c>
      <c r="L42" s="313">
        <f>CAPSA!J62</f>
        <v>1.81</v>
      </c>
      <c r="M42" s="313">
        <f>CAPSA!K62</f>
        <v>0</v>
      </c>
      <c r="N42" s="313">
        <f>CAPSA!L62</f>
        <v>1.54</v>
      </c>
      <c r="O42" s="313">
        <f>CAPSA!M62</f>
        <v>0</v>
      </c>
      <c r="P42" s="313">
        <f>CAPSA!N62</f>
        <v>1.1599999999999999</v>
      </c>
      <c r="Q42" s="303">
        <f t="shared" si="1"/>
        <v>11.25</v>
      </c>
      <c r="R42" s="304">
        <f>'Sn Fco. Menendez'!AE127+SUM(Q42/12)</f>
        <v>0.9375</v>
      </c>
      <c r="S42" s="304">
        <f>'Sn Fco. Menendez'!AF127+SUM(R42/30)</f>
        <v>3.125E-2</v>
      </c>
      <c r="T42" s="17"/>
    </row>
    <row r="43" spans="1:20">
      <c r="A43" s="45">
        <v>45</v>
      </c>
      <c r="B43" s="539"/>
      <c r="C43" s="271" t="s">
        <v>588</v>
      </c>
      <c r="D43" s="268" t="str">
        <f>CAPSA!B63</f>
        <v>CS CENTRAL AMERICA</v>
      </c>
      <c r="E43" s="313">
        <f>CAPSA!C63</f>
        <v>3.84</v>
      </c>
      <c r="F43" s="313">
        <f>CAPSA!D63</f>
        <v>4.22</v>
      </c>
      <c r="G43" s="313">
        <f>CAPSA!E63</f>
        <v>4.1399999999999997</v>
      </c>
      <c r="H43" s="313">
        <f>CAPSA!F63</f>
        <v>3.13</v>
      </c>
      <c r="I43" s="313">
        <f>CAPSA!G63</f>
        <v>8.67</v>
      </c>
      <c r="J43" s="313">
        <f>CAPSA!H63</f>
        <v>6.6</v>
      </c>
      <c r="K43" s="313">
        <f>CAPSA!I63</f>
        <v>4.49</v>
      </c>
      <c r="L43" s="313">
        <f>CAPSA!J63</f>
        <v>6.56</v>
      </c>
      <c r="M43" s="313">
        <f>CAPSA!K63</f>
        <v>6.9</v>
      </c>
      <c r="N43" s="313">
        <f>CAPSA!L63</f>
        <v>6.39</v>
      </c>
      <c r="O43" s="313">
        <f>CAPSA!M63</f>
        <v>7.36</v>
      </c>
      <c r="P43" s="313">
        <f>CAPSA!N63</f>
        <v>5.8</v>
      </c>
      <c r="Q43" s="303">
        <f t="shared" si="1"/>
        <v>68.100000000000009</v>
      </c>
      <c r="R43" s="304">
        <f>'Sn Fco. Menendez'!AE128+SUM(Q43/12)</f>
        <v>5.6750000000000007</v>
      </c>
      <c r="S43" s="304">
        <f>'Sn Fco. Menendez'!AF128+SUM(R43/30)</f>
        <v>0.18916666666666668</v>
      </c>
      <c r="T43" s="17"/>
    </row>
    <row r="44" spans="1:20">
      <c r="A44" s="45">
        <v>46</v>
      </c>
      <c r="B44" s="539"/>
      <c r="C44" s="271" t="s">
        <v>588</v>
      </c>
      <c r="D44" s="268" t="str">
        <f>CAPSA!B64</f>
        <v>CARLOS EDURADO MARTELL</v>
      </c>
      <c r="E44" s="313">
        <f>CAPSA!C64</f>
        <v>0</v>
      </c>
      <c r="F44" s="313">
        <f>CAPSA!D64</f>
        <v>0</v>
      </c>
      <c r="G44" s="313">
        <f>CAPSA!E64</f>
        <v>0</v>
      </c>
      <c r="H44" s="313">
        <f>CAPSA!F64</f>
        <v>4.04</v>
      </c>
      <c r="I44" s="313">
        <f>CAPSA!G64</f>
        <v>3.63</v>
      </c>
      <c r="J44" s="313">
        <f>CAPSA!H64</f>
        <v>5.21</v>
      </c>
      <c r="K44" s="313">
        <f>CAPSA!I64</f>
        <v>6.47</v>
      </c>
      <c r="L44" s="313">
        <f>CAPSA!J64</f>
        <v>6.29</v>
      </c>
      <c r="M44" s="313">
        <f>CAPSA!K64</f>
        <v>4.4000000000000004</v>
      </c>
      <c r="N44" s="313">
        <f>CAPSA!L64</f>
        <v>4.4400000000000004</v>
      </c>
      <c r="O44" s="313">
        <f>CAPSA!M64</f>
        <v>3.99</v>
      </c>
      <c r="P44" s="313">
        <f>CAPSA!N64</f>
        <v>3.96</v>
      </c>
      <c r="Q44" s="303">
        <f t="shared" ref="Q44:Q99" si="2">SUM(E44:P44)</f>
        <v>42.43</v>
      </c>
      <c r="R44" s="304">
        <f>'Sn Fco. Menendez'!AE129+SUM(Q44/12)</f>
        <v>3.5358333333333332</v>
      </c>
      <c r="S44" s="304">
        <f>'Sn Fco. Menendez'!AF129+SUM(R44/30)</f>
        <v>0.11786111111111111</v>
      </c>
      <c r="T44" s="17"/>
    </row>
    <row r="45" spans="1:20">
      <c r="A45" s="45">
        <v>47</v>
      </c>
      <c r="B45" s="539"/>
      <c r="C45" s="271" t="s">
        <v>588</v>
      </c>
      <c r="D45" s="268" t="str">
        <f>CAPSA!B65</f>
        <v>DAN SAN, S.A. de C.V.</v>
      </c>
      <c r="E45" s="313">
        <f>CAPSA!C65</f>
        <v>13.35</v>
      </c>
      <c r="F45" s="313">
        <f>CAPSA!D65</f>
        <v>9.77</v>
      </c>
      <c r="G45" s="313">
        <f>CAPSA!E65</f>
        <v>8.69</v>
      </c>
      <c r="H45" s="313">
        <f>CAPSA!F65</f>
        <v>4.8499999999999996</v>
      </c>
      <c r="I45" s="313">
        <f>CAPSA!G65</f>
        <v>8.15</v>
      </c>
      <c r="J45" s="313">
        <f>CAPSA!H65</f>
        <v>9.3800000000000008</v>
      </c>
      <c r="K45" s="313">
        <f>CAPSA!I65</f>
        <v>14.41</v>
      </c>
      <c r="L45" s="313">
        <f>CAPSA!J65</f>
        <v>10.94</v>
      </c>
      <c r="M45" s="313">
        <f>CAPSA!K65</f>
        <v>12.69</v>
      </c>
      <c r="N45" s="313">
        <f>CAPSA!L65</f>
        <v>12.12</v>
      </c>
      <c r="O45" s="313">
        <f>CAPSA!M65</f>
        <v>8.49</v>
      </c>
      <c r="P45" s="313">
        <f>CAPSA!N65</f>
        <v>5.86</v>
      </c>
      <c r="Q45" s="303">
        <f t="shared" si="2"/>
        <v>118.69999999999999</v>
      </c>
      <c r="R45" s="304">
        <f>'Sn Fco. Menendez'!AE130+SUM(Q45/12)</f>
        <v>9.8916666666666657</v>
      </c>
      <c r="S45" s="304">
        <f>'Sn Fco. Menendez'!AF130+SUM(R45/30)</f>
        <v>0.32972222222222219</v>
      </c>
      <c r="T45" s="17"/>
    </row>
    <row r="46" spans="1:20">
      <c r="A46" s="45">
        <v>48</v>
      </c>
      <c r="B46" s="539"/>
      <c r="C46" s="271" t="s">
        <v>588</v>
      </c>
      <c r="D46" s="268" t="str">
        <f>CAPSA!B66</f>
        <v xml:space="preserve">DAN SAN, S.A. de C.V. (Desecho especial) </v>
      </c>
      <c r="E46" s="313">
        <f>CAPSA!C66</f>
        <v>0</v>
      </c>
      <c r="F46" s="313">
        <f>CAPSA!D66</f>
        <v>0</v>
      </c>
      <c r="G46" s="313">
        <f>CAPSA!E66</f>
        <v>0</v>
      </c>
      <c r="H46" s="313">
        <f>CAPSA!F66</f>
        <v>0</v>
      </c>
      <c r="I46" s="313">
        <f>CAPSA!G66</f>
        <v>0</v>
      </c>
      <c r="J46" s="313">
        <f>CAPSA!H66</f>
        <v>0</v>
      </c>
      <c r="K46" s="313">
        <f>CAPSA!I66</f>
        <v>1.33</v>
      </c>
      <c r="L46" s="313">
        <f>CAPSA!J66</f>
        <v>1.99</v>
      </c>
      <c r="M46" s="313">
        <f>CAPSA!K66</f>
        <v>1.8</v>
      </c>
      <c r="N46" s="313">
        <f>CAPSA!L66</f>
        <v>2.72</v>
      </c>
      <c r="O46" s="313">
        <f>CAPSA!M66</f>
        <v>2.335</v>
      </c>
      <c r="P46" s="313">
        <f>CAPSA!N66</f>
        <v>4.84</v>
      </c>
      <c r="Q46" s="303">
        <f t="shared" si="2"/>
        <v>15.015000000000001</v>
      </c>
      <c r="R46" s="304">
        <f>'Sn Fco. Menendez'!AE131+SUM(Q46/12)</f>
        <v>1.25125</v>
      </c>
      <c r="S46" s="304">
        <f>'Sn Fco. Menendez'!AF131+SUM(R46/30)</f>
        <v>4.1708333333333333E-2</v>
      </c>
      <c r="T46" s="17"/>
    </row>
    <row r="47" spans="1:20">
      <c r="A47" s="45">
        <v>49</v>
      </c>
      <c r="B47" s="539"/>
      <c r="C47" s="271" t="s">
        <v>588</v>
      </c>
      <c r="D47" s="268" t="str">
        <f>CAPSA!B67</f>
        <v>Daniel Vladimir Bonilla Figueroa</v>
      </c>
      <c r="E47" s="313">
        <f>CAPSA!C67</f>
        <v>1.95</v>
      </c>
      <c r="F47" s="313">
        <f>CAPSA!D67</f>
        <v>1</v>
      </c>
      <c r="G47" s="313">
        <f>CAPSA!E67</f>
        <v>0.93</v>
      </c>
      <c r="H47" s="313">
        <f>CAPSA!F67</f>
        <v>1.58</v>
      </c>
      <c r="I47" s="313">
        <f>CAPSA!G67</f>
        <v>1.2</v>
      </c>
      <c r="J47" s="313">
        <f>CAPSA!H67</f>
        <v>1.38</v>
      </c>
      <c r="K47" s="313">
        <f>CAPSA!I67</f>
        <v>1.33</v>
      </c>
      <c r="L47" s="313">
        <f>CAPSA!J67</f>
        <v>1.89</v>
      </c>
      <c r="M47" s="313">
        <f>CAPSA!K67</f>
        <v>0.92</v>
      </c>
      <c r="N47" s="313">
        <f>CAPSA!L67</f>
        <v>1.08</v>
      </c>
      <c r="O47" s="313">
        <f>CAPSA!M67</f>
        <v>0.96</v>
      </c>
      <c r="P47" s="313">
        <f>CAPSA!N67</f>
        <v>0.99</v>
      </c>
      <c r="Q47" s="303">
        <f t="shared" si="2"/>
        <v>15.210000000000003</v>
      </c>
      <c r="R47" s="304">
        <f>'Sn Fco. Menendez'!AE132+SUM(Q47/12)</f>
        <v>1.2675000000000003</v>
      </c>
      <c r="S47" s="304">
        <f>'Sn Fco. Menendez'!AF132+SUM(R47/30)</f>
        <v>4.225000000000001E-2</v>
      </c>
      <c r="T47" s="17"/>
    </row>
    <row r="48" spans="1:20">
      <c r="A48" s="45">
        <v>50</v>
      </c>
      <c r="B48" s="539"/>
      <c r="C48" s="271" t="s">
        <v>588</v>
      </c>
      <c r="D48" s="268" t="str">
        <f>CAPSA!B68</f>
        <v>Duke Energy</v>
      </c>
      <c r="E48" s="313">
        <f>CAPSA!C68</f>
        <v>8.76</v>
      </c>
      <c r="F48" s="313">
        <f>CAPSA!D68</f>
        <v>7.98</v>
      </c>
      <c r="G48" s="313">
        <f>CAPSA!E68</f>
        <v>10.95</v>
      </c>
      <c r="H48" s="313">
        <f>CAPSA!F68</f>
        <v>4.1399999999999997</v>
      </c>
      <c r="I48" s="313">
        <f>CAPSA!G68</f>
        <v>10.39</v>
      </c>
      <c r="J48" s="313">
        <f>CAPSA!H68</f>
        <v>7.57</v>
      </c>
      <c r="K48" s="313">
        <f>CAPSA!I68</f>
        <v>5.51</v>
      </c>
      <c r="L48" s="313">
        <f>CAPSA!J68</f>
        <v>14</v>
      </c>
      <c r="M48" s="313">
        <f>CAPSA!K68</f>
        <v>13.53</v>
      </c>
      <c r="N48" s="313">
        <f>CAPSA!L68</f>
        <v>12.76</v>
      </c>
      <c r="O48" s="313">
        <f>CAPSA!M68</f>
        <v>18.739999999999998</v>
      </c>
      <c r="P48" s="313">
        <f>CAPSA!N68</f>
        <v>15.71</v>
      </c>
      <c r="Q48" s="303">
        <f t="shared" si="2"/>
        <v>130.04</v>
      </c>
      <c r="R48" s="304">
        <f>'Sn Fco. Menendez'!AE133+SUM(Q48/12)</f>
        <v>10.836666666666666</v>
      </c>
      <c r="S48" s="304">
        <f>'Sn Fco. Menendez'!AF133+SUM(R48/30)</f>
        <v>0.36122222222222222</v>
      </c>
      <c r="T48" s="17"/>
    </row>
    <row r="49" spans="1:20">
      <c r="A49" s="45">
        <v>51</v>
      </c>
      <c r="B49" s="539"/>
      <c r="C49" s="271" t="s">
        <v>588</v>
      </c>
      <c r="D49" s="268" t="str">
        <f>CAPSA!B69</f>
        <v>DURALITA de C.A., S.A. de C.V.</v>
      </c>
      <c r="E49" s="313">
        <f>CAPSA!C69</f>
        <v>0</v>
      </c>
      <c r="F49" s="313">
        <f>CAPSA!D69</f>
        <v>1620.91</v>
      </c>
      <c r="G49" s="313">
        <f>CAPSA!E69</f>
        <v>0.48</v>
      </c>
      <c r="H49" s="313">
        <f>CAPSA!F69</f>
        <v>0.26</v>
      </c>
      <c r="I49" s="313">
        <f>CAPSA!G69</f>
        <v>1.1299999999999999</v>
      </c>
      <c r="J49" s="313">
        <f>CAPSA!H69</f>
        <v>0.83</v>
      </c>
      <c r="K49" s="313">
        <f>CAPSA!I69</f>
        <v>0.72</v>
      </c>
      <c r="L49" s="313">
        <f>CAPSA!J69</f>
        <v>0.88</v>
      </c>
      <c r="M49" s="313">
        <f>CAPSA!K69</f>
        <v>0.94</v>
      </c>
      <c r="N49" s="313">
        <f>CAPSA!L69</f>
        <v>0</v>
      </c>
      <c r="O49" s="313">
        <f>CAPSA!M69</f>
        <v>0.49</v>
      </c>
      <c r="P49" s="313">
        <f>CAPSA!N69</f>
        <v>0.74</v>
      </c>
      <c r="Q49" s="303">
        <f t="shared" si="2"/>
        <v>1627.3800000000003</v>
      </c>
      <c r="R49" s="304">
        <f>'Sn Fco. Menendez'!AE134+SUM(Q49/12)</f>
        <v>135.61500000000004</v>
      </c>
      <c r="S49" s="304">
        <f>'Sn Fco. Menendez'!AF134+SUM(R49/30)</f>
        <v>4.5205000000000011</v>
      </c>
      <c r="T49" s="17"/>
    </row>
    <row r="50" spans="1:20">
      <c r="A50" s="45">
        <v>52</v>
      </c>
      <c r="B50" s="539"/>
      <c r="C50" s="271" t="s">
        <v>588</v>
      </c>
      <c r="D50" s="268" t="str">
        <f>CAPSA!B70</f>
        <v>Empresas ADOC S.A. de C.V.</v>
      </c>
      <c r="E50" s="313">
        <f>CAPSA!C70</f>
        <v>4.03</v>
      </c>
      <c r="F50" s="313">
        <f>CAPSA!D70</f>
        <v>3.13</v>
      </c>
      <c r="G50" s="313">
        <f>CAPSA!E70</f>
        <v>1.35</v>
      </c>
      <c r="H50" s="313">
        <f>CAPSA!F70</f>
        <v>3.51</v>
      </c>
      <c r="I50" s="313">
        <f>CAPSA!G70</f>
        <v>6.13</v>
      </c>
      <c r="J50" s="313">
        <f>CAPSA!H70</f>
        <v>2.78</v>
      </c>
      <c r="K50" s="313">
        <f>CAPSA!I70</f>
        <v>5.26</v>
      </c>
      <c r="L50" s="313">
        <f>CAPSA!J70</f>
        <v>2.89</v>
      </c>
      <c r="M50" s="313">
        <f>CAPSA!K70</f>
        <v>9.0299999999999994</v>
      </c>
      <c r="N50" s="313">
        <f>CAPSA!L70</f>
        <v>12.31</v>
      </c>
      <c r="O50" s="313">
        <f>CAPSA!M70</f>
        <v>7.94</v>
      </c>
      <c r="P50" s="313">
        <f>CAPSA!N70</f>
        <v>7.87</v>
      </c>
      <c r="Q50" s="303">
        <f t="shared" si="2"/>
        <v>66.23</v>
      </c>
      <c r="R50" s="304">
        <f>'Sn Fco. Menendez'!AE135+SUM(Q50/12)</f>
        <v>5.519166666666667</v>
      </c>
      <c r="S50" s="304">
        <f>'Sn Fco. Menendez'!AF135+SUM(R50/30)</f>
        <v>0.18397222222222223</v>
      </c>
      <c r="T50" s="17"/>
    </row>
    <row r="51" spans="1:20">
      <c r="A51" s="45">
        <v>53</v>
      </c>
      <c r="B51" s="539"/>
      <c r="C51" s="271" t="s">
        <v>588</v>
      </c>
      <c r="D51" s="268" t="str">
        <f>CAPSA!B71</f>
        <v>EXPORT SALVA FREE ZONE S.A. DE C.V. COMUN</v>
      </c>
      <c r="E51" s="313">
        <f>CAPSA!C71</f>
        <v>116.45</v>
      </c>
      <c r="F51" s="313">
        <f>CAPSA!D71</f>
        <v>113.58</v>
      </c>
      <c r="G51" s="313">
        <f>CAPSA!E71</f>
        <v>98.84</v>
      </c>
      <c r="H51" s="313">
        <f>CAPSA!F71</f>
        <v>82.55</v>
      </c>
      <c r="I51" s="313">
        <f>CAPSA!G71</f>
        <v>107.02</v>
      </c>
      <c r="J51" s="313">
        <f>CAPSA!H71</f>
        <v>121.4</v>
      </c>
      <c r="K51" s="313">
        <f>CAPSA!I71</f>
        <v>137.37</v>
      </c>
      <c r="L51" s="313">
        <f>CAPSA!J71</f>
        <v>108.55</v>
      </c>
      <c r="M51" s="313">
        <f>CAPSA!K71</f>
        <v>135.46</v>
      </c>
      <c r="N51" s="313">
        <f>CAPSA!L71</f>
        <v>136.55000000000001</v>
      </c>
      <c r="O51" s="313">
        <f>CAPSA!M71</f>
        <v>128.06</v>
      </c>
      <c r="P51" s="313">
        <f>CAPSA!N71</f>
        <v>114.03</v>
      </c>
      <c r="Q51" s="303">
        <f t="shared" si="2"/>
        <v>1399.86</v>
      </c>
      <c r="R51" s="304">
        <f>'Sn Fco. Menendez'!AE136+SUM(Q51/12)</f>
        <v>116.65499999999999</v>
      </c>
      <c r="S51" s="304">
        <f>'Sn Fco. Menendez'!AF136+SUM(R51/30)</f>
        <v>3.8884999999999996</v>
      </c>
      <c r="T51" s="17"/>
    </row>
    <row r="52" spans="1:20">
      <c r="A52" s="45">
        <v>54</v>
      </c>
      <c r="B52" s="539"/>
      <c r="C52" s="271" t="s">
        <v>588</v>
      </c>
      <c r="D52" s="270" t="str">
        <f>CAPSA!B72</f>
        <v>Fabrica de Listones Fantasía</v>
      </c>
      <c r="E52" s="313">
        <f>CAPSA!C72</f>
        <v>8.42</v>
      </c>
      <c r="F52" s="313">
        <f>CAPSA!D72</f>
        <v>9.0500000000000007</v>
      </c>
      <c r="G52" s="313">
        <f>CAPSA!E72</f>
        <v>8.94</v>
      </c>
      <c r="H52" s="313">
        <f>CAPSA!F72</f>
        <v>3.03</v>
      </c>
      <c r="I52" s="313">
        <f>CAPSA!G72</f>
        <v>12.15</v>
      </c>
      <c r="J52" s="313">
        <f>CAPSA!H72</f>
        <v>9.0500000000000007</v>
      </c>
      <c r="K52" s="313">
        <f>CAPSA!I72</f>
        <v>8.74</v>
      </c>
      <c r="L52" s="313">
        <f>CAPSA!J72</f>
        <v>11.54</v>
      </c>
      <c r="M52" s="313">
        <f>CAPSA!K72</f>
        <v>12.61</v>
      </c>
      <c r="N52" s="313">
        <f>CAPSA!L72</f>
        <v>14.82</v>
      </c>
      <c r="O52" s="313">
        <f>CAPSA!M72</f>
        <v>8.86</v>
      </c>
      <c r="P52" s="313">
        <f>CAPSA!N72</f>
        <v>6.1</v>
      </c>
      <c r="Q52" s="303">
        <f t="shared" si="2"/>
        <v>113.30999999999999</v>
      </c>
      <c r="R52" s="304">
        <f>'Sn Fco. Menendez'!AE137+SUM(Q52/12)</f>
        <v>9.442499999999999</v>
      </c>
      <c r="S52" s="304">
        <f>'Sn Fco. Menendez'!AF137+SUM(R52/30)</f>
        <v>0.31474999999999997</v>
      </c>
      <c r="T52" s="17"/>
    </row>
    <row r="53" spans="1:20">
      <c r="A53" s="45">
        <v>55</v>
      </c>
      <c r="B53" s="539"/>
      <c r="C53" s="271" t="s">
        <v>588</v>
      </c>
      <c r="D53" s="268" t="str">
        <f>CAPSA!B73</f>
        <v>Fertilizantes, S.A. de C.V.</v>
      </c>
      <c r="E53" s="313">
        <f>CAPSA!C73</f>
        <v>0</v>
      </c>
      <c r="F53" s="313">
        <f>CAPSA!D73</f>
        <v>0</v>
      </c>
      <c r="G53" s="313">
        <f>CAPSA!E73</f>
        <v>0</v>
      </c>
      <c r="H53" s="313">
        <f>CAPSA!F73</f>
        <v>0</v>
      </c>
      <c r="I53" s="313">
        <f>CAPSA!G73</f>
        <v>0</v>
      </c>
      <c r="J53" s="313">
        <f>CAPSA!H73</f>
        <v>0</v>
      </c>
      <c r="K53" s="313">
        <f>CAPSA!I73</f>
        <v>0</v>
      </c>
      <c r="L53" s="313">
        <f>CAPSA!J73</f>
        <v>0</v>
      </c>
      <c r="M53" s="313">
        <f>CAPSA!K73</f>
        <v>0</v>
      </c>
      <c r="N53" s="313">
        <f>CAPSA!L73</f>
        <v>0</v>
      </c>
      <c r="O53" s="313">
        <f>CAPSA!M73</f>
        <v>0</v>
      </c>
      <c r="P53" s="313">
        <f>CAPSA!N73</f>
        <v>1.87</v>
      </c>
      <c r="Q53" s="303">
        <f t="shared" si="2"/>
        <v>1.87</v>
      </c>
      <c r="R53" s="304">
        <f>'Sn Fco. Menendez'!AE138+SUM(Q53/12)</f>
        <v>0.15583333333333335</v>
      </c>
      <c r="S53" s="304">
        <f>'Sn Fco. Menendez'!AF138+SUM(R53/30)</f>
        <v>5.1944444444444451E-3</v>
      </c>
      <c r="T53" s="17"/>
    </row>
    <row r="54" spans="1:20">
      <c r="A54" s="45">
        <v>56</v>
      </c>
      <c r="B54" s="539"/>
      <c r="C54" s="271" t="s">
        <v>588</v>
      </c>
      <c r="D54" s="268" t="str">
        <f>CAPSA!B74</f>
        <v>Galvanisa</v>
      </c>
      <c r="E54" s="313">
        <f>CAPSA!C74</f>
        <v>1.28</v>
      </c>
      <c r="F54" s="313">
        <f>CAPSA!D74</f>
        <v>2.42</v>
      </c>
      <c r="G54" s="313">
        <f>CAPSA!E74</f>
        <v>1.82</v>
      </c>
      <c r="H54" s="313">
        <f>CAPSA!F74</f>
        <v>2.15</v>
      </c>
      <c r="I54" s="313">
        <f>CAPSA!G74</f>
        <v>2.99</v>
      </c>
      <c r="J54" s="313">
        <f>CAPSA!H74</f>
        <v>2.31</v>
      </c>
      <c r="K54" s="313">
        <f>CAPSA!I74</f>
        <v>1.98</v>
      </c>
      <c r="L54" s="313">
        <f>CAPSA!J74</f>
        <v>2.68</v>
      </c>
      <c r="M54" s="313">
        <f>CAPSA!K74</f>
        <v>1.48</v>
      </c>
      <c r="N54" s="313">
        <f>CAPSA!L74</f>
        <v>2.2400000000000002</v>
      </c>
      <c r="O54" s="313">
        <f>CAPSA!M74</f>
        <v>2.75</v>
      </c>
      <c r="P54" s="313">
        <f>CAPSA!N74</f>
        <v>1.85</v>
      </c>
      <c r="Q54" s="303">
        <f t="shared" si="2"/>
        <v>25.950000000000003</v>
      </c>
      <c r="R54" s="304">
        <f>'Sn Fco. Menendez'!AE139+SUM(Q54/12)</f>
        <v>2.1625000000000001</v>
      </c>
      <c r="S54" s="304">
        <f>'Sn Fco. Menendez'!AF139+SUM(R54/30)</f>
        <v>7.2083333333333333E-2</v>
      </c>
      <c r="T54" s="17"/>
    </row>
    <row r="55" spans="1:20">
      <c r="A55" s="45">
        <v>57</v>
      </c>
      <c r="B55" s="539"/>
      <c r="C55" s="271" t="s">
        <v>588</v>
      </c>
      <c r="D55" s="268" t="str">
        <f>CAPSA!B75</f>
        <v>GRUPO SENIOR S.A. DE C.V.</v>
      </c>
      <c r="E55" s="313">
        <f>CAPSA!C75</f>
        <v>0.25</v>
      </c>
      <c r="F55" s="313">
        <f>CAPSA!D75</f>
        <v>0</v>
      </c>
      <c r="G55" s="313">
        <f>CAPSA!E75</f>
        <v>0</v>
      </c>
      <c r="H55" s="313">
        <f>CAPSA!F75</f>
        <v>0</v>
      </c>
      <c r="I55" s="313">
        <f>CAPSA!G75</f>
        <v>0</v>
      </c>
      <c r="J55" s="313">
        <f>CAPSA!H75</f>
        <v>0</v>
      </c>
      <c r="K55" s="313">
        <f>CAPSA!I75</f>
        <v>0</v>
      </c>
      <c r="L55" s="313">
        <f>CAPSA!J75</f>
        <v>0</v>
      </c>
      <c r="M55" s="313">
        <f>CAPSA!K75</f>
        <v>0</v>
      </c>
      <c r="N55" s="313">
        <f>CAPSA!L75</f>
        <v>0</v>
      </c>
      <c r="O55" s="313">
        <f>CAPSA!M75</f>
        <v>0</v>
      </c>
      <c r="P55" s="313">
        <f>CAPSA!N75</f>
        <v>0</v>
      </c>
      <c r="Q55" s="303">
        <f t="shared" si="2"/>
        <v>0.25</v>
      </c>
      <c r="R55" s="304">
        <f>'Sn Fco. Menendez'!AE140+SUM(Q55/12)</f>
        <v>2.0833333333333332E-2</v>
      </c>
      <c r="S55" s="304">
        <f>'Sn Fco. Menendez'!AF140+SUM(R55/30)</f>
        <v>6.9444444444444436E-4</v>
      </c>
      <c r="T55" s="17"/>
    </row>
    <row r="56" spans="1:20">
      <c r="A56" s="45">
        <v>58</v>
      </c>
      <c r="B56" s="539"/>
      <c r="C56" s="271" t="s">
        <v>588</v>
      </c>
      <c r="D56" s="268" t="str">
        <f>CAPSA!B76</f>
        <v>HANES BRANDS - DC</v>
      </c>
      <c r="E56" s="313">
        <f>CAPSA!C76</f>
        <v>127.17</v>
      </c>
      <c r="F56" s="313">
        <f>CAPSA!D76</f>
        <v>133.22999999999999</v>
      </c>
      <c r="G56" s="313">
        <f>CAPSA!E76</f>
        <v>157.76</v>
      </c>
      <c r="H56" s="313">
        <f>CAPSA!F76</f>
        <v>124.68</v>
      </c>
      <c r="I56" s="313">
        <f>CAPSA!G76</f>
        <v>153.94</v>
      </c>
      <c r="J56" s="313">
        <f>CAPSA!H76</f>
        <v>178.68</v>
      </c>
      <c r="K56" s="313">
        <f>CAPSA!I76</f>
        <v>170.03</v>
      </c>
      <c r="L56" s="313">
        <f>CAPSA!J76</f>
        <v>168.14</v>
      </c>
      <c r="M56" s="313">
        <f>CAPSA!K76</f>
        <v>137.97</v>
      </c>
      <c r="N56" s="313">
        <f>CAPSA!L76</f>
        <v>140.61000000000001</v>
      </c>
      <c r="O56" s="313">
        <f>CAPSA!M76</f>
        <v>127.88</v>
      </c>
      <c r="P56" s="313">
        <f>CAPSA!N76</f>
        <v>83.54</v>
      </c>
      <c r="Q56" s="303">
        <f t="shared" si="2"/>
        <v>1703.63</v>
      </c>
      <c r="R56" s="304">
        <f>'Sn Fco. Menendez'!AE141+SUM(Q56/12)</f>
        <v>141.96916666666667</v>
      </c>
      <c r="S56" s="304">
        <f>'Sn Fco. Menendez'!AF141+SUM(R56/30)</f>
        <v>4.7323055555555555</v>
      </c>
      <c r="T56" s="17"/>
    </row>
    <row r="57" spans="1:20">
      <c r="A57" s="45">
        <v>59</v>
      </c>
      <c r="B57" s="539"/>
      <c r="C57" s="271" t="s">
        <v>588</v>
      </c>
      <c r="D57" s="268" t="str">
        <f>CAPSA!B77</f>
        <v>HANES BRANDS - DE</v>
      </c>
      <c r="E57" s="313">
        <f>CAPSA!C77</f>
        <v>321.89</v>
      </c>
      <c r="F57" s="313">
        <f>CAPSA!D77</f>
        <v>289.29000000000002</v>
      </c>
      <c r="G57" s="313">
        <f>CAPSA!E77</f>
        <v>362.99</v>
      </c>
      <c r="H57" s="313">
        <f>CAPSA!F77</f>
        <v>353.58</v>
      </c>
      <c r="I57" s="313">
        <f>CAPSA!G77</f>
        <v>361.33</v>
      </c>
      <c r="J57" s="313">
        <f>CAPSA!H77</f>
        <v>320.91000000000003</v>
      </c>
      <c r="K57" s="313">
        <f>CAPSA!I77</f>
        <v>331.44</v>
      </c>
      <c r="L57" s="313">
        <f>CAPSA!J77</f>
        <v>316.38</v>
      </c>
      <c r="M57" s="313">
        <f>CAPSA!K77</f>
        <v>264.83</v>
      </c>
      <c r="N57" s="313">
        <f>CAPSA!L77</f>
        <v>426.53</v>
      </c>
      <c r="O57" s="313">
        <f>CAPSA!M77</f>
        <v>421.08</v>
      </c>
      <c r="P57" s="313">
        <f>CAPSA!N77</f>
        <v>467.45</v>
      </c>
      <c r="Q57" s="303">
        <f t="shared" si="2"/>
        <v>4237.7</v>
      </c>
      <c r="R57" s="304">
        <f>'Sn Fco. Menendez'!AE142+SUM(Q57/12)</f>
        <v>353.14166666666665</v>
      </c>
      <c r="S57" s="304">
        <f>'Sn Fco. Menendez'!AF142+SUM(R57/30)</f>
        <v>11.771388888888888</v>
      </c>
      <c r="T57" s="17"/>
    </row>
    <row r="58" spans="1:20">
      <c r="A58" s="45">
        <v>60</v>
      </c>
      <c r="B58" s="539"/>
      <c r="C58" s="271" t="s">
        <v>588</v>
      </c>
      <c r="D58" s="268" t="str">
        <f>CAPSA!B78</f>
        <v>IBERPLASTIC, S.A. DE C.V.</v>
      </c>
      <c r="E58" s="313">
        <f>CAPSA!C78</f>
        <v>48.67</v>
      </c>
      <c r="F58" s="313">
        <f>CAPSA!D78</f>
        <v>49.4</v>
      </c>
      <c r="G58" s="313">
        <f>CAPSA!E78</f>
        <v>54.91</v>
      </c>
      <c r="H58" s="313">
        <f>CAPSA!F78</f>
        <v>57.75</v>
      </c>
      <c r="I58" s="313">
        <f>CAPSA!G78</f>
        <v>44.95</v>
      </c>
      <c r="J58" s="313">
        <f>CAPSA!H78</f>
        <v>57.91</v>
      </c>
      <c r="K58" s="313">
        <f>CAPSA!I78</f>
        <v>44.01</v>
      </c>
      <c r="L58" s="313">
        <f>CAPSA!J78</f>
        <v>47.03</v>
      </c>
      <c r="M58" s="313">
        <f>CAPSA!K78</f>
        <v>42.33</v>
      </c>
      <c r="N58" s="313">
        <f>CAPSA!L78</f>
        <v>42.65</v>
      </c>
      <c r="O58" s="313">
        <f>CAPSA!M78</f>
        <v>46.7</v>
      </c>
      <c r="P58" s="313">
        <f>CAPSA!N78</f>
        <v>33.56</v>
      </c>
      <c r="Q58" s="303">
        <f t="shared" si="2"/>
        <v>569.86999999999989</v>
      </c>
      <c r="R58" s="304">
        <f>'Sn Fco. Menendez'!AE143+SUM(Q58/12)</f>
        <v>47.489166666666655</v>
      </c>
      <c r="S58" s="304">
        <f>'Sn Fco. Menendez'!AF143+SUM(R58/30)</f>
        <v>1.5829722222222218</v>
      </c>
      <c r="T58" s="17"/>
    </row>
    <row r="59" spans="1:20">
      <c r="A59" s="45">
        <v>61</v>
      </c>
      <c r="B59" s="539"/>
      <c r="C59" s="271" t="s">
        <v>588</v>
      </c>
      <c r="D59" s="268" t="str">
        <f>CAPSA!B79</f>
        <v>INVERIOSNES MR, SA DE CV.</v>
      </c>
      <c r="E59" s="313">
        <f>CAPSA!C79</f>
        <v>0</v>
      </c>
      <c r="F59" s="313">
        <f>CAPSA!D79</f>
        <v>0</v>
      </c>
      <c r="G59" s="313">
        <f>CAPSA!E79</f>
        <v>0</v>
      </c>
      <c r="H59" s="313">
        <f>CAPSA!F79</f>
        <v>0</v>
      </c>
      <c r="I59" s="313">
        <f>CAPSA!G79</f>
        <v>0</v>
      </c>
      <c r="J59" s="313">
        <f>CAPSA!H79</f>
        <v>0</v>
      </c>
      <c r="K59" s="313">
        <f>CAPSA!I79</f>
        <v>0</v>
      </c>
      <c r="L59" s="313">
        <f>CAPSA!J79</f>
        <v>0</v>
      </c>
      <c r="M59" s="313">
        <f>CAPSA!K79</f>
        <v>0</v>
      </c>
      <c r="N59" s="313">
        <f>CAPSA!L79</f>
        <v>0</v>
      </c>
      <c r="O59" s="313">
        <f>CAPSA!M79</f>
        <v>0.24</v>
      </c>
      <c r="P59" s="313">
        <f>CAPSA!N79</f>
        <v>0</v>
      </c>
      <c r="Q59" s="303">
        <f t="shared" si="2"/>
        <v>0.24</v>
      </c>
      <c r="R59" s="304">
        <f>'Sn Fco. Menendez'!AE144+SUM(Q59/12)</f>
        <v>0.02</v>
      </c>
      <c r="S59" s="304">
        <f>'Sn Fco. Menendez'!AF144+SUM(R59/30)</f>
        <v>6.6666666666666664E-4</v>
      </c>
      <c r="T59" s="17"/>
    </row>
    <row r="60" spans="1:20">
      <c r="A60" s="45">
        <v>62</v>
      </c>
      <c r="B60" s="539"/>
      <c r="C60" s="271" t="s">
        <v>588</v>
      </c>
      <c r="D60" s="268" t="str">
        <f>CAPSA!B80</f>
        <v>INFRA DE EL SALVADOR, S.A DE C.V.</v>
      </c>
      <c r="E60" s="313">
        <f>CAPSA!C80</f>
        <v>0</v>
      </c>
      <c r="F60" s="313">
        <f>CAPSA!D80</f>
        <v>1.01</v>
      </c>
      <c r="G60" s="313">
        <f>CAPSA!E80</f>
        <v>0</v>
      </c>
      <c r="H60" s="313">
        <f>CAPSA!F80</f>
        <v>0</v>
      </c>
      <c r="I60" s="313">
        <f>CAPSA!G80</f>
        <v>0</v>
      </c>
      <c r="J60" s="313">
        <f>CAPSA!H80</f>
        <v>0</v>
      </c>
      <c r="K60" s="313">
        <f>CAPSA!I80</f>
        <v>0</v>
      </c>
      <c r="L60" s="313">
        <f>CAPSA!J80</f>
        <v>1.45</v>
      </c>
      <c r="M60" s="313">
        <f>CAPSA!K80</f>
        <v>1.1000000000000001</v>
      </c>
      <c r="N60" s="313">
        <f>CAPSA!L80</f>
        <v>0.93</v>
      </c>
      <c r="O60" s="313">
        <f>CAPSA!M80</f>
        <v>3.37</v>
      </c>
      <c r="P60" s="313">
        <f>CAPSA!N80</f>
        <v>0</v>
      </c>
      <c r="Q60" s="303">
        <f t="shared" si="2"/>
        <v>7.86</v>
      </c>
      <c r="R60" s="304">
        <f>'Sn Fco. Menendez'!AE145+SUM(Q60/12)</f>
        <v>0.65500000000000003</v>
      </c>
      <c r="S60" s="304">
        <f>'Sn Fco. Menendez'!AF145+SUM(R60/30)</f>
        <v>2.1833333333333333E-2</v>
      </c>
      <c r="T60" s="17"/>
    </row>
    <row r="61" spans="1:20">
      <c r="A61" s="45">
        <v>63</v>
      </c>
      <c r="B61" s="539"/>
      <c r="C61" s="271" t="s">
        <v>588</v>
      </c>
      <c r="D61" s="268" t="str">
        <f>CAPSA!B81</f>
        <v>JAUJA, S.A DE C.V.</v>
      </c>
      <c r="E61" s="313">
        <f>CAPSA!C81</f>
        <v>0</v>
      </c>
      <c r="F61" s="313">
        <f>CAPSA!D81</f>
        <v>0</v>
      </c>
      <c r="G61" s="313">
        <f>CAPSA!E81</f>
        <v>0</v>
      </c>
      <c r="H61" s="313">
        <f>CAPSA!F81</f>
        <v>5.82</v>
      </c>
      <c r="I61" s="313">
        <f>CAPSA!G81</f>
        <v>0</v>
      </c>
      <c r="J61" s="313">
        <f>CAPSA!H81</f>
        <v>0</v>
      </c>
      <c r="K61" s="313">
        <f>CAPSA!I81</f>
        <v>0</v>
      </c>
      <c r="L61" s="313">
        <f>CAPSA!J81</f>
        <v>0</v>
      </c>
      <c r="M61" s="313">
        <f>CAPSA!K81</f>
        <v>0</v>
      </c>
      <c r="N61" s="313">
        <f>CAPSA!L81</f>
        <v>0</v>
      </c>
      <c r="O61" s="313">
        <f>CAPSA!M81</f>
        <v>0</v>
      </c>
      <c r="P61" s="313">
        <f>CAPSA!N81</f>
        <v>0</v>
      </c>
      <c r="Q61" s="303">
        <f t="shared" si="2"/>
        <v>5.82</v>
      </c>
      <c r="R61" s="304">
        <f>'Sn Fco. Menendez'!AE146+SUM(Q61/12)</f>
        <v>0.48500000000000004</v>
      </c>
      <c r="S61" s="304">
        <f>'Sn Fco. Menendez'!AF146+SUM(R61/30)</f>
        <v>1.6166666666666669E-2</v>
      </c>
      <c r="T61" s="17"/>
    </row>
    <row r="62" spans="1:20">
      <c r="A62" s="45">
        <v>64</v>
      </c>
      <c r="B62" s="539"/>
      <c r="C62" s="271" t="s">
        <v>588</v>
      </c>
      <c r="D62" s="268" t="str">
        <f>CAPSA!B82</f>
        <v>JOAQUIN EDURADO HERNANDEZ</v>
      </c>
      <c r="E62" s="313">
        <f>CAPSA!C82</f>
        <v>1.39</v>
      </c>
      <c r="F62" s="313">
        <f>CAPSA!D82</f>
        <v>1.26</v>
      </c>
      <c r="G62" s="313">
        <f>CAPSA!E82</f>
        <v>1.54</v>
      </c>
      <c r="H62" s="313">
        <f>CAPSA!F82</f>
        <v>1.42</v>
      </c>
      <c r="I62" s="313">
        <f>CAPSA!G82</f>
        <v>1.65</v>
      </c>
      <c r="J62" s="313">
        <f>CAPSA!H82</f>
        <v>0.63</v>
      </c>
      <c r="K62" s="313">
        <f>CAPSA!I82</f>
        <v>1.3</v>
      </c>
      <c r="L62" s="313">
        <f>CAPSA!J82</f>
        <v>1.44</v>
      </c>
      <c r="M62" s="313">
        <f>CAPSA!K82</f>
        <v>1.0900000000000001</v>
      </c>
      <c r="N62" s="313">
        <f>CAPSA!L82</f>
        <v>0.38</v>
      </c>
      <c r="O62" s="313">
        <f>CAPSA!M82</f>
        <v>1.19</v>
      </c>
      <c r="P62" s="313">
        <f>CAPSA!N82</f>
        <v>1.66</v>
      </c>
      <c r="Q62" s="303">
        <f t="shared" si="2"/>
        <v>14.95</v>
      </c>
      <c r="R62" s="304">
        <f>'Sn Fco. Menendez'!AE147+SUM(Q62/12)</f>
        <v>1.2458333333333333</v>
      </c>
      <c r="S62" s="304">
        <f>'Sn Fco. Menendez'!AF147+SUM(R62/30)</f>
        <v>4.1527777777777782E-2</v>
      </c>
      <c r="T62" s="17"/>
    </row>
    <row r="63" spans="1:20">
      <c r="A63" s="45">
        <v>65</v>
      </c>
      <c r="B63" s="539"/>
      <c r="C63" s="271" t="s">
        <v>588</v>
      </c>
      <c r="D63" s="268" t="str">
        <f>CAPSA!B83</f>
        <v>JOSE ARNOLDO MENDOZA</v>
      </c>
      <c r="E63" s="313">
        <f>CAPSA!C83</f>
        <v>0</v>
      </c>
      <c r="F63" s="313">
        <f>CAPSA!D83</f>
        <v>0</v>
      </c>
      <c r="G63" s="313">
        <f>CAPSA!E83</f>
        <v>0</v>
      </c>
      <c r="H63" s="313">
        <f>CAPSA!F83</f>
        <v>0</v>
      </c>
      <c r="I63" s="313">
        <f>CAPSA!G83</f>
        <v>0</v>
      </c>
      <c r="J63" s="313">
        <f>CAPSA!H83</f>
        <v>0.82</v>
      </c>
      <c r="K63" s="313">
        <f>CAPSA!I83</f>
        <v>0</v>
      </c>
      <c r="L63" s="313">
        <f>CAPSA!J83</f>
        <v>0</v>
      </c>
      <c r="M63" s="313">
        <f>CAPSA!K83</f>
        <v>0</v>
      </c>
      <c r="N63" s="313">
        <f>CAPSA!L83</f>
        <v>0</v>
      </c>
      <c r="O63" s="313">
        <f>CAPSA!M83</f>
        <v>0</v>
      </c>
      <c r="P63" s="313">
        <f>CAPSA!N83</f>
        <v>0</v>
      </c>
      <c r="Q63" s="303">
        <f t="shared" si="2"/>
        <v>0.82</v>
      </c>
      <c r="R63" s="304">
        <f>'Sn Fco. Menendez'!AE148+SUM(Q63/12)</f>
        <v>6.8333333333333329E-2</v>
      </c>
      <c r="S63" s="304">
        <f>'Sn Fco. Menendez'!AF148+SUM(R63/30)</f>
        <v>2.2777777777777774E-3</v>
      </c>
      <c r="T63" s="17"/>
    </row>
    <row r="64" spans="1:20">
      <c r="A64" s="45">
        <v>66</v>
      </c>
      <c r="B64" s="539"/>
      <c r="C64" s="271" t="s">
        <v>588</v>
      </c>
      <c r="D64" s="268" t="str">
        <f>CAPSA!B84</f>
        <v>KIMBERLY CLARK -DC</v>
      </c>
      <c r="E64" s="313">
        <f>CAPSA!C84</f>
        <v>0</v>
      </c>
      <c r="F64" s="313">
        <f>CAPSA!D84</f>
        <v>0</v>
      </c>
      <c r="G64" s="313">
        <f>CAPSA!E84</f>
        <v>0</v>
      </c>
      <c r="H64" s="313">
        <f>CAPSA!F84</f>
        <v>0</v>
      </c>
      <c r="I64" s="313">
        <f>CAPSA!G84</f>
        <v>0</v>
      </c>
      <c r="J64" s="313">
        <f>CAPSA!H84</f>
        <v>0</v>
      </c>
      <c r="K64" s="313">
        <f>CAPSA!I84</f>
        <v>0</v>
      </c>
      <c r="L64" s="313">
        <f>CAPSA!J84</f>
        <v>0</v>
      </c>
      <c r="M64" s="313">
        <f>CAPSA!K84</f>
        <v>16.079999999999998</v>
      </c>
      <c r="N64" s="313">
        <f>CAPSA!L84</f>
        <v>10.63</v>
      </c>
      <c r="O64" s="313">
        <f>CAPSA!M84</f>
        <v>8.07</v>
      </c>
      <c r="P64" s="313">
        <f>CAPSA!N84</f>
        <v>6.73</v>
      </c>
      <c r="Q64" s="303">
        <f t="shared" si="2"/>
        <v>41.510000000000005</v>
      </c>
      <c r="R64" s="304">
        <f>'Sn Fco. Menendez'!AE149+SUM(Q64/12)</f>
        <v>3.4591666666666669</v>
      </c>
      <c r="S64" s="304">
        <f>'Sn Fco. Menendez'!AF149+SUM(R64/30)</f>
        <v>0.11530555555555556</v>
      </c>
      <c r="T64" s="17"/>
    </row>
    <row r="65" spans="1:20">
      <c r="A65" s="45">
        <v>67</v>
      </c>
      <c r="B65" s="539"/>
      <c r="C65" s="271" t="s">
        <v>588</v>
      </c>
      <c r="D65" s="268" t="str">
        <f>CAPSA!B85</f>
        <v>KIMBERLY CLARK -DE (lodo)</v>
      </c>
      <c r="E65" s="313">
        <f>CAPSA!C85</f>
        <v>0</v>
      </c>
      <c r="F65" s="313">
        <f>CAPSA!D85</f>
        <v>0</v>
      </c>
      <c r="G65" s="313">
        <f>CAPSA!E85</f>
        <v>0</v>
      </c>
      <c r="H65" s="313">
        <f>CAPSA!F85</f>
        <v>0</v>
      </c>
      <c r="I65" s="313">
        <f>CAPSA!G85</f>
        <v>0</v>
      </c>
      <c r="J65" s="313">
        <f>CAPSA!H85</f>
        <v>0</v>
      </c>
      <c r="K65" s="313">
        <f>CAPSA!I85</f>
        <v>0</v>
      </c>
      <c r="L65" s="313">
        <f>CAPSA!J85</f>
        <v>0</v>
      </c>
      <c r="M65" s="313">
        <f>CAPSA!K85</f>
        <v>1573.36</v>
      </c>
      <c r="N65" s="313">
        <f>CAPSA!L85</f>
        <v>3044.69</v>
      </c>
      <c r="O65" s="313">
        <f>CAPSA!M85</f>
        <v>2251</v>
      </c>
      <c r="P65" s="313">
        <f>CAPSA!N85</f>
        <v>1176.45</v>
      </c>
      <c r="Q65" s="303">
        <f t="shared" si="2"/>
        <v>8045.5</v>
      </c>
      <c r="R65" s="304">
        <f>'Sn Fco. Menendez'!AE150+SUM(Q65/12)</f>
        <v>670.45833333333337</v>
      </c>
      <c r="S65" s="304">
        <f>'Sn Fco. Menendez'!AF150+SUM(R65/30)</f>
        <v>22.348611111111111</v>
      </c>
      <c r="T65" s="17"/>
    </row>
    <row r="66" spans="1:20">
      <c r="A66" s="45">
        <v>68</v>
      </c>
      <c r="B66" s="539"/>
      <c r="C66" s="271" t="s">
        <v>588</v>
      </c>
      <c r="D66" s="268" t="str">
        <f>CAPSA!B86</f>
        <v>LEOS, S. A DE C.V.</v>
      </c>
      <c r="E66" s="313">
        <f>CAPSA!C86</f>
        <v>3.64</v>
      </c>
      <c r="F66" s="313">
        <f>CAPSA!D86</f>
        <v>0</v>
      </c>
      <c r="G66" s="313">
        <f>CAPSA!E86</f>
        <v>0</v>
      </c>
      <c r="H66" s="313">
        <f>CAPSA!F86</f>
        <v>0</v>
      </c>
      <c r="I66" s="313">
        <f>CAPSA!G86</f>
        <v>0</v>
      </c>
      <c r="J66" s="313">
        <f>CAPSA!H86</f>
        <v>0</v>
      </c>
      <c r="K66" s="313">
        <f>CAPSA!I86</f>
        <v>0</v>
      </c>
      <c r="L66" s="313">
        <f>CAPSA!J86</f>
        <v>0</v>
      </c>
      <c r="M66" s="313">
        <f>CAPSA!K86</f>
        <v>0</v>
      </c>
      <c r="N66" s="313">
        <f>CAPSA!L86</f>
        <v>0</v>
      </c>
      <c r="O66" s="313">
        <f>CAPSA!M86</f>
        <v>0</v>
      </c>
      <c r="P66" s="313">
        <f>CAPSA!N86</f>
        <v>0</v>
      </c>
      <c r="Q66" s="303">
        <f t="shared" si="2"/>
        <v>3.64</v>
      </c>
      <c r="R66" s="304">
        <f>'Sn Fco. Menendez'!AE151+SUM(Q66/12)</f>
        <v>0.30333333333333334</v>
      </c>
      <c r="S66" s="304">
        <f>'Sn Fco. Menendez'!AF151+SUM(R66/30)</f>
        <v>1.0111111111111111E-2</v>
      </c>
      <c r="T66" s="17"/>
    </row>
    <row r="67" spans="1:20">
      <c r="A67" s="45">
        <v>69</v>
      </c>
      <c r="B67" s="539"/>
      <c r="C67" s="271" t="s">
        <v>588</v>
      </c>
      <c r="D67" s="268" t="str">
        <f>CAPSA!B87</f>
        <v>LIVSMART AMERICAS, S.A. de C.V. - DC</v>
      </c>
      <c r="E67" s="313">
        <f>CAPSA!C87</f>
        <v>3.68</v>
      </c>
      <c r="F67" s="313">
        <f>CAPSA!D87</f>
        <v>0</v>
      </c>
      <c r="G67" s="313">
        <f>CAPSA!E87</f>
        <v>0</v>
      </c>
      <c r="H67" s="313">
        <f>CAPSA!F87</f>
        <v>0</v>
      </c>
      <c r="I67" s="313">
        <f>CAPSA!G87</f>
        <v>0</v>
      </c>
      <c r="J67" s="313">
        <f>CAPSA!H87</f>
        <v>7.14</v>
      </c>
      <c r="K67" s="313">
        <f>CAPSA!I87</f>
        <v>0</v>
      </c>
      <c r="L67" s="313">
        <f>CAPSA!J87</f>
        <v>3.69</v>
      </c>
      <c r="M67" s="313">
        <f>CAPSA!K87</f>
        <v>3.86</v>
      </c>
      <c r="N67" s="313">
        <f>CAPSA!L87</f>
        <v>0</v>
      </c>
      <c r="O67" s="313">
        <f>CAPSA!M87</f>
        <v>0</v>
      </c>
      <c r="P67" s="313">
        <f>CAPSA!N87</f>
        <v>0</v>
      </c>
      <c r="Q67" s="303">
        <f t="shared" si="2"/>
        <v>18.37</v>
      </c>
      <c r="R67" s="304">
        <f>'Sn Fco. Menendez'!AE152+SUM(Q67/12)</f>
        <v>1.5308333333333335</v>
      </c>
      <c r="S67" s="304">
        <f>'Sn Fco. Menendez'!AF152+SUM(R67/30)</f>
        <v>5.1027777777777783E-2</v>
      </c>
      <c r="T67" s="17"/>
    </row>
    <row r="68" spans="1:20">
      <c r="A68" s="45">
        <v>70</v>
      </c>
      <c r="B68" s="539"/>
      <c r="C68" s="271" t="s">
        <v>588</v>
      </c>
      <c r="D68" s="268" t="str">
        <f>CAPSA!B88</f>
        <v>LIVSMART AMERICAS, S.A. de C.V. - DE</v>
      </c>
      <c r="E68" s="313">
        <f>CAPSA!C88</f>
        <v>1.23</v>
      </c>
      <c r="F68" s="313">
        <f>CAPSA!D88</f>
        <v>0</v>
      </c>
      <c r="G68" s="313">
        <f>CAPSA!E88</f>
        <v>0.87</v>
      </c>
      <c r="H68" s="313">
        <f>CAPSA!F88</f>
        <v>0.85</v>
      </c>
      <c r="I68" s="313">
        <f>CAPSA!G88</f>
        <v>4.99</v>
      </c>
      <c r="J68" s="313">
        <f>CAPSA!H88</f>
        <v>1.53</v>
      </c>
      <c r="K68" s="313">
        <f>CAPSA!I88</f>
        <v>3.29</v>
      </c>
      <c r="L68" s="313">
        <f>CAPSA!J88</f>
        <v>5.36</v>
      </c>
      <c r="M68" s="313">
        <f>CAPSA!K88</f>
        <v>3.31</v>
      </c>
      <c r="N68" s="313">
        <f>CAPSA!L88</f>
        <v>1.83</v>
      </c>
      <c r="O68" s="313">
        <f>CAPSA!M88</f>
        <v>7.59</v>
      </c>
      <c r="P68" s="313">
        <f>CAPSA!N88</f>
        <v>24.24</v>
      </c>
      <c r="Q68" s="303">
        <f t="shared" si="2"/>
        <v>55.089999999999996</v>
      </c>
      <c r="R68" s="304">
        <f>'Sn Fco. Menendez'!AE153+SUM(Q68/12)</f>
        <v>4.5908333333333333</v>
      </c>
      <c r="S68" s="304">
        <f>'Sn Fco. Menendez'!AF153+SUM(R68/30)</f>
        <v>0.15302777777777779</v>
      </c>
      <c r="T68" s="17"/>
    </row>
    <row r="69" spans="1:20">
      <c r="A69" s="45">
        <v>71</v>
      </c>
      <c r="B69" s="539"/>
      <c r="C69" s="271" t="s">
        <v>588</v>
      </c>
      <c r="D69" s="268" t="str">
        <f>CAPSA!B89</f>
        <v>Los Teques, S.A. de C.V.</v>
      </c>
      <c r="E69" s="313">
        <f>CAPSA!C89</f>
        <v>24.61</v>
      </c>
      <c r="F69" s="313">
        <f>CAPSA!D89</f>
        <v>21.84</v>
      </c>
      <c r="G69" s="313">
        <f>CAPSA!E89</f>
        <v>27.22</v>
      </c>
      <c r="H69" s="313">
        <f>CAPSA!F89</f>
        <v>22.35</v>
      </c>
      <c r="I69" s="313">
        <f>CAPSA!G89</f>
        <v>29.46</v>
      </c>
      <c r="J69" s="313">
        <f>CAPSA!H89</f>
        <v>26.15</v>
      </c>
      <c r="K69" s="313">
        <f>CAPSA!I89</f>
        <v>25.26</v>
      </c>
      <c r="L69" s="313">
        <f>CAPSA!J89</f>
        <v>19.55</v>
      </c>
      <c r="M69" s="313">
        <f>CAPSA!K89</f>
        <v>25.4</v>
      </c>
      <c r="N69" s="313">
        <f>CAPSA!L89</f>
        <v>23.76</v>
      </c>
      <c r="O69" s="313">
        <f>CAPSA!M89</f>
        <v>23.5</v>
      </c>
      <c r="P69" s="313">
        <f>CAPSA!N89</f>
        <v>17.43</v>
      </c>
      <c r="Q69" s="303">
        <f t="shared" si="2"/>
        <v>286.53000000000003</v>
      </c>
      <c r="R69" s="304">
        <f>'Sn Fco. Menendez'!AE154+SUM(Q69/12)</f>
        <v>23.877500000000001</v>
      </c>
      <c r="S69" s="304">
        <f>'Sn Fco. Menendez'!AF154+SUM(R69/30)</f>
        <v>0.79591666666666672</v>
      </c>
      <c r="T69" s="17"/>
    </row>
    <row r="70" spans="1:20">
      <c r="A70" s="45">
        <v>72</v>
      </c>
      <c r="B70" s="539"/>
      <c r="C70" s="271" t="s">
        <v>588</v>
      </c>
      <c r="D70" s="268" t="str">
        <f>CAPSA!B90</f>
        <v>Los Teques, S.A. de C.V. (DE)</v>
      </c>
      <c r="E70" s="314">
        <f>CAPSA!C90</f>
        <v>0.15</v>
      </c>
      <c r="F70" s="314">
        <f>CAPSA!D90</f>
        <v>0.14000000000000001</v>
      </c>
      <c r="G70" s="314">
        <f>CAPSA!E90</f>
        <v>0.15</v>
      </c>
      <c r="H70" s="314">
        <f>CAPSA!F90</f>
        <v>0.14000000000000001</v>
      </c>
      <c r="I70" s="314">
        <f>CAPSA!G90</f>
        <v>0.15</v>
      </c>
      <c r="J70" s="314">
        <f>CAPSA!H90</f>
        <v>0</v>
      </c>
      <c r="K70" s="314">
        <f>CAPSA!I90</f>
        <v>0.15</v>
      </c>
      <c r="L70" s="314">
        <f>CAPSA!J90</f>
        <v>0</v>
      </c>
      <c r="M70" s="314">
        <f>CAPSA!K90</f>
        <v>0</v>
      </c>
      <c r="N70" s="314">
        <f>CAPSA!L90</f>
        <v>0</v>
      </c>
      <c r="O70" s="314">
        <f>CAPSA!M90</f>
        <v>0</v>
      </c>
      <c r="P70" s="314">
        <f>CAPSA!N90</f>
        <v>0</v>
      </c>
      <c r="Q70" s="303">
        <f t="shared" si="2"/>
        <v>0.88000000000000012</v>
      </c>
      <c r="R70" s="304">
        <f>'Sn Fco. Menendez'!AE155+SUM(Q70/12)</f>
        <v>7.3333333333333348E-2</v>
      </c>
      <c r="S70" s="304">
        <f>'Sn Fco. Menendez'!AF155+SUM(R70/30)</f>
        <v>2.4444444444444448E-3</v>
      </c>
      <c r="T70" s="17"/>
    </row>
    <row r="71" spans="1:20">
      <c r="A71" s="45">
        <v>73</v>
      </c>
      <c r="B71" s="539"/>
      <c r="C71" s="271" t="s">
        <v>588</v>
      </c>
      <c r="D71" s="268" t="str">
        <f>CAPSA!B91</f>
        <v>MACOGA, SA DE CV.</v>
      </c>
      <c r="E71" s="313">
        <f>CAPSA!C91</f>
        <v>0</v>
      </c>
      <c r="F71" s="313">
        <f>CAPSA!D91</f>
        <v>0</v>
      </c>
      <c r="G71" s="313">
        <f>CAPSA!E91</f>
        <v>0</v>
      </c>
      <c r="H71" s="313">
        <f>CAPSA!F91</f>
        <v>0</v>
      </c>
      <c r="I71" s="313">
        <f>CAPSA!G91</f>
        <v>1.53</v>
      </c>
      <c r="J71" s="313">
        <f>CAPSA!H91</f>
        <v>0</v>
      </c>
      <c r="K71" s="313">
        <f>CAPSA!I91</f>
        <v>0</v>
      </c>
      <c r="L71" s="313">
        <f>CAPSA!J91</f>
        <v>0</v>
      </c>
      <c r="M71" s="313">
        <f>CAPSA!K91</f>
        <v>0</v>
      </c>
      <c r="N71" s="313">
        <f>CAPSA!L91</f>
        <v>0</v>
      </c>
      <c r="O71" s="313">
        <f>CAPSA!M91</f>
        <v>0</v>
      </c>
      <c r="P71" s="313">
        <f>CAPSA!N91</f>
        <v>0</v>
      </c>
      <c r="Q71" s="303">
        <f t="shared" si="2"/>
        <v>1.53</v>
      </c>
      <c r="R71" s="304">
        <f>'Sn Fco. Menendez'!AE156+SUM(Q71/12)</f>
        <v>0.1275</v>
      </c>
      <c r="S71" s="304">
        <f>'Sn Fco. Menendez'!AF156+SUM(R71/30)</f>
        <v>4.2500000000000003E-3</v>
      </c>
      <c r="T71" s="17"/>
    </row>
    <row r="72" spans="1:20">
      <c r="A72" s="45">
        <v>74</v>
      </c>
      <c r="B72" s="539"/>
      <c r="C72" s="271" t="s">
        <v>588</v>
      </c>
      <c r="D72" s="268" t="str">
        <f>CAPSA!B92</f>
        <v>MONELCA RENT, S.A.</v>
      </c>
      <c r="E72" s="313">
        <f>CAPSA!C92</f>
        <v>0</v>
      </c>
      <c r="F72" s="313">
        <f>CAPSA!D92</f>
        <v>0.54</v>
      </c>
      <c r="G72" s="313">
        <f>CAPSA!E92</f>
        <v>0</v>
      </c>
      <c r="H72" s="313">
        <f>CAPSA!F92</f>
        <v>0</v>
      </c>
      <c r="I72" s="313">
        <f>CAPSA!G92</f>
        <v>0.74</v>
      </c>
      <c r="J72" s="313">
        <f>CAPSA!H92</f>
        <v>0</v>
      </c>
      <c r="K72" s="313">
        <f>CAPSA!I92</f>
        <v>0.98</v>
      </c>
      <c r="L72" s="313">
        <f>CAPSA!J92</f>
        <v>0</v>
      </c>
      <c r="M72" s="313">
        <f>CAPSA!K92</f>
        <v>0</v>
      </c>
      <c r="N72" s="313">
        <f>CAPSA!L92</f>
        <v>1.65</v>
      </c>
      <c r="O72" s="313">
        <f>CAPSA!M92</f>
        <v>0</v>
      </c>
      <c r="P72" s="313">
        <f>CAPSA!N92</f>
        <v>0.48</v>
      </c>
      <c r="Q72" s="303">
        <f t="shared" si="2"/>
        <v>4.3899999999999997</v>
      </c>
      <c r="R72" s="304">
        <f>'Sn Fco. Menendez'!AE157+SUM(Q72/12)</f>
        <v>0.36583333333333329</v>
      </c>
      <c r="S72" s="304">
        <f>'Sn Fco. Menendez'!AF157+SUM(R72/30)</f>
        <v>1.2194444444444444E-2</v>
      </c>
      <c r="T72" s="17"/>
    </row>
    <row r="73" spans="1:20">
      <c r="A73" s="45">
        <v>75</v>
      </c>
      <c r="B73" s="539"/>
      <c r="C73" s="271" t="s">
        <v>588</v>
      </c>
      <c r="D73" s="268" t="str">
        <f>CAPSA!B93</f>
        <v>MONELCA S.A.</v>
      </c>
      <c r="E73" s="313">
        <f>CAPSA!C93</f>
        <v>2.11</v>
      </c>
      <c r="F73" s="313">
        <f>CAPSA!D93</f>
        <v>2.7</v>
      </c>
      <c r="G73" s="313">
        <f>CAPSA!E93</f>
        <v>1.58</v>
      </c>
      <c r="H73" s="313">
        <f>CAPSA!F93</f>
        <v>3.62</v>
      </c>
      <c r="I73" s="313">
        <f>CAPSA!G93</f>
        <v>2.37</v>
      </c>
      <c r="J73" s="313">
        <f>CAPSA!H93</f>
        <v>4.33</v>
      </c>
      <c r="K73" s="313">
        <f>CAPSA!I93</f>
        <v>3.83</v>
      </c>
      <c r="L73" s="313">
        <f>CAPSA!J93</f>
        <v>4.4800000000000004</v>
      </c>
      <c r="M73" s="313">
        <f>CAPSA!K93</f>
        <v>2.44</v>
      </c>
      <c r="N73" s="313">
        <f>CAPSA!L93</f>
        <v>4.29</v>
      </c>
      <c r="O73" s="313">
        <f>CAPSA!M93</f>
        <v>5.21</v>
      </c>
      <c r="P73" s="313">
        <f>CAPSA!N93</f>
        <v>3.63</v>
      </c>
      <c r="Q73" s="303">
        <f t="shared" si="2"/>
        <v>40.590000000000003</v>
      </c>
      <c r="R73" s="304">
        <f>'Sn Fco. Menendez'!AE158+SUM(Q73/12)</f>
        <v>3.3825000000000003</v>
      </c>
      <c r="S73" s="304">
        <f>'Sn Fco. Menendez'!AF158+SUM(R73/30)</f>
        <v>0.11275</v>
      </c>
      <c r="T73" s="17"/>
    </row>
    <row r="74" spans="1:20">
      <c r="A74" s="45">
        <v>76</v>
      </c>
      <c r="B74" s="539"/>
      <c r="C74" s="271" t="s">
        <v>588</v>
      </c>
      <c r="D74" s="268" t="str">
        <f>CAPSA!B94</f>
        <v>MONTAJES ELECTROMECANICOS DE CA</v>
      </c>
      <c r="E74" s="313">
        <f>CAPSA!C94</f>
        <v>0</v>
      </c>
      <c r="F74" s="313">
        <f>CAPSA!D94</f>
        <v>0</v>
      </c>
      <c r="G74" s="313">
        <f>CAPSA!E94</f>
        <v>0</v>
      </c>
      <c r="H74" s="313">
        <f>CAPSA!F94</f>
        <v>0</v>
      </c>
      <c r="I74" s="313">
        <f>CAPSA!G94</f>
        <v>1.22</v>
      </c>
      <c r="J74" s="313">
        <f>CAPSA!H94</f>
        <v>0</v>
      </c>
      <c r="K74" s="313">
        <f>CAPSA!I94</f>
        <v>0</v>
      </c>
      <c r="L74" s="313">
        <f>CAPSA!J94</f>
        <v>0</v>
      </c>
      <c r="M74" s="313">
        <f>CAPSA!K94</f>
        <v>0</v>
      </c>
      <c r="N74" s="313">
        <f>CAPSA!L94</f>
        <v>0</v>
      </c>
      <c r="O74" s="313">
        <f>CAPSA!M94</f>
        <v>0</v>
      </c>
      <c r="P74" s="313">
        <f>CAPSA!N94</f>
        <v>0</v>
      </c>
      <c r="Q74" s="303">
        <f t="shared" si="2"/>
        <v>1.22</v>
      </c>
      <c r="R74" s="304">
        <f>'Sn Fco. Menendez'!AE159+SUM(Q74/12)</f>
        <v>0.10166666666666667</v>
      </c>
      <c r="S74" s="304">
        <f>'Sn Fco. Menendez'!AF159+SUM(R74/30)</f>
        <v>3.3888888888888888E-3</v>
      </c>
      <c r="T74" s="17"/>
    </row>
    <row r="75" spans="1:20">
      <c r="A75" s="45">
        <v>77</v>
      </c>
      <c r="B75" s="539"/>
      <c r="C75" s="271" t="s">
        <v>588</v>
      </c>
      <c r="D75" s="268" t="str">
        <f>CAPSA!B95</f>
        <v>NESTLE El Salvador, S.A. de C.V. - DE</v>
      </c>
      <c r="E75" s="313">
        <f>CAPSA!C95</f>
        <v>7.79</v>
      </c>
      <c r="F75" s="313">
        <f>CAPSA!D95</f>
        <v>6.92</v>
      </c>
      <c r="G75" s="313">
        <f>CAPSA!E95</f>
        <v>6.64</v>
      </c>
      <c r="H75" s="313">
        <f>CAPSA!F95</f>
        <v>5.63</v>
      </c>
      <c r="I75" s="313">
        <f>CAPSA!G95</f>
        <v>11.35</v>
      </c>
      <c r="J75" s="313">
        <f>CAPSA!H95</f>
        <v>7.63</v>
      </c>
      <c r="K75" s="313">
        <f>CAPSA!I95</f>
        <v>12.73</v>
      </c>
      <c r="L75" s="313">
        <f>CAPSA!J95</f>
        <v>17.21</v>
      </c>
      <c r="M75" s="313">
        <f>CAPSA!K95</f>
        <v>4.6100000000000003</v>
      </c>
      <c r="N75" s="313">
        <f>CAPSA!L95</f>
        <v>6.99</v>
      </c>
      <c r="O75" s="313">
        <f>CAPSA!M95</f>
        <v>5.26</v>
      </c>
      <c r="P75" s="313">
        <f>CAPSA!N95</f>
        <v>10</v>
      </c>
      <c r="Q75" s="303">
        <f t="shared" si="2"/>
        <v>102.76</v>
      </c>
      <c r="R75" s="304">
        <f>'Sn Fco. Menendez'!AE160+SUM(Q75/12)</f>
        <v>8.5633333333333344</v>
      </c>
      <c r="S75" s="304">
        <f>'Sn Fco. Menendez'!AF160+SUM(R75/30)</f>
        <v>0.2854444444444445</v>
      </c>
      <c r="T75" s="17"/>
    </row>
    <row r="76" spans="1:20">
      <c r="A76" s="45">
        <v>78</v>
      </c>
      <c r="B76" s="539"/>
      <c r="C76" s="271" t="s">
        <v>588</v>
      </c>
      <c r="D76" s="268" t="str">
        <f>CAPSA!B96</f>
        <v>NICOLAS GUZMÁN</v>
      </c>
      <c r="E76" s="313">
        <f>CAPSA!C96</f>
        <v>0</v>
      </c>
      <c r="F76" s="313">
        <f>CAPSA!D96</f>
        <v>0</v>
      </c>
      <c r="G76" s="313">
        <f>CAPSA!E96</f>
        <v>0</v>
      </c>
      <c r="H76" s="313">
        <f>CAPSA!F96</f>
        <v>0</v>
      </c>
      <c r="I76" s="313">
        <f>CAPSA!G96</f>
        <v>16.100000000000001</v>
      </c>
      <c r="J76" s="313">
        <f>CAPSA!H96</f>
        <v>0</v>
      </c>
      <c r="K76" s="313">
        <f>CAPSA!I96</f>
        <v>0</v>
      </c>
      <c r="L76" s="313">
        <f>CAPSA!J96</f>
        <v>0</v>
      </c>
      <c r="M76" s="313">
        <f>CAPSA!K96</f>
        <v>0</v>
      </c>
      <c r="N76" s="313">
        <f>CAPSA!L96</f>
        <v>0</v>
      </c>
      <c r="O76" s="313">
        <f>CAPSA!M96</f>
        <v>0</v>
      </c>
      <c r="P76" s="313">
        <f>CAPSA!N96</f>
        <v>0</v>
      </c>
      <c r="Q76" s="303">
        <f t="shared" si="2"/>
        <v>16.100000000000001</v>
      </c>
      <c r="R76" s="304">
        <f>'Sn Fco. Menendez'!AE161+SUM(Q76/12)</f>
        <v>1.3416666666666668</v>
      </c>
      <c r="S76" s="304">
        <f>'Sn Fco. Menendez'!AF161+SUM(R76/30)</f>
        <v>4.4722222222222226E-2</v>
      </c>
      <c r="T76" s="17"/>
    </row>
    <row r="77" spans="1:20">
      <c r="A77" s="45">
        <v>79</v>
      </c>
      <c r="B77" s="539"/>
      <c r="C77" s="271" t="s">
        <v>588</v>
      </c>
      <c r="D77" s="268" t="str">
        <f>CAPSA!B97</f>
        <v>O Y M MANTEMIENTO Y SERVICIOS</v>
      </c>
      <c r="E77" s="313">
        <f>CAPSA!C97</f>
        <v>5.32</v>
      </c>
      <c r="F77" s="313">
        <f>CAPSA!D97</f>
        <v>3.9</v>
      </c>
      <c r="G77" s="313">
        <f>CAPSA!E97</f>
        <v>4.8</v>
      </c>
      <c r="H77" s="313">
        <f>CAPSA!F97</f>
        <v>0</v>
      </c>
      <c r="I77" s="313">
        <f>CAPSA!G97</f>
        <v>0</v>
      </c>
      <c r="J77" s="313">
        <f>CAPSA!H97</f>
        <v>0</v>
      </c>
      <c r="K77" s="313">
        <f>CAPSA!I97</f>
        <v>0</v>
      </c>
      <c r="L77" s="313">
        <f>CAPSA!J97</f>
        <v>0</v>
      </c>
      <c r="M77" s="313">
        <f>CAPSA!K97</f>
        <v>0</v>
      </c>
      <c r="N77" s="313">
        <f>CAPSA!L97</f>
        <v>0</v>
      </c>
      <c r="O77" s="313">
        <f>CAPSA!M97</f>
        <v>0</v>
      </c>
      <c r="P77" s="313">
        <f>CAPSA!N97</f>
        <v>0</v>
      </c>
      <c r="Q77" s="303">
        <f t="shared" si="2"/>
        <v>14.02</v>
      </c>
      <c r="R77" s="304">
        <f>'Sn Fco. Menendez'!AE162+SUM(Q77/12)</f>
        <v>1.1683333333333332</v>
      </c>
      <c r="S77" s="304">
        <f>'Sn Fco. Menendez'!AF162+SUM(R77/30)</f>
        <v>3.8944444444444441E-2</v>
      </c>
      <c r="T77" s="17"/>
    </row>
    <row r="78" spans="1:20">
      <c r="A78" s="45">
        <v>80</v>
      </c>
      <c r="B78" s="539"/>
      <c r="C78" s="271" t="s">
        <v>588</v>
      </c>
      <c r="D78" s="268" t="str">
        <f>CAPSA!B98</f>
        <v>O Y M MANTEMIENTO Y SERVICIOS desecho comun</v>
      </c>
      <c r="E78" s="313">
        <f>CAPSA!C98</f>
        <v>10.45</v>
      </c>
      <c r="F78" s="313">
        <f>CAPSA!D98</f>
        <v>10.32</v>
      </c>
      <c r="G78" s="313">
        <f>CAPSA!E98</f>
        <v>11.44</v>
      </c>
      <c r="H78" s="313">
        <f>CAPSA!F98</f>
        <v>8.92</v>
      </c>
      <c r="I78" s="313">
        <f>CAPSA!G98</f>
        <v>13.2</v>
      </c>
      <c r="J78" s="313">
        <f>CAPSA!H98</f>
        <v>12.07</v>
      </c>
      <c r="K78" s="313">
        <f>CAPSA!I98</f>
        <v>13.82</v>
      </c>
      <c r="L78" s="313">
        <f>CAPSA!J98</f>
        <v>10.220000000000001</v>
      </c>
      <c r="M78" s="313">
        <f>CAPSA!K98</f>
        <v>13.67</v>
      </c>
      <c r="N78" s="313">
        <f>CAPSA!L98</f>
        <v>14.77</v>
      </c>
      <c r="O78" s="313">
        <f>CAPSA!M98</f>
        <v>13.09</v>
      </c>
      <c r="P78" s="313">
        <f>CAPSA!N98</f>
        <v>11.29</v>
      </c>
      <c r="Q78" s="303">
        <f t="shared" si="2"/>
        <v>143.26</v>
      </c>
      <c r="R78" s="304">
        <f>'Sn Fco. Menendez'!AE163+SUM(Q78/12)</f>
        <v>11.938333333333333</v>
      </c>
      <c r="S78" s="304">
        <f>'Sn Fco. Menendez'!AF163+SUM(R78/30)</f>
        <v>0.39794444444444443</v>
      </c>
      <c r="T78" s="17"/>
    </row>
    <row r="79" spans="1:20">
      <c r="A79" s="45">
        <v>81</v>
      </c>
      <c r="B79" s="539"/>
      <c r="C79" s="271" t="s">
        <v>588</v>
      </c>
      <c r="D79" s="268" t="str">
        <f>CAPSA!B99</f>
        <v>Pablo Baires</v>
      </c>
      <c r="E79" s="313">
        <f>CAPSA!C99</f>
        <v>10.06</v>
      </c>
      <c r="F79" s="313">
        <f>CAPSA!D99</f>
        <v>8.73</v>
      </c>
      <c r="G79" s="313">
        <f>CAPSA!E99</f>
        <v>9.41</v>
      </c>
      <c r="H79" s="313">
        <f>CAPSA!F99</f>
        <v>14.08</v>
      </c>
      <c r="I79" s="313">
        <f>CAPSA!G99</f>
        <v>11.3</v>
      </c>
      <c r="J79" s="313">
        <f>CAPSA!H99</f>
        <v>11.81</v>
      </c>
      <c r="K79" s="313">
        <f>CAPSA!I99</f>
        <v>14.23</v>
      </c>
      <c r="L79" s="313">
        <f>CAPSA!J99</f>
        <v>12.92</v>
      </c>
      <c r="M79" s="313">
        <f>CAPSA!K99</f>
        <v>15.58</v>
      </c>
      <c r="N79" s="313">
        <f>CAPSA!L99</f>
        <v>12.84</v>
      </c>
      <c r="O79" s="313">
        <f>CAPSA!M99</f>
        <v>11.67</v>
      </c>
      <c r="P79" s="313">
        <f>CAPSA!N99</f>
        <v>13.51</v>
      </c>
      <c r="Q79" s="303">
        <f t="shared" si="2"/>
        <v>146.13999999999999</v>
      </c>
      <c r="R79" s="304">
        <f>'Sn Fco. Menendez'!AE164+SUM(Q79/12)</f>
        <v>12.178333333333333</v>
      </c>
      <c r="S79" s="304">
        <f>'Sn Fco. Menendez'!AF164+SUM(R79/30)</f>
        <v>0.40594444444444444</v>
      </c>
      <c r="T79" s="17"/>
    </row>
    <row r="80" spans="1:20">
      <c r="A80" s="45">
        <v>82</v>
      </c>
      <c r="B80" s="539"/>
      <c r="C80" s="271" t="s">
        <v>588</v>
      </c>
      <c r="D80" s="268" t="str">
        <f>CAPSA!B100</f>
        <v>Parque Industrial SAM-LI, S.A. de C.V.</v>
      </c>
      <c r="E80" s="313">
        <f>CAPSA!C100</f>
        <v>6.38</v>
      </c>
      <c r="F80" s="313">
        <f>CAPSA!D100</f>
        <v>17.52</v>
      </c>
      <c r="G80" s="313">
        <f>CAPSA!E100</f>
        <v>15.39</v>
      </c>
      <c r="H80" s="313">
        <f>CAPSA!F100</f>
        <v>9.75</v>
      </c>
      <c r="I80" s="313">
        <f>CAPSA!G100</f>
        <v>17.04</v>
      </c>
      <c r="J80" s="313">
        <f>CAPSA!H100</f>
        <v>12.9</v>
      </c>
      <c r="K80" s="313">
        <f>CAPSA!I100</f>
        <v>22.02</v>
      </c>
      <c r="L80" s="313">
        <f>CAPSA!J100</f>
        <v>13.9</v>
      </c>
      <c r="M80" s="313">
        <f>CAPSA!K100</f>
        <v>17.22</v>
      </c>
      <c r="N80" s="313">
        <f>CAPSA!L100</f>
        <v>17.53</v>
      </c>
      <c r="O80" s="313">
        <f>CAPSA!M100</f>
        <v>16.649999999999999</v>
      </c>
      <c r="P80" s="313">
        <f>CAPSA!N100</f>
        <v>14.65</v>
      </c>
      <c r="Q80" s="303">
        <f t="shared" si="2"/>
        <v>180.95000000000002</v>
      </c>
      <c r="R80" s="304">
        <f>'Sn Fco. Menendez'!AE165+SUM(Q80/12)</f>
        <v>15.079166666666667</v>
      </c>
      <c r="S80" s="304">
        <f>'Sn Fco. Menendez'!AF165+SUM(R80/30)</f>
        <v>0.50263888888888897</v>
      </c>
      <c r="T80" s="17"/>
    </row>
    <row r="81" spans="1:20">
      <c r="A81" s="45">
        <v>83</v>
      </c>
      <c r="B81" s="539"/>
      <c r="C81" s="271" t="s">
        <v>588</v>
      </c>
      <c r="D81" s="268" t="str">
        <f>CAPSA!B101</f>
        <v>PICACHO, S.A. DE C.V.</v>
      </c>
      <c r="E81" s="313">
        <f>CAPSA!C101</f>
        <v>10.37</v>
      </c>
      <c r="F81" s="313">
        <f>CAPSA!D101</f>
        <v>10.44</v>
      </c>
      <c r="G81" s="313">
        <f>CAPSA!E101</f>
        <v>13.46</v>
      </c>
      <c r="H81" s="313">
        <f>CAPSA!F101</f>
        <v>10.31</v>
      </c>
      <c r="I81" s="313">
        <f>CAPSA!G101</f>
        <v>15.53</v>
      </c>
      <c r="J81" s="313">
        <f>CAPSA!H101</f>
        <v>15.99</v>
      </c>
      <c r="K81" s="313">
        <f>CAPSA!I101</f>
        <v>16.47</v>
      </c>
      <c r="L81" s="313">
        <f>CAPSA!J101</f>
        <v>16.07</v>
      </c>
      <c r="M81" s="313">
        <f>CAPSA!K101</f>
        <v>14.48</v>
      </c>
      <c r="N81" s="313">
        <f>CAPSA!L101</f>
        <v>16.399999999999999</v>
      </c>
      <c r="O81" s="313">
        <f>CAPSA!M101</f>
        <v>11.73</v>
      </c>
      <c r="P81" s="313">
        <f>CAPSA!N101</f>
        <v>10.26</v>
      </c>
      <c r="Q81" s="303">
        <f t="shared" si="2"/>
        <v>161.50999999999996</v>
      </c>
      <c r="R81" s="304">
        <f>'Sn Fco. Menendez'!AE166+SUM(Q81/12)</f>
        <v>13.459166666666663</v>
      </c>
      <c r="S81" s="304">
        <f>'Sn Fco. Menendez'!AF166+SUM(R81/30)</f>
        <v>0.44863888888888875</v>
      </c>
      <c r="T81" s="17"/>
    </row>
    <row r="82" spans="1:20">
      <c r="A82" s="45">
        <v>84</v>
      </c>
      <c r="B82" s="539"/>
      <c r="C82" s="271" t="s">
        <v>588</v>
      </c>
      <c r="D82" s="268" t="str">
        <f>CAPSA!B102</f>
        <v>PORTICOS INGNIEROS SA DE CV.</v>
      </c>
      <c r="E82" s="313">
        <f>CAPSA!C102</f>
        <v>0</v>
      </c>
      <c r="F82" s="313">
        <f>CAPSA!D102</f>
        <v>0</v>
      </c>
      <c r="G82" s="313">
        <f>CAPSA!E102</f>
        <v>0</v>
      </c>
      <c r="H82" s="313">
        <f>CAPSA!F102</f>
        <v>0</v>
      </c>
      <c r="I82" s="313">
        <f>CAPSA!G102</f>
        <v>0</v>
      </c>
      <c r="J82" s="313">
        <f>CAPSA!H102</f>
        <v>0</v>
      </c>
      <c r="K82" s="313">
        <f>CAPSA!I102</f>
        <v>3.7</v>
      </c>
      <c r="L82" s="313">
        <f>CAPSA!J102</f>
        <v>0</v>
      </c>
      <c r="M82" s="313">
        <f>CAPSA!K102</f>
        <v>0</v>
      </c>
      <c r="N82" s="313">
        <f>CAPSA!L102</f>
        <v>0</v>
      </c>
      <c r="O82" s="313">
        <f>CAPSA!M102</f>
        <v>0</v>
      </c>
      <c r="P82" s="313">
        <f>CAPSA!N102</f>
        <v>0</v>
      </c>
      <c r="Q82" s="303">
        <f t="shared" si="2"/>
        <v>3.7</v>
      </c>
      <c r="R82" s="304">
        <f>'Sn Fco. Menendez'!AE167+SUM(Q82/12)</f>
        <v>0.30833333333333335</v>
      </c>
      <c r="S82" s="304">
        <f>'Sn Fco. Menendez'!AF167+SUM(R82/30)</f>
        <v>1.0277777777777778E-2</v>
      </c>
      <c r="T82" s="17"/>
    </row>
    <row r="83" spans="1:20">
      <c r="A83" s="45">
        <v>85</v>
      </c>
      <c r="B83" s="539"/>
      <c r="C83" s="271" t="s">
        <v>588</v>
      </c>
      <c r="D83" s="268" t="str">
        <f>CAPSA!B103</f>
        <v>Plásticos el Panda, S.A. de C.V. - Comun</v>
      </c>
      <c r="E83" s="313">
        <f>CAPSA!C103</f>
        <v>5.31</v>
      </c>
      <c r="F83" s="313">
        <f>CAPSA!D103</f>
        <v>3.98</v>
      </c>
      <c r="G83" s="313">
        <f>CAPSA!E103</f>
        <v>6.88</v>
      </c>
      <c r="H83" s="313">
        <f>CAPSA!F103</f>
        <v>5.17</v>
      </c>
      <c r="I83" s="313">
        <f>CAPSA!G103</f>
        <v>0</v>
      </c>
      <c r="J83" s="313">
        <f>CAPSA!H103</f>
        <v>15.59</v>
      </c>
      <c r="K83" s="313">
        <f>CAPSA!I103</f>
        <v>4.8499999999999996</v>
      </c>
      <c r="L83" s="313">
        <f>CAPSA!J103</f>
        <v>5.22</v>
      </c>
      <c r="M83" s="313">
        <f>CAPSA!K103</f>
        <v>7.62</v>
      </c>
      <c r="N83" s="313">
        <f>CAPSA!L103</f>
        <v>14.32</v>
      </c>
      <c r="O83" s="313">
        <f>CAPSA!M103</f>
        <v>0</v>
      </c>
      <c r="P83" s="313">
        <f>CAPSA!N103</f>
        <v>20.16</v>
      </c>
      <c r="Q83" s="303">
        <f t="shared" si="2"/>
        <v>89.1</v>
      </c>
      <c r="R83" s="304">
        <f>'Sn Fco. Menendez'!AE168+SUM(Q83/12)</f>
        <v>7.4249999999999998</v>
      </c>
      <c r="S83" s="304">
        <f>'Sn Fco. Menendez'!AF168+SUM(R83/30)</f>
        <v>0.2475</v>
      </c>
      <c r="T83" s="17"/>
    </row>
    <row r="84" spans="1:20">
      <c r="A84" s="45">
        <v>86</v>
      </c>
      <c r="B84" s="539"/>
      <c r="C84" s="271" t="s">
        <v>588</v>
      </c>
      <c r="D84" s="268" t="str">
        <f>CAPSA!B104</f>
        <v>Plásticos el Panda, S.A. de C.V. - Especial</v>
      </c>
      <c r="E84" s="313">
        <f>CAPSA!C104</f>
        <v>5.33</v>
      </c>
      <c r="F84" s="313">
        <f>CAPSA!D104</f>
        <v>4.08</v>
      </c>
      <c r="G84" s="313">
        <f>CAPSA!E104</f>
        <v>7.05</v>
      </c>
      <c r="H84" s="313">
        <f>CAPSA!F104</f>
        <v>5.69</v>
      </c>
      <c r="I84" s="313">
        <f>CAPSA!G104</f>
        <v>0</v>
      </c>
      <c r="J84" s="313">
        <f>CAPSA!H104</f>
        <v>16.079999999999998</v>
      </c>
      <c r="K84" s="313">
        <f>CAPSA!I104</f>
        <v>4.9800000000000004</v>
      </c>
      <c r="L84" s="313">
        <f>CAPSA!J104</f>
        <v>4.0599999999999996</v>
      </c>
      <c r="M84" s="313">
        <f>CAPSA!K104</f>
        <v>2.36</v>
      </c>
      <c r="N84" s="313">
        <f>CAPSA!L104</f>
        <v>0</v>
      </c>
      <c r="O84" s="313">
        <f>CAPSA!M104</f>
        <v>0</v>
      </c>
      <c r="P84" s="313">
        <f>CAPSA!N104</f>
        <v>5.47</v>
      </c>
      <c r="Q84" s="303">
        <f t="shared" si="2"/>
        <v>55.100000000000009</v>
      </c>
      <c r="R84" s="304">
        <f>'Sn Fco. Menendez'!AE169+SUM(Q84/12)</f>
        <v>4.5916666666666677</v>
      </c>
      <c r="S84" s="304">
        <f>'Sn Fco. Menendez'!AF169+SUM(R84/30)</f>
        <v>0.15305555555555558</v>
      </c>
      <c r="T84" s="17"/>
    </row>
    <row r="85" spans="1:20">
      <c r="A85" s="45">
        <v>87</v>
      </c>
      <c r="B85" s="539"/>
      <c r="C85" s="271" t="s">
        <v>588</v>
      </c>
      <c r="D85" s="268" t="str">
        <f>CAPSA!B105</f>
        <v>PRODUCTOS CARNICOS, S.A. DE C.V. - DE</v>
      </c>
      <c r="E85" s="313">
        <f>CAPSA!C105</f>
        <v>40.36</v>
      </c>
      <c r="F85" s="313">
        <f>CAPSA!D105</f>
        <v>35.99</v>
      </c>
      <c r="G85" s="313">
        <f>CAPSA!E105</f>
        <v>28.22</v>
      </c>
      <c r="H85" s="313">
        <f>CAPSA!F105</f>
        <v>19.78</v>
      </c>
      <c r="I85" s="313">
        <f>CAPSA!G105</f>
        <v>22.05</v>
      </c>
      <c r="J85" s="313">
        <f>CAPSA!H105</f>
        <v>20.83</v>
      </c>
      <c r="K85" s="313">
        <f>CAPSA!I105</f>
        <v>27.96</v>
      </c>
      <c r="L85" s="313">
        <f>CAPSA!J105</f>
        <v>35.29</v>
      </c>
      <c r="M85" s="313">
        <f>CAPSA!K105</f>
        <v>25.14</v>
      </c>
      <c r="N85" s="313">
        <f>CAPSA!L105</f>
        <v>25.89</v>
      </c>
      <c r="O85" s="313">
        <f>CAPSA!M105</f>
        <v>37.979999999999997</v>
      </c>
      <c r="P85" s="313">
        <f>CAPSA!N105</f>
        <v>57.7</v>
      </c>
      <c r="Q85" s="303">
        <f t="shared" si="2"/>
        <v>377.19</v>
      </c>
      <c r="R85" s="304">
        <f>'Sn Fco. Menendez'!AE170+SUM(Q85/12)</f>
        <v>31.432500000000001</v>
      </c>
      <c r="S85" s="304">
        <f>'Sn Fco. Menendez'!AF170+SUM(R85/30)</f>
        <v>1.04775</v>
      </c>
      <c r="T85" s="17"/>
    </row>
    <row r="86" spans="1:20">
      <c r="A86" s="45">
        <v>88</v>
      </c>
      <c r="B86" s="539"/>
      <c r="C86" s="271" t="s">
        <v>588</v>
      </c>
      <c r="D86" s="268" t="str">
        <f>CAPSA!B106</f>
        <v xml:space="preserve">PRODUCTOS CARNICOS, S.A. DE C.V. </v>
      </c>
      <c r="E86" s="313">
        <f>CAPSA!C106</f>
        <v>26.79</v>
      </c>
      <c r="F86" s="313">
        <f>CAPSA!D106</f>
        <v>19.09</v>
      </c>
      <c r="G86" s="313">
        <f>CAPSA!E106</f>
        <v>40.479999999999997</v>
      </c>
      <c r="H86" s="313">
        <f>CAPSA!F106</f>
        <v>37.9</v>
      </c>
      <c r="I86" s="313">
        <f>CAPSA!G106</f>
        <v>33.17</v>
      </c>
      <c r="J86" s="313">
        <f>CAPSA!H106</f>
        <v>23.52</v>
      </c>
      <c r="K86" s="313">
        <f>CAPSA!I106</f>
        <v>28.55</v>
      </c>
      <c r="L86" s="313">
        <f>CAPSA!J106</f>
        <v>27.84</v>
      </c>
      <c r="M86" s="313">
        <f>CAPSA!K106</f>
        <v>26.52</v>
      </c>
      <c r="N86" s="313">
        <f>CAPSA!L106</f>
        <v>7.01</v>
      </c>
      <c r="O86" s="313">
        <f>CAPSA!M106</f>
        <v>0</v>
      </c>
      <c r="P86" s="313">
        <f>CAPSA!N106</f>
        <v>0</v>
      </c>
      <c r="Q86" s="303">
        <f t="shared" si="2"/>
        <v>270.87</v>
      </c>
      <c r="R86" s="304">
        <f>'Sn Fco. Menendez'!AE171+SUM(Q86/12)</f>
        <v>22.572500000000002</v>
      </c>
      <c r="S86" s="304">
        <f>'Sn Fco. Menendez'!AF171+SUM(R86/30)</f>
        <v>0.75241666666666673</v>
      </c>
      <c r="T86" s="17"/>
    </row>
    <row r="87" spans="1:20">
      <c r="A87" s="45">
        <v>89</v>
      </c>
      <c r="B87" s="539"/>
      <c r="C87" s="271" t="s">
        <v>588</v>
      </c>
      <c r="D87" s="268" t="str">
        <f>CAPSA!B107</f>
        <v>Productos Técnologicos, S.A. (PROTECNO)</v>
      </c>
      <c r="E87" s="313">
        <f>CAPSA!C107</f>
        <v>0.96</v>
      </c>
      <c r="F87" s="313">
        <f>CAPSA!D107</f>
        <v>0.83</v>
      </c>
      <c r="G87" s="313">
        <f>CAPSA!E107</f>
        <v>0.8</v>
      </c>
      <c r="H87" s="313">
        <f>CAPSA!F107</f>
        <v>1.01</v>
      </c>
      <c r="I87" s="313">
        <f>CAPSA!G107</f>
        <v>1.1000000000000001</v>
      </c>
      <c r="J87" s="313">
        <f>CAPSA!H107</f>
        <v>1.1000000000000001</v>
      </c>
      <c r="K87" s="313">
        <f>CAPSA!I107</f>
        <v>0.97</v>
      </c>
      <c r="L87" s="313">
        <f>CAPSA!J107</f>
        <v>0</v>
      </c>
      <c r="M87" s="313">
        <f>CAPSA!K107</f>
        <v>1.1200000000000001</v>
      </c>
      <c r="N87" s="313">
        <f>CAPSA!L107</f>
        <v>1.25</v>
      </c>
      <c r="O87" s="313">
        <f>CAPSA!M107</f>
        <v>0.92</v>
      </c>
      <c r="P87" s="313">
        <f>CAPSA!N107</f>
        <v>1.03</v>
      </c>
      <c r="Q87" s="303">
        <f t="shared" si="2"/>
        <v>11.089999999999998</v>
      </c>
      <c r="R87" s="304">
        <f>'Sn Fco. Menendez'!AE172+SUM(Q87/12)</f>
        <v>0.92416666666666647</v>
      </c>
      <c r="S87" s="304">
        <f>'Sn Fco. Menendez'!AF172+SUM(R87/30)</f>
        <v>3.0805555555555548E-2</v>
      </c>
      <c r="T87" s="17"/>
    </row>
    <row r="88" spans="1:20">
      <c r="A88" s="45">
        <v>90</v>
      </c>
      <c r="B88" s="539"/>
      <c r="C88" s="271" t="s">
        <v>588</v>
      </c>
      <c r="D88" s="268" t="str">
        <f>CAPSA!B108</f>
        <v>PROYECTOS DE INGENIERIA ELECTROMECANICA, S.A. DE C.V.</v>
      </c>
      <c r="E88" s="313">
        <f>CAPSA!C108</f>
        <v>0</v>
      </c>
      <c r="F88" s="313">
        <f>CAPSA!D108</f>
        <v>0</v>
      </c>
      <c r="G88" s="313">
        <f>CAPSA!E108</f>
        <v>3.71</v>
      </c>
      <c r="H88" s="313">
        <f>CAPSA!F108</f>
        <v>0</v>
      </c>
      <c r="I88" s="313">
        <f>CAPSA!G108</f>
        <v>0</v>
      </c>
      <c r="J88" s="313">
        <f>CAPSA!H108</f>
        <v>0.62</v>
      </c>
      <c r="K88" s="313">
        <f>CAPSA!I108</f>
        <v>1.3</v>
      </c>
      <c r="L88" s="313">
        <f>CAPSA!J108</f>
        <v>1.88</v>
      </c>
      <c r="M88" s="313">
        <f>CAPSA!K108</f>
        <v>0</v>
      </c>
      <c r="N88" s="313">
        <f>CAPSA!L108</f>
        <v>0</v>
      </c>
      <c r="O88" s="313">
        <f>CAPSA!M108</f>
        <v>0</v>
      </c>
      <c r="P88" s="313">
        <f>CAPSA!N108</f>
        <v>0.27</v>
      </c>
      <c r="Q88" s="303">
        <f t="shared" si="2"/>
        <v>7.7799999999999994</v>
      </c>
      <c r="R88" s="304">
        <f>'Sn Fco. Menendez'!AE173+SUM(Q88/12)</f>
        <v>0.64833333333333332</v>
      </c>
      <c r="S88" s="304">
        <f>'Sn Fco. Menendez'!AF173+SUM(R88/30)</f>
        <v>2.1611111111111112E-2</v>
      </c>
      <c r="T88" s="17"/>
    </row>
    <row r="89" spans="1:20">
      <c r="A89" s="45">
        <v>91</v>
      </c>
      <c r="B89" s="539"/>
      <c r="C89" s="271" t="s">
        <v>588</v>
      </c>
      <c r="D89" s="268" t="str">
        <f>CAPSA!B109</f>
        <v>QUICO S.A. DE C.V.</v>
      </c>
      <c r="E89" s="313">
        <f>CAPSA!C109</f>
        <v>0</v>
      </c>
      <c r="F89" s="313">
        <f>CAPSA!D109</f>
        <v>0</v>
      </c>
      <c r="G89" s="313">
        <f>CAPSA!E109</f>
        <v>0</v>
      </c>
      <c r="H89" s="313">
        <f>CAPSA!F109</f>
        <v>0</v>
      </c>
      <c r="I89" s="313">
        <f>CAPSA!G109</f>
        <v>0</v>
      </c>
      <c r="J89" s="313">
        <f>CAPSA!H109</f>
        <v>0</v>
      </c>
      <c r="K89" s="313">
        <f>CAPSA!I109</f>
        <v>0</v>
      </c>
      <c r="L89" s="313">
        <f>CAPSA!J109</f>
        <v>0.9</v>
      </c>
      <c r="M89" s="313">
        <f>CAPSA!K109</f>
        <v>0</v>
      </c>
      <c r="N89" s="313">
        <f>CAPSA!L109</f>
        <v>0</v>
      </c>
      <c r="O89" s="313">
        <f>CAPSA!M109</f>
        <v>0</v>
      </c>
      <c r="P89" s="313">
        <f>CAPSA!N109</f>
        <v>0</v>
      </c>
      <c r="Q89" s="303">
        <f t="shared" si="2"/>
        <v>0.9</v>
      </c>
      <c r="R89" s="304">
        <f>'Sn Fco. Menendez'!AE174+SUM(Q89/12)</f>
        <v>7.4999999999999997E-2</v>
      </c>
      <c r="S89" s="304">
        <f>'Sn Fco. Menendez'!AF174+SUM(R89/30)</f>
        <v>2.5000000000000001E-3</v>
      </c>
      <c r="T89" s="17"/>
    </row>
    <row r="90" spans="1:20">
      <c r="A90" s="45">
        <v>92</v>
      </c>
      <c r="B90" s="539"/>
      <c r="C90" s="271" t="s">
        <v>588</v>
      </c>
      <c r="D90" s="268" t="str">
        <f>CAPSA!B110</f>
        <v>PUMA, S.A. DE C.V.</v>
      </c>
      <c r="E90" s="313">
        <f>CAPSA!C110</f>
        <v>0.34</v>
      </c>
      <c r="F90" s="313">
        <f>CAPSA!D110</f>
        <v>0.44</v>
      </c>
      <c r="G90" s="313">
        <f>CAPSA!E110</f>
        <v>0.36</v>
      </c>
      <c r="H90" s="313">
        <f>CAPSA!F110</f>
        <v>0</v>
      </c>
      <c r="I90" s="313">
        <f>CAPSA!G110</f>
        <v>1.1599999999999999</v>
      </c>
      <c r="J90" s="313">
        <f>CAPSA!H110</f>
        <v>0.69</v>
      </c>
      <c r="K90" s="313">
        <f>CAPSA!I110</f>
        <v>0.42</v>
      </c>
      <c r="L90" s="313">
        <f>CAPSA!J110</f>
        <v>0.55000000000000004</v>
      </c>
      <c r="M90" s="313">
        <f>CAPSA!K110</f>
        <v>0.44</v>
      </c>
      <c r="N90" s="313">
        <f>CAPSA!L110</f>
        <v>0.59</v>
      </c>
      <c r="O90" s="313">
        <f>CAPSA!M110</f>
        <v>0.25</v>
      </c>
      <c r="P90" s="313">
        <f>CAPSA!N110</f>
        <v>0.36</v>
      </c>
      <c r="Q90" s="303">
        <f t="shared" si="2"/>
        <v>5.6000000000000005</v>
      </c>
      <c r="R90" s="304">
        <f>'Sn Fco. Menendez'!AE175+SUM(Q90/12)</f>
        <v>0.46666666666666673</v>
      </c>
      <c r="S90" s="304">
        <f>'Sn Fco. Menendez'!AF175+SUM(R90/30)</f>
        <v>1.5555555555555557E-2</v>
      </c>
      <c r="T90" s="34"/>
    </row>
    <row r="91" spans="1:20">
      <c r="B91" s="539"/>
      <c r="C91" s="271" t="s">
        <v>588</v>
      </c>
      <c r="D91" s="268" t="str">
        <f>CAPSA!B111</f>
        <v>RAUL EDGARDO LOPEZ</v>
      </c>
      <c r="E91" s="313">
        <f>CAPSA!C111</f>
        <v>1.43</v>
      </c>
      <c r="F91" s="313">
        <f>CAPSA!D111</f>
        <v>0.69</v>
      </c>
      <c r="G91" s="313">
        <f>CAPSA!E111</f>
        <v>0.83</v>
      </c>
      <c r="H91" s="313">
        <f>CAPSA!F111</f>
        <v>1.07</v>
      </c>
      <c r="I91" s="313">
        <f>CAPSA!G111</f>
        <v>0.78</v>
      </c>
      <c r="J91" s="313">
        <f>CAPSA!H111</f>
        <v>0.96</v>
      </c>
      <c r="K91" s="313">
        <f>CAPSA!I111</f>
        <v>0.98</v>
      </c>
      <c r="L91" s="313">
        <f>CAPSA!J111</f>
        <v>1.22</v>
      </c>
      <c r="M91" s="313">
        <f>CAPSA!K111</f>
        <v>0.74</v>
      </c>
      <c r="N91" s="313">
        <f>CAPSA!L111</f>
        <v>0.21</v>
      </c>
      <c r="O91" s="313">
        <f>CAPSA!M111</f>
        <v>0.28000000000000003</v>
      </c>
      <c r="P91" s="313">
        <f>CAPSA!N111</f>
        <v>0.54</v>
      </c>
      <c r="Q91" s="303">
        <f t="shared" si="2"/>
        <v>9.73</v>
      </c>
      <c r="R91" s="304">
        <f>'Sn Fco. Menendez'!AE176+SUM(Q91/12)</f>
        <v>0.81083333333333341</v>
      </c>
      <c r="S91" s="304">
        <f>'Sn Fco. Menendez'!AF176+SUM(R91/30)</f>
        <v>2.7027777777777779E-2</v>
      </c>
      <c r="T91" s="17"/>
    </row>
    <row r="92" spans="1:20">
      <c r="B92" s="539"/>
      <c r="C92" s="271" t="s">
        <v>588</v>
      </c>
      <c r="D92" s="268" t="str">
        <f>CAPSA!B112</f>
        <v>REMASUR, S. A. DE C.V.</v>
      </c>
      <c r="E92" s="313">
        <f>CAPSA!C112</f>
        <v>0</v>
      </c>
      <c r="F92" s="313">
        <f>CAPSA!D112</f>
        <v>0</v>
      </c>
      <c r="G92" s="313">
        <f>CAPSA!E112</f>
        <v>0.34</v>
      </c>
      <c r="H92" s="313">
        <f>CAPSA!F112</f>
        <v>1.35</v>
      </c>
      <c r="I92" s="313">
        <f>CAPSA!G112</f>
        <v>3.17</v>
      </c>
      <c r="J92" s="313">
        <f>CAPSA!H112</f>
        <v>1.27</v>
      </c>
      <c r="K92" s="313">
        <f>CAPSA!I112</f>
        <v>2.89</v>
      </c>
      <c r="L92" s="313">
        <f>CAPSA!J112</f>
        <v>5.38</v>
      </c>
      <c r="M92" s="313">
        <f>CAPSA!K112</f>
        <v>5.67</v>
      </c>
      <c r="N92" s="313">
        <f>CAPSA!L112</f>
        <v>2.4</v>
      </c>
      <c r="O92" s="313">
        <f>CAPSA!M112</f>
        <v>2.6</v>
      </c>
      <c r="P92" s="313">
        <f>CAPSA!N112</f>
        <v>0.85</v>
      </c>
      <c r="Q92" s="303">
        <f t="shared" si="2"/>
        <v>25.92</v>
      </c>
      <c r="R92" s="304">
        <f>'Sn Fco. Menendez'!AE177+SUM(Q92/12)</f>
        <v>2.16</v>
      </c>
      <c r="S92" s="304">
        <f>'Sn Fco. Menendez'!AF177+SUM(R92/30)</f>
        <v>7.2000000000000008E-2</v>
      </c>
      <c r="T92" s="17"/>
    </row>
    <row r="93" spans="1:20">
      <c r="A93" s="45">
        <v>1</v>
      </c>
      <c r="B93" s="539"/>
      <c r="C93" s="271" t="s">
        <v>588</v>
      </c>
      <c r="D93" s="268" t="str">
        <f>CAPSA!B113</f>
        <v>Recicladora Nacional, S.A. (RECINA)</v>
      </c>
      <c r="E93" s="268">
        <f>CAPSA!C113</f>
        <v>3.33</v>
      </c>
      <c r="F93" s="268">
        <f>CAPSA!D113</f>
        <v>0</v>
      </c>
      <c r="G93" s="268">
        <f>CAPSA!E113</f>
        <v>5</v>
      </c>
      <c r="H93" s="268">
        <f>CAPSA!F113</f>
        <v>3.18</v>
      </c>
      <c r="I93" s="268">
        <f>CAPSA!G113</f>
        <v>4.03</v>
      </c>
      <c r="J93" s="268">
        <f>CAPSA!H113</f>
        <v>4.5999999999999996</v>
      </c>
      <c r="K93" s="268">
        <f>CAPSA!I113</f>
        <v>2.11</v>
      </c>
      <c r="L93" s="268">
        <f>CAPSA!J113</f>
        <v>3.96</v>
      </c>
      <c r="M93" s="268">
        <f>CAPSA!K113</f>
        <v>0</v>
      </c>
      <c r="N93" s="268">
        <f>CAPSA!L113</f>
        <v>7.73</v>
      </c>
      <c r="O93" s="268">
        <f>CAPSA!M113</f>
        <v>8.0299999999999994</v>
      </c>
      <c r="P93" s="268">
        <f>CAPSA!N113</f>
        <v>4.4000000000000004</v>
      </c>
      <c r="Q93" s="303">
        <f t="shared" si="2"/>
        <v>46.37</v>
      </c>
      <c r="R93" s="304">
        <f>'Sn Fco. Menendez'!AE178+SUM(Q93/12)</f>
        <v>3.8641666666666663</v>
      </c>
      <c r="S93" s="304">
        <f>'Sn Fco. Menendez'!AF178+SUM(R93/30)</f>
        <v>0.12880555555555553</v>
      </c>
      <c r="T93" s="17"/>
    </row>
    <row r="94" spans="1:20">
      <c r="A94" s="45">
        <v>2</v>
      </c>
      <c r="B94" s="539"/>
      <c r="C94" s="271" t="s">
        <v>588</v>
      </c>
      <c r="D94" s="268" t="str">
        <f>CAPSA!B114</f>
        <v>ROMA TEXTILES S.A. DE C.V.</v>
      </c>
      <c r="E94" s="268">
        <f>CAPSA!C114</f>
        <v>0</v>
      </c>
      <c r="F94" s="268">
        <f>CAPSA!D114</f>
        <v>0</v>
      </c>
      <c r="G94" s="268">
        <f>CAPSA!E114</f>
        <v>0</v>
      </c>
      <c r="H94" s="268">
        <f>CAPSA!F114</f>
        <v>0</v>
      </c>
      <c r="I94" s="268">
        <f>CAPSA!G114</f>
        <v>0</v>
      </c>
      <c r="J94" s="268">
        <f>CAPSA!H114</f>
        <v>0</v>
      </c>
      <c r="K94" s="268">
        <f>CAPSA!I114</f>
        <v>0</v>
      </c>
      <c r="L94" s="268">
        <f>CAPSA!J114</f>
        <v>0</v>
      </c>
      <c r="M94" s="268">
        <f>CAPSA!K114</f>
        <v>0</v>
      </c>
      <c r="N94" s="268">
        <f>CAPSA!L114</f>
        <v>2.25</v>
      </c>
      <c r="O94" s="268">
        <f>CAPSA!M114</f>
        <v>1.32</v>
      </c>
      <c r="P94" s="268">
        <f>CAPSA!N114</f>
        <v>2.38</v>
      </c>
      <c r="Q94" s="303">
        <f t="shared" si="2"/>
        <v>5.95</v>
      </c>
      <c r="R94" s="304">
        <f>'Sn Fco. Menendez'!AE179+SUM(Q94/12)</f>
        <v>0.49583333333333335</v>
      </c>
      <c r="S94" s="304">
        <f>'Sn Fco. Menendez'!AF179+SUM(R94/30)</f>
        <v>1.6527777777777777E-2</v>
      </c>
      <c r="T94" s="17"/>
    </row>
    <row r="95" spans="1:20">
      <c r="A95" s="45">
        <v>3</v>
      </c>
      <c r="B95" s="539"/>
      <c r="C95" s="271" t="s">
        <v>588</v>
      </c>
      <c r="D95" s="268" t="str">
        <f>CAPSA!B115</f>
        <v>SALVADOREAN FREIGHT FORWARDERS, S.A. DE C.V.</v>
      </c>
      <c r="E95" s="268">
        <f>CAPSA!C115</f>
        <v>5.63</v>
      </c>
      <c r="F95" s="268">
        <f>CAPSA!D115</f>
        <v>0</v>
      </c>
      <c r="G95" s="268">
        <f>CAPSA!E115</f>
        <v>0</v>
      </c>
      <c r="H95" s="268">
        <f>CAPSA!F115</f>
        <v>0</v>
      </c>
      <c r="I95" s="268">
        <f>CAPSA!G115</f>
        <v>0</v>
      </c>
      <c r="J95" s="268">
        <f>CAPSA!H115</f>
        <v>0</v>
      </c>
      <c r="K95" s="268">
        <f>CAPSA!I115</f>
        <v>0</v>
      </c>
      <c r="L95" s="268">
        <f>CAPSA!J115</f>
        <v>0</v>
      </c>
      <c r="M95" s="268">
        <f>CAPSA!K115</f>
        <v>0</v>
      </c>
      <c r="N95" s="268">
        <f>CAPSA!L115</f>
        <v>0</v>
      </c>
      <c r="O95" s="268">
        <f>CAPSA!M115</f>
        <v>0</v>
      </c>
      <c r="P95" s="268">
        <f>CAPSA!N115</f>
        <v>0</v>
      </c>
      <c r="Q95" s="303">
        <f t="shared" si="2"/>
        <v>5.63</v>
      </c>
      <c r="R95" s="304">
        <f>'Sn Fco. Menendez'!AE180+SUM(Q95/12)</f>
        <v>0.46916666666666668</v>
      </c>
      <c r="S95" s="304">
        <f>'Sn Fco. Menendez'!AF180+SUM(R95/30)</f>
        <v>1.563888888888889E-2</v>
      </c>
      <c r="T95" s="17"/>
    </row>
    <row r="96" spans="1:20">
      <c r="A96" s="45">
        <v>4</v>
      </c>
      <c r="B96" s="539"/>
      <c r="C96" s="271" t="s">
        <v>588</v>
      </c>
      <c r="D96" s="268" t="str">
        <f>CAPSA!B116</f>
        <v>SEMPROFES, S,A  DE C.V.</v>
      </c>
      <c r="E96" s="268">
        <f>CAPSA!C116</f>
        <v>27.9</v>
      </c>
      <c r="F96" s="268">
        <f>CAPSA!D116</f>
        <v>25.81</v>
      </c>
      <c r="G96" s="268">
        <f>CAPSA!E116</f>
        <v>30.44</v>
      </c>
      <c r="H96" s="268">
        <f>CAPSA!F116</f>
        <v>49.89</v>
      </c>
      <c r="I96" s="268">
        <f>CAPSA!G116</f>
        <v>36.69</v>
      </c>
      <c r="J96" s="268">
        <f>CAPSA!H116</f>
        <v>159.94999999999999</v>
      </c>
      <c r="K96" s="268">
        <f>CAPSA!I116</f>
        <v>34.049999999999997</v>
      </c>
      <c r="L96" s="268">
        <f>CAPSA!J116</f>
        <v>37.229999999999997</v>
      </c>
      <c r="M96" s="268">
        <f>CAPSA!K116</f>
        <v>35.380000000000003</v>
      </c>
      <c r="N96" s="268">
        <f>CAPSA!L116</f>
        <v>36.46</v>
      </c>
      <c r="O96" s="268">
        <f>CAPSA!M116</f>
        <v>28.4</v>
      </c>
      <c r="P96" s="268">
        <f>CAPSA!N116</f>
        <v>28.83</v>
      </c>
      <c r="Q96" s="303">
        <f t="shared" si="2"/>
        <v>531.03</v>
      </c>
      <c r="R96" s="304">
        <f>'Sn Fco. Menendez'!AE181+SUM(Q96/12)</f>
        <v>44.252499999999998</v>
      </c>
      <c r="S96" s="304">
        <f>'Sn Fco. Menendez'!AF181+SUM(R96/30)</f>
        <v>1.4750833333333333</v>
      </c>
      <c r="T96" s="17"/>
    </row>
    <row r="97" spans="1:20">
      <c r="A97" s="45">
        <v>5</v>
      </c>
      <c r="B97" s="539"/>
      <c r="C97" s="271" t="s">
        <v>588</v>
      </c>
      <c r="D97" s="268" t="str">
        <f>CAPSA!B117</f>
        <v>Termos del Río</v>
      </c>
      <c r="E97" s="315">
        <f>CAPSA!C117</f>
        <v>10.28</v>
      </c>
      <c r="F97" s="315">
        <f>CAPSA!D117</f>
        <v>4.92</v>
      </c>
      <c r="G97" s="315">
        <f>CAPSA!E117</f>
        <v>7.48</v>
      </c>
      <c r="H97" s="315">
        <f>CAPSA!F117</f>
        <v>20.86</v>
      </c>
      <c r="I97" s="315">
        <f>CAPSA!G117</f>
        <v>10.45</v>
      </c>
      <c r="J97" s="315">
        <f>CAPSA!H117</f>
        <v>10.29</v>
      </c>
      <c r="K97" s="315">
        <f>CAPSA!I117</f>
        <v>10.119999999999999</v>
      </c>
      <c r="L97" s="315">
        <f>CAPSA!J117</f>
        <v>12.43</v>
      </c>
      <c r="M97" s="315">
        <f>CAPSA!K117</f>
        <v>8.23</v>
      </c>
      <c r="N97" s="315">
        <f>CAPSA!L117</f>
        <v>5.29</v>
      </c>
      <c r="O97" s="315">
        <f>CAPSA!M117</f>
        <v>10.08</v>
      </c>
      <c r="P97" s="315">
        <f>CAPSA!N117</f>
        <v>11.08</v>
      </c>
      <c r="Q97" s="303">
        <f t="shared" si="2"/>
        <v>121.51000000000002</v>
      </c>
      <c r="R97" s="304">
        <f>'Sn Fco. Menendez'!AE182+SUM(Q97/12)</f>
        <v>10.125833333333334</v>
      </c>
      <c r="S97" s="304">
        <f>'Sn Fco. Menendez'!AF182+SUM(R97/30)</f>
        <v>0.33752777777777782</v>
      </c>
      <c r="T97" s="17"/>
    </row>
    <row r="98" spans="1:20">
      <c r="A98" s="45">
        <v>6</v>
      </c>
      <c r="B98" s="539"/>
      <c r="C98" s="271" t="s">
        <v>588</v>
      </c>
      <c r="D98" s="268" t="str">
        <f>CAPSA!B118</f>
        <v>TECNICA EN NUTRICION ANIMAL, S.A. DE C.V.</v>
      </c>
      <c r="E98" s="313">
        <f>CAPSA!C118</f>
        <v>0</v>
      </c>
      <c r="F98" s="313">
        <f>CAPSA!D118</f>
        <v>0</v>
      </c>
      <c r="G98" s="313">
        <f>CAPSA!E118</f>
        <v>0</v>
      </c>
      <c r="H98" s="313">
        <f>CAPSA!F118</f>
        <v>0</v>
      </c>
      <c r="I98" s="313">
        <f>CAPSA!G118</f>
        <v>0</v>
      </c>
      <c r="J98" s="313">
        <f>CAPSA!H118</f>
        <v>0</v>
      </c>
      <c r="K98" s="313">
        <f>CAPSA!I118</f>
        <v>0</v>
      </c>
      <c r="L98" s="313">
        <f>CAPSA!J118</f>
        <v>1.08</v>
      </c>
      <c r="M98" s="313">
        <f>CAPSA!K118</f>
        <v>0</v>
      </c>
      <c r="N98" s="313">
        <f>CAPSA!L118</f>
        <v>0</v>
      </c>
      <c r="O98" s="313">
        <f>CAPSA!M118</f>
        <v>0</v>
      </c>
      <c r="P98" s="313">
        <f>CAPSA!N118</f>
        <v>0</v>
      </c>
      <c r="Q98" s="303">
        <f t="shared" si="2"/>
        <v>1.08</v>
      </c>
      <c r="R98" s="304">
        <f>'Sn Fco. Menendez'!AE183+SUM(Q98/12)</f>
        <v>9.0000000000000011E-2</v>
      </c>
      <c r="S98" s="304">
        <f>'Sn Fco. Menendez'!AF183+SUM(R98/30)</f>
        <v>3.0000000000000005E-3</v>
      </c>
      <c r="T98" s="17"/>
    </row>
    <row r="99" spans="1:20">
      <c r="A99" s="45">
        <v>7</v>
      </c>
      <c r="B99" s="539"/>
      <c r="C99" s="271" t="s">
        <v>588</v>
      </c>
      <c r="D99" s="268" t="str">
        <f>CAPSA!B119</f>
        <v>UNIFERSA DISAGRO S.A. de C.V.</v>
      </c>
      <c r="E99" s="313">
        <f>CAPSA!C119</f>
        <v>0</v>
      </c>
      <c r="F99" s="313">
        <f>CAPSA!D119</f>
        <v>0</v>
      </c>
      <c r="G99" s="313">
        <f>CAPSA!E119</f>
        <v>0</v>
      </c>
      <c r="H99" s="313">
        <f>CAPSA!F119</f>
        <v>0</v>
      </c>
      <c r="I99" s="313">
        <f>CAPSA!G119</f>
        <v>0</v>
      </c>
      <c r="J99" s="313">
        <f>CAPSA!H119</f>
        <v>0</v>
      </c>
      <c r="K99" s="313">
        <f>CAPSA!I119</f>
        <v>30.9</v>
      </c>
      <c r="L99" s="313">
        <f>CAPSA!J119</f>
        <v>0</v>
      </c>
      <c r="M99" s="313">
        <f>CAPSA!K119</f>
        <v>0</v>
      </c>
      <c r="N99" s="313">
        <f>CAPSA!L119</f>
        <v>2.76</v>
      </c>
      <c r="O99" s="313">
        <f>CAPSA!M119</f>
        <v>0</v>
      </c>
      <c r="P99" s="313">
        <f>CAPSA!N119</f>
        <v>0</v>
      </c>
      <c r="Q99" s="303">
        <f t="shared" si="2"/>
        <v>33.659999999999997</v>
      </c>
      <c r="R99" s="304">
        <f>'Sn Fco. Menendez'!AE184+SUM(Q99/12)</f>
        <v>2.8049999999999997</v>
      </c>
      <c r="S99" s="304">
        <f>'Sn Fco. Menendez'!AF184+SUM(R99/30)</f>
        <v>9.3499999999999986E-2</v>
      </c>
      <c r="T99" s="17"/>
    </row>
    <row r="100" spans="1:20">
      <c r="A100" s="45">
        <v>5</v>
      </c>
      <c r="B100" s="540" t="s">
        <v>523</v>
      </c>
      <c r="C100" s="378" t="s">
        <v>589</v>
      </c>
      <c r="D100" s="257" t="str">
        <f>MIDES!B101</f>
        <v>Empresas Privadas</v>
      </c>
      <c r="E100" s="321">
        <f>MIDES!C101</f>
        <v>12794.15</v>
      </c>
      <c r="F100" s="321">
        <f>MIDES!D101</f>
        <v>12214.08</v>
      </c>
      <c r="G100" s="321">
        <f>MIDES!E101</f>
        <v>12901.54</v>
      </c>
      <c r="H100" s="321">
        <f>MIDES!F101</f>
        <v>11412.09</v>
      </c>
      <c r="I100" s="321">
        <f>MIDES!G101</f>
        <v>13051.22</v>
      </c>
      <c r="J100" s="321">
        <f>MIDES!H101</f>
        <v>11814.46</v>
      </c>
      <c r="K100" s="321">
        <f>MIDES!I101</f>
        <v>12021.52</v>
      </c>
      <c r="L100" s="322">
        <f>MIDES!J101</f>
        <v>11928.51</v>
      </c>
      <c r="M100" s="322">
        <f>MIDES!K101</f>
        <v>11704.3</v>
      </c>
      <c r="N100" s="322">
        <f>MIDES!L101</f>
        <v>11110.66</v>
      </c>
      <c r="O100" s="322">
        <f>MIDES!M101</f>
        <v>12037.82</v>
      </c>
      <c r="P100" s="322">
        <f>MIDES!N101</f>
        <v>11457.55</v>
      </c>
      <c r="Q100" s="317">
        <f t="shared" ref="Q100:Q102" si="3">SUM(E100:P100)</f>
        <v>144447.9</v>
      </c>
      <c r="R100" s="318">
        <f>'Sn Fco. Menendez'!AE283+SUM(Q100/12)</f>
        <v>12037.324999999999</v>
      </c>
      <c r="S100" s="318">
        <f>'Sn Fco. Menendez'!AF283+SUM(R100/30)</f>
        <v>401.24416666666662</v>
      </c>
      <c r="T100" s="17"/>
    </row>
    <row r="101" spans="1:20">
      <c r="A101" s="45">
        <v>6</v>
      </c>
      <c r="B101" s="540"/>
      <c r="C101" s="378" t="s">
        <v>589</v>
      </c>
      <c r="D101" s="257" t="str">
        <f>MIDES!B102</f>
        <v>Desechos Bioinfecciosos</v>
      </c>
      <c r="E101" s="321">
        <f>MIDES!C102</f>
        <v>55.06</v>
      </c>
      <c r="F101" s="321">
        <f>MIDES!D102</f>
        <v>51.73</v>
      </c>
      <c r="G101" s="321">
        <f>MIDES!E102</f>
        <v>72.72</v>
      </c>
      <c r="H101" s="321">
        <f>MIDES!F102</f>
        <v>66.180000000000007</v>
      </c>
      <c r="I101" s="321">
        <f>MIDES!G102</f>
        <v>74.650000000000006</v>
      </c>
      <c r="J101" s="321">
        <f>MIDES!H102</f>
        <v>74.650000000000006</v>
      </c>
      <c r="K101" s="321">
        <f>MIDES!I102</f>
        <v>75.91</v>
      </c>
      <c r="L101" s="322">
        <f>MIDES!J102</f>
        <v>65.86</v>
      </c>
      <c r="M101" s="322">
        <f>MIDES!K102</f>
        <v>71.16</v>
      </c>
      <c r="N101" s="322">
        <f>MIDES!L102</f>
        <v>74.56</v>
      </c>
      <c r="O101" s="322">
        <f>MIDES!M102</f>
        <v>66.459999999999994</v>
      </c>
      <c r="P101" s="322">
        <f>MIDES!N102</f>
        <v>63.98</v>
      </c>
      <c r="Q101" s="317">
        <f t="shared" si="3"/>
        <v>812.92000000000007</v>
      </c>
      <c r="R101" s="318">
        <f>'Sn Fco. Menendez'!AE284+SUM(Q101/12)</f>
        <v>67.743333333333339</v>
      </c>
      <c r="S101" s="318">
        <f>'Sn Fco. Menendez'!AF284+SUM(R101/30)</f>
        <v>2.2581111111111114</v>
      </c>
      <c r="T101" s="17"/>
    </row>
    <row r="102" spans="1:20">
      <c r="A102" s="45">
        <v>7</v>
      </c>
      <c r="B102" s="540"/>
      <c r="C102" s="378" t="s">
        <v>589</v>
      </c>
      <c r="D102" s="257" t="str">
        <f>MIDES!B103</f>
        <v>MIDES Cuenta Especial</v>
      </c>
      <c r="E102" s="345">
        <f>MIDES!C103</f>
        <v>23.93</v>
      </c>
      <c r="F102" s="345">
        <f>MIDES!D103</f>
        <v>19.87</v>
      </c>
      <c r="G102" s="345">
        <f>MIDES!E103</f>
        <v>16.91</v>
      </c>
      <c r="H102" s="345">
        <f>MIDES!F103</f>
        <v>22.11</v>
      </c>
      <c r="I102" s="345">
        <f>MIDES!G103</f>
        <v>23.73</v>
      </c>
      <c r="J102" s="345">
        <f>MIDES!H103</f>
        <v>23.28</v>
      </c>
      <c r="K102" s="345">
        <f>MIDES!I103</f>
        <v>26.89</v>
      </c>
      <c r="L102" s="345">
        <f>MIDES!J103</f>
        <v>46.85</v>
      </c>
      <c r="M102" s="345">
        <f>MIDES!K103</f>
        <v>40</v>
      </c>
      <c r="N102" s="322">
        <f>MIDES!L103</f>
        <v>18.64</v>
      </c>
      <c r="O102" s="322">
        <f>MIDES!M103</f>
        <v>23.83</v>
      </c>
      <c r="P102" s="322">
        <f>MIDES!N103</f>
        <v>22.28</v>
      </c>
      <c r="Q102" s="317">
        <f t="shared" si="3"/>
        <v>308.31999999999994</v>
      </c>
      <c r="R102" s="318">
        <f>'Sn Fco. Menendez'!AE285+SUM(Q102/12)</f>
        <v>25.693333333333328</v>
      </c>
      <c r="S102" s="318">
        <f>'Sn Fco. Menendez'!AF285+SUM(R102/30)</f>
        <v>0.85644444444444423</v>
      </c>
      <c r="T102" s="17"/>
    </row>
    <row r="103" spans="1:20">
      <c r="A103" s="45">
        <v>11</v>
      </c>
      <c r="B103" s="522" t="s">
        <v>527</v>
      </c>
      <c r="C103" s="383" t="s">
        <v>590</v>
      </c>
      <c r="D103" s="399" t="str">
        <f>SOCINUS!B66</f>
        <v>Roberto Eugenio Quiroz Matute</v>
      </c>
      <c r="E103" s="355">
        <f>SOCINUS!C66</f>
        <v>0</v>
      </c>
      <c r="F103" s="355">
        <f>SOCINUS!D66</f>
        <v>0</v>
      </c>
      <c r="G103" s="355">
        <f>SOCINUS!E66</f>
        <v>0</v>
      </c>
      <c r="H103" s="355">
        <f>SOCINUS!F66</f>
        <v>0</v>
      </c>
      <c r="I103" s="355">
        <f>SOCINUS!G66</f>
        <v>0</v>
      </c>
      <c r="J103" s="355">
        <f>SOCINUS!H66</f>
        <v>0</v>
      </c>
      <c r="K103" s="355">
        <f>SOCINUS!I66</f>
        <v>0</v>
      </c>
      <c r="L103" s="355">
        <f>SOCINUS!J66</f>
        <v>0</v>
      </c>
      <c r="M103" s="355">
        <f>SOCINUS!K66</f>
        <v>0</v>
      </c>
      <c r="N103" s="355">
        <f>SOCINUS!L66</f>
        <v>0</v>
      </c>
      <c r="O103" s="355">
        <f>SOCINUS!M66</f>
        <v>0</v>
      </c>
      <c r="P103" s="355">
        <f>SOCINUS!N66</f>
        <v>0</v>
      </c>
      <c r="Q103" s="317">
        <f t="shared" ref="Q103:Q117" si="4">SUM(E103:P103)</f>
        <v>0</v>
      </c>
      <c r="R103" s="352">
        <f>'Sn Fco. Menendez'!AE347+SUM(Q103/12)</f>
        <v>0</v>
      </c>
      <c r="S103" s="352">
        <f>'Sn Fco. Menendez'!AF347+SUM(R103/30)</f>
        <v>0</v>
      </c>
      <c r="T103" s="17"/>
    </row>
    <row r="104" spans="1:20">
      <c r="A104" s="45">
        <v>12</v>
      </c>
      <c r="B104" s="523"/>
      <c r="C104" s="383" t="s">
        <v>590</v>
      </c>
      <c r="D104" s="399" t="str">
        <f>SOCINUS!B67</f>
        <v>Douglas Alfredo Ventura Larios</v>
      </c>
      <c r="E104" s="355">
        <f>SOCINUS!C67</f>
        <v>605</v>
      </c>
      <c r="F104" s="355">
        <f>SOCINUS!D67</f>
        <v>0</v>
      </c>
      <c r="G104" s="355">
        <f>SOCINUS!E67</f>
        <v>0</v>
      </c>
      <c r="H104" s="355">
        <f>SOCINUS!F67</f>
        <v>0</v>
      </c>
      <c r="I104" s="355">
        <f>SOCINUS!G67</f>
        <v>1.385</v>
      </c>
      <c r="J104" s="355">
        <f>SOCINUS!H67</f>
        <v>0</v>
      </c>
      <c r="K104" s="355">
        <f>SOCINUS!I67</f>
        <v>0</v>
      </c>
      <c r="L104" s="355">
        <f>SOCINUS!J67</f>
        <v>0</v>
      </c>
      <c r="M104" s="355">
        <f>SOCINUS!K67</f>
        <v>0</v>
      </c>
      <c r="N104" s="355">
        <f>SOCINUS!L67</f>
        <v>0</v>
      </c>
      <c r="O104" s="355">
        <f>SOCINUS!M67</f>
        <v>0</v>
      </c>
      <c r="P104" s="355">
        <f>SOCINUS!N67</f>
        <v>0</v>
      </c>
      <c r="Q104" s="317">
        <f t="shared" si="4"/>
        <v>606.38499999999999</v>
      </c>
      <c r="R104" s="352">
        <f>'Sn Fco. Menendez'!AE348+SUM(Q104/12)</f>
        <v>50.532083333333333</v>
      </c>
      <c r="S104" s="352">
        <f>'Sn Fco. Menendez'!AF348+SUM(R104/30)</f>
        <v>1.6844027777777777</v>
      </c>
      <c r="T104" s="17"/>
    </row>
    <row r="105" spans="1:20">
      <c r="A105" s="45">
        <v>13</v>
      </c>
      <c r="B105" s="523"/>
      <c r="C105" s="383" t="s">
        <v>590</v>
      </c>
      <c r="D105" s="399" t="str">
        <f>SOCINUS!B68</f>
        <v>Avicola Campestre., S.A. de C.V.</v>
      </c>
      <c r="E105" s="355">
        <f>SOCINUS!C68</f>
        <v>3.12</v>
      </c>
      <c r="F105" s="355">
        <f>SOCINUS!D68</f>
        <v>1.23</v>
      </c>
      <c r="G105" s="355">
        <f>SOCINUS!E68</f>
        <v>1.1850000000000001</v>
      </c>
      <c r="H105" s="355">
        <f>SOCINUS!F68</f>
        <v>0</v>
      </c>
      <c r="I105" s="355">
        <f>SOCINUS!G68</f>
        <v>2.06</v>
      </c>
      <c r="J105" s="355">
        <f>SOCINUS!H68</f>
        <v>1.51</v>
      </c>
      <c r="K105" s="355">
        <f>SOCINUS!I68</f>
        <v>1.615</v>
      </c>
      <c r="L105" s="355">
        <f>SOCINUS!J68</f>
        <v>1.97</v>
      </c>
      <c r="M105" s="355">
        <f>SOCINUS!K68</f>
        <v>1.63</v>
      </c>
      <c r="N105" s="355">
        <f>SOCINUS!L68</f>
        <v>1.43</v>
      </c>
      <c r="O105" s="355">
        <f>SOCINUS!M68</f>
        <v>2.5249999999999999</v>
      </c>
      <c r="P105" s="355">
        <f>SOCINUS!N68</f>
        <v>1.52</v>
      </c>
      <c r="Q105" s="317">
        <f t="shared" si="4"/>
        <v>19.794999999999998</v>
      </c>
      <c r="R105" s="352">
        <f>'Sn Fco. Menendez'!AE349+SUM(Q105/12)</f>
        <v>1.6495833333333332</v>
      </c>
      <c r="S105" s="352">
        <f>'Sn Fco. Menendez'!AF349+SUM(R105/30)</f>
        <v>5.4986111111111104E-2</v>
      </c>
      <c r="T105" s="34"/>
    </row>
    <row r="106" spans="1:20">
      <c r="B106" s="523"/>
      <c r="C106" s="383" t="s">
        <v>590</v>
      </c>
      <c r="D106" s="399" t="str">
        <f>SOCINUS!B69</f>
        <v>Arrocera San Francisco, S.A. de C.V.</v>
      </c>
      <c r="E106" s="279">
        <f>SOCINUS!C69</f>
        <v>16.12</v>
      </c>
      <c r="F106" s="279">
        <f>SOCINUS!D69</f>
        <v>11.404999999999999</v>
      </c>
      <c r="G106" s="279">
        <f>SOCINUS!E69</f>
        <v>0</v>
      </c>
      <c r="H106" s="279">
        <f>SOCINUS!F69</f>
        <v>0</v>
      </c>
      <c r="I106" s="279">
        <f>SOCINUS!G69</f>
        <v>6.2050000000000001</v>
      </c>
      <c r="J106" s="279">
        <f>SOCINUS!H69</f>
        <v>21.55</v>
      </c>
      <c r="K106" s="279">
        <f>SOCINUS!I69</f>
        <v>4.34</v>
      </c>
      <c r="L106" s="279">
        <f>SOCINUS!J69</f>
        <v>11.025</v>
      </c>
      <c r="M106" s="279">
        <f>SOCINUS!K69</f>
        <v>8.59</v>
      </c>
      <c r="N106" s="279">
        <f>SOCINUS!L69</f>
        <v>0</v>
      </c>
      <c r="O106" s="279">
        <f>SOCINUS!M69</f>
        <v>0</v>
      </c>
      <c r="P106" s="279">
        <f>SOCINUS!N69</f>
        <v>11.185</v>
      </c>
      <c r="Q106" s="317">
        <f t="shared" si="4"/>
        <v>90.420000000000016</v>
      </c>
      <c r="R106" s="352">
        <f>'Sn Fco. Menendez'!AE350+SUM(Q106/12)</f>
        <v>7.535000000000001</v>
      </c>
      <c r="S106" s="352">
        <f>'Sn Fco. Menendez'!AF350+SUM(R106/30)</f>
        <v>0.2511666666666667</v>
      </c>
      <c r="T106" s="17"/>
    </row>
    <row r="107" spans="1:20">
      <c r="B107" s="523"/>
      <c r="C107" s="383" t="s">
        <v>590</v>
      </c>
      <c r="D107" s="399" t="str">
        <f>SOCINUS!B70</f>
        <v>Sucesores Luis Torres y Compañía</v>
      </c>
      <c r="E107" s="279">
        <f>SOCINUS!C70</f>
        <v>31.085000000000001</v>
      </c>
      <c r="F107" s="279">
        <f>SOCINUS!D70</f>
        <v>67.45</v>
      </c>
      <c r="G107" s="279">
        <f>SOCINUS!E70</f>
        <v>19.739999999999998</v>
      </c>
      <c r="H107" s="279">
        <f>SOCINUS!F70</f>
        <v>9.2949999999999999</v>
      </c>
      <c r="I107" s="279">
        <f>SOCINUS!G70</f>
        <v>39.204999999999998</v>
      </c>
      <c r="J107" s="279">
        <f>SOCINUS!H70</f>
        <v>3.4550000000000001</v>
      </c>
      <c r="K107" s="279">
        <f>SOCINUS!I70</f>
        <v>10.635</v>
      </c>
      <c r="L107" s="279">
        <f>SOCINUS!J70</f>
        <v>50.06</v>
      </c>
      <c r="M107" s="279">
        <f>SOCINUS!K70</f>
        <v>32.520000000000003</v>
      </c>
      <c r="N107" s="279">
        <f>SOCINUS!L70</f>
        <v>8.9849999999999994</v>
      </c>
      <c r="O107" s="279">
        <f>SOCINUS!M70</f>
        <v>27.22</v>
      </c>
      <c r="P107" s="279">
        <f>SOCINUS!N70</f>
        <v>14.57</v>
      </c>
      <c r="Q107" s="317">
        <f t="shared" si="4"/>
        <v>314.21999999999997</v>
      </c>
      <c r="R107" s="352">
        <f>'Sn Fco. Menendez'!AE351+SUM(Q107/12)</f>
        <v>26.184999999999999</v>
      </c>
      <c r="S107" s="352">
        <f>'Sn Fco. Menendez'!AF351+SUM(R107/30)</f>
        <v>0.87283333333333324</v>
      </c>
      <c r="T107" s="17"/>
    </row>
    <row r="108" spans="1:20">
      <c r="A108" s="45">
        <v>1</v>
      </c>
      <c r="B108" s="523"/>
      <c r="C108" s="383" t="s">
        <v>590</v>
      </c>
      <c r="D108" s="399" t="str">
        <f>SOCINUS!B71</f>
        <v>LAGEO, S.A. de C.V.</v>
      </c>
      <c r="E108" s="354">
        <f>SOCINUS!C71</f>
        <v>5.6749999999999998</v>
      </c>
      <c r="F108" s="354">
        <f>SOCINUS!D71</f>
        <v>4.2750000000000004</v>
      </c>
      <c r="G108" s="354">
        <f>SOCINUS!E71</f>
        <v>5.5650000000000004</v>
      </c>
      <c r="H108" s="354">
        <f>SOCINUS!F71</f>
        <v>3.67</v>
      </c>
      <c r="I108" s="354">
        <f>SOCINUS!G71</f>
        <v>5.5049999999999999</v>
      </c>
      <c r="J108" s="354">
        <f>SOCINUS!H71</f>
        <v>6.3949999999999996</v>
      </c>
      <c r="K108" s="354">
        <f>SOCINUS!I71</f>
        <v>3.875</v>
      </c>
      <c r="L108" s="354">
        <f>SOCINUS!J71</f>
        <v>4.1399999999999997</v>
      </c>
      <c r="M108" s="354">
        <f>SOCINUS!K71</f>
        <v>9.7899999999999991</v>
      </c>
      <c r="N108" s="354">
        <f>SOCINUS!L71</f>
        <v>7.165</v>
      </c>
      <c r="O108" s="354">
        <f>SOCINUS!M71</f>
        <v>6.91</v>
      </c>
      <c r="P108" s="354">
        <f>SOCINUS!N71</f>
        <v>5.35</v>
      </c>
      <c r="Q108" s="317">
        <f t="shared" si="4"/>
        <v>68.314999999999998</v>
      </c>
      <c r="R108" s="352">
        <f>'Sn Fco. Menendez'!AE352+SUM(Q108/12)</f>
        <v>5.6929166666666662</v>
      </c>
      <c r="S108" s="352">
        <f>'Sn Fco. Menendez'!AF352+SUM(R108/30)</f>
        <v>0.18976388888888887</v>
      </c>
    </row>
    <row r="109" spans="1:20">
      <c r="A109" s="45">
        <v>2</v>
      </c>
      <c r="B109" s="523"/>
      <c r="C109" s="383" t="s">
        <v>590</v>
      </c>
      <c r="D109" s="399" t="str">
        <f>SOCINUS!B72</f>
        <v>Milton Anibal Berríos Bonilla</v>
      </c>
      <c r="E109" s="354">
        <f>SOCINUS!C72</f>
        <v>0</v>
      </c>
      <c r="F109" s="354">
        <f>SOCINUS!D72</f>
        <v>0</v>
      </c>
      <c r="G109" s="354">
        <f>SOCINUS!E72</f>
        <v>2.21</v>
      </c>
      <c r="H109" s="354">
        <f>SOCINUS!F72</f>
        <v>2.2200000000000002</v>
      </c>
      <c r="I109" s="354">
        <f>SOCINUS!G72</f>
        <v>0</v>
      </c>
      <c r="J109" s="354">
        <f>SOCINUS!H72</f>
        <v>6.9249999999999998</v>
      </c>
      <c r="K109" s="354">
        <f>SOCINUS!I72</f>
        <v>2.5150000000000001</v>
      </c>
      <c r="L109" s="354">
        <f>SOCINUS!J72</f>
        <v>2.7</v>
      </c>
      <c r="M109" s="354">
        <f>SOCINUS!K72</f>
        <v>4.25</v>
      </c>
      <c r="N109" s="354">
        <f>SOCINUS!L72</f>
        <v>0</v>
      </c>
      <c r="O109" s="354">
        <f>SOCINUS!M72</f>
        <v>3.3</v>
      </c>
      <c r="P109" s="354">
        <f>SOCINUS!N72</f>
        <v>2.5099999999999998</v>
      </c>
      <c r="Q109" s="317">
        <f t="shared" si="4"/>
        <v>26.630000000000003</v>
      </c>
      <c r="R109" s="352">
        <f>'Sn Fco. Menendez'!AE353+SUM(Q109/12)</f>
        <v>2.2191666666666667</v>
      </c>
      <c r="S109" s="352">
        <f>'Sn Fco. Menendez'!AF353+SUM(R109/30)</f>
        <v>7.3972222222222231E-2</v>
      </c>
      <c r="T109" s="17"/>
    </row>
    <row r="110" spans="1:20">
      <c r="A110" s="45">
        <v>3</v>
      </c>
      <c r="B110" s="523"/>
      <c r="C110" s="383" t="s">
        <v>590</v>
      </c>
      <c r="D110" s="399" t="str">
        <f>SOCINUS!B73</f>
        <v>C.H. IINGENIEROS, S.A de C.V.</v>
      </c>
      <c r="E110" s="354">
        <f>SOCINUS!C73</f>
        <v>0</v>
      </c>
      <c r="F110" s="354">
        <f>SOCINUS!D73</f>
        <v>0</v>
      </c>
      <c r="G110" s="354">
        <f>SOCINUS!E73</f>
        <v>0</v>
      </c>
      <c r="H110" s="354">
        <f>SOCINUS!F73</f>
        <v>0</v>
      </c>
      <c r="I110" s="354">
        <f>SOCINUS!G73</f>
        <v>0</v>
      </c>
      <c r="J110" s="354">
        <f>SOCINUS!H73</f>
        <v>0</v>
      </c>
      <c r="K110" s="354">
        <f>SOCINUS!I73</f>
        <v>0</v>
      </c>
      <c r="L110" s="354">
        <f>SOCINUS!J73</f>
        <v>0</v>
      </c>
      <c r="M110" s="354">
        <f>SOCINUS!K73</f>
        <v>0</v>
      </c>
      <c r="N110" s="354">
        <f>SOCINUS!L73</f>
        <v>0</v>
      </c>
      <c r="O110" s="354">
        <f>SOCINUS!M73</f>
        <v>0</v>
      </c>
      <c r="P110" s="354">
        <f>SOCINUS!N73</f>
        <v>0</v>
      </c>
      <c r="Q110" s="317">
        <f t="shared" si="4"/>
        <v>0</v>
      </c>
      <c r="R110" s="352">
        <f>'Sn Fco. Menendez'!AE354+SUM(Q110/12)</f>
        <v>0</v>
      </c>
      <c r="S110" s="352">
        <f>'Sn Fco. Menendez'!AF354+SUM(R110/30)</f>
        <v>0</v>
      </c>
      <c r="T110" s="17"/>
    </row>
    <row r="111" spans="1:20">
      <c r="A111" s="45">
        <v>4</v>
      </c>
      <c r="B111" s="523"/>
      <c r="C111" s="383" t="s">
        <v>590</v>
      </c>
      <c r="D111" s="399" t="str">
        <f>SOCINUS!B74</f>
        <v>CHC Sociedad Anónima de Capital Variable</v>
      </c>
      <c r="E111" s="354">
        <f>SOCINUS!C74</f>
        <v>0</v>
      </c>
      <c r="F111" s="354">
        <f>SOCINUS!D74</f>
        <v>0</v>
      </c>
      <c r="G111" s="354">
        <f>SOCINUS!E74</f>
        <v>0</v>
      </c>
      <c r="H111" s="354">
        <f>SOCINUS!F74</f>
        <v>0</v>
      </c>
      <c r="I111" s="354">
        <f>SOCINUS!G74</f>
        <v>0</v>
      </c>
      <c r="J111" s="354">
        <f>SOCINUS!H74</f>
        <v>0</v>
      </c>
      <c r="K111" s="354">
        <f>SOCINUS!I74</f>
        <v>0</v>
      </c>
      <c r="L111" s="354">
        <f>SOCINUS!J74</f>
        <v>0</v>
      </c>
      <c r="M111" s="354">
        <f>SOCINUS!K74</f>
        <v>0</v>
      </c>
      <c r="N111" s="354">
        <f>SOCINUS!L74</f>
        <v>0</v>
      </c>
      <c r="O111" s="354">
        <f>SOCINUS!M74</f>
        <v>0</v>
      </c>
      <c r="P111" s="354">
        <f>SOCINUS!N74</f>
        <v>0</v>
      </c>
      <c r="Q111" s="317">
        <f t="shared" si="4"/>
        <v>0</v>
      </c>
      <c r="R111" s="352">
        <f>'Sn Fco. Menendez'!AE355+SUM(Q111/12)</f>
        <v>0</v>
      </c>
      <c r="S111" s="352">
        <f>'Sn Fco. Menendez'!AF355+SUM(R111/30)</f>
        <v>0</v>
      </c>
      <c r="T111" s="17"/>
    </row>
    <row r="112" spans="1:20">
      <c r="A112" s="45">
        <v>5</v>
      </c>
      <c r="B112" s="523"/>
      <c r="C112" s="383" t="s">
        <v>590</v>
      </c>
      <c r="D112" s="399" t="str">
        <f>SOCINUS!B75</f>
        <v>CALVO CONSERVAS EL SALVADOR S.A. de C.V.</v>
      </c>
      <c r="E112" s="354">
        <f>SOCINUS!C75</f>
        <v>0</v>
      </c>
      <c r="F112" s="354">
        <f>SOCINUS!D75</f>
        <v>0</v>
      </c>
      <c r="G112" s="354">
        <f>SOCINUS!E75</f>
        <v>0</v>
      </c>
      <c r="H112" s="354">
        <f>SOCINUS!F75</f>
        <v>0</v>
      </c>
      <c r="I112" s="354">
        <f>SOCINUS!G75</f>
        <v>0</v>
      </c>
      <c r="J112" s="354">
        <f>SOCINUS!H75</f>
        <v>0</v>
      </c>
      <c r="K112" s="354">
        <f>SOCINUS!I75</f>
        <v>0</v>
      </c>
      <c r="L112" s="354">
        <f>SOCINUS!J75</f>
        <v>0</v>
      </c>
      <c r="M112" s="354">
        <f>SOCINUS!K75</f>
        <v>0</v>
      </c>
      <c r="N112" s="354">
        <f>SOCINUS!L75</f>
        <v>0</v>
      </c>
      <c r="O112" s="354">
        <f>SOCINUS!M75</f>
        <v>4.92</v>
      </c>
      <c r="P112" s="354">
        <f>SOCINUS!N75</f>
        <v>0</v>
      </c>
      <c r="Q112" s="317">
        <f t="shared" si="4"/>
        <v>4.92</v>
      </c>
      <c r="R112" s="352">
        <f>'Sn Fco. Menendez'!AE356+SUM(Q112/12)</f>
        <v>0.41</v>
      </c>
      <c r="S112" s="352">
        <f>'Sn Fco. Menendez'!AF356+SUM(R112/30)</f>
        <v>1.3666666666666666E-2</v>
      </c>
      <c r="T112" s="17"/>
    </row>
    <row r="113" spans="1:20">
      <c r="A113" s="45">
        <v>6</v>
      </c>
      <c r="B113" s="523"/>
      <c r="C113" s="383" t="s">
        <v>590</v>
      </c>
      <c r="D113" s="399" t="str">
        <f>SOCINUS!B76</f>
        <v>MAKLEAN, S.A. DE C.V.</v>
      </c>
      <c r="E113" s="354">
        <f>SOCINUS!C76</f>
        <v>0</v>
      </c>
      <c r="F113" s="354">
        <f>SOCINUS!D76</f>
        <v>0</v>
      </c>
      <c r="G113" s="354">
        <f>SOCINUS!E76</f>
        <v>0</v>
      </c>
      <c r="H113" s="354">
        <f>SOCINUS!F76</f>
        <v>0</v>
      </c>
      <c r="I113" s="354">
        <f>SOCINUS!G76</f>
        <v>0</v>
      </c>
      <c r="J113" s="354">
        <f>SOCINUS!H76</f>
        <v>0</v>
      </c>
      <c r="K113" s="354">
        <f>SOCINUS!I76</f>
        <v>0</v>
      </c>
      <c r="L113" s="354">
        <f>SOCINUS!J76</f>
        <v>0</v>
      </c>
      <c r="M113" s="354">
        <f>SOCINUS!K76</f>
        <v>0</v>
      </c>
      <c r="N113" s="354">
        <f>SOCINUS!L76</f>
        <v>44.755000000000003</v>
      </c>
      <c r="O113" s="354">
        <f>SOCINUS!M76</f>
        <v>20.309999999999999</v>
      </c>
      <c r="P113" s="354">
        <f>SOCINUS!N76</f>
        <v>41.305</v>
      </c>
      <c r="Q113" s="317">
        <f t="shared" si="4"/>
        <v>106.37</v>
      </c>
      <c r="R113" s="352">
        <f>'Sn Fco. Menendez'!AE357+SUM(Q113/12)</f>
        <v>8.8641666666666676</v>
      </c>
      <c r="S113" s="352">
        <f>'Sn Fco. Menendez'!AF357+SUM(R113/30)</f>
        <v>0.29547222222222225</v>
      </c>
      <c r="T113" s="17"/>
    </row>
    <row r="114" spans="1:20">
      <c r="A114" s="45">
        <v>7</v>
      </c>
      <c r="B114" s="523"/>
      <c r="C114" s="383" t="s">
        <v>590</v>
      </c>
      <c r="D114" s="399" t="str">
        <f>SOCINUS!B77</f>
        <v>Jearquin S.A de C.V</v>
      </c>
      <c r="E114" s="354">
        <f>SOCINUS!C77</f>
        <v>0</v>
      </c>
      <c r="F114" s="354">
        <f>SOCINUS!D77</f>
        <v>0</v>
      </c>
      <c r="G114" s="354">
        <f>SOCINUS!E77</f>
        <v>0</v>
      </c>
      <c r="H114" s="354">
        <f>SOCINUS!F77</f>
        <v>0</v>
      </c>
      <c r="I114" s="354">
        <f>SOCINUS!G77</f>
        <v>0</v>
      </c>
      <c r="J114" s="354">
        <f>SOCINUS!H77</f>
        <v>0</v>
      </c>
      <c r="K114" s="354">
        <f>SOCINUS!I77</f>
        <v>0</v>
      </c>
      <c r="L114" s="354">
        <f>SOCINUS!J77</f>
        <v>0</v>
      </c>
      <c r="M114" s="354">
        <f>SOCINUS!K77</f>
        <v>0</v>
      </c>
      <c r="N114" s="354">
        <f>SOCINUS!L77</f>
        <v>0</v>
      </c>
      <c r="O114" s="354">
        <f>SOCINUS!M77</f>
        <v>0</v>
      </c>
      <c r="P114" s="354">
        <f>SOCINUS!N77</f>
        <v>0</v>
      </c>
      <c r="Q114" s="317">
        <f t="shared" si="4"/>
        <v>0</v>
      </c>
      <c r="R114" s="352">
        <f>'Sn Fco. Menendez'!AE358+SUM(Q114/12)</f>
        <v>0</v>
      </c>
      <c r="S114" s="352">
        <f>'Sn Fco. Menendez'!AF358+SUM(R114/30)</f>
        <v>0</v>
      </c>
      <c r="T114" s="17"/>
    </row>
    <row r="115" spans="1:20">
      <c r="A115" s="45">
        <v>12</v>
      </c>
      <c r="B115" s="527" t="s">
        <v>416</v>
      </c>
      <c r="C115" s="385" t="s">
        <v>591</v>
      </c>
      <c r="D115" s="401" t="str">
        <f>'San Miguel'!A10</f>
        <v>Calvo Conservas, El Salvador</v>
      </c>
      <c r="E115" s="359">
        <f>'San Miguel'!B10</f>
        <v>76.984999999999999</v>
      </c>
      <c r="F115" s="359">
        <f>'San Miguel'!C10</f>
        <v>48.8</v>
      </c>
      <c r="G115" s="359">
        <f>'San Miguel'!D10</f>
        <v>56.905000000000001</v>
      </c>
      <c r="H115" s="359">
        <f>'San Miguel'!E10</f>
        <v>49.755000000000003</v>
      </c>
      <c r="I115" s="359">
        <f>'San Miguel'!F10</f>
        <v>62.35</v>
      </c>
      <c r="J115" s="359">
        <f>'San Miguel'!G10</f>
        <v>77.25</v>
      </c>
      <c r="K115" s="359">
        <f>'San Miguel'!H10</f>
        <v>62.15</v>
      </c>
      <c r="L115" s="359">
        <f>'San Miguel'!I10</f>
        <v>102.12</v>
      </c>
      <c r="M115" s="359">
        <f>'San Miguel'!J10</f>
        <v>52.075000000000003</v>
      </c>
      <c r="N115" s="359">
        <f>'San Miguel'!K10</f>
        <v>87.344999999999999</v>
      </c>
      <c r="O115" s="359">
        <f>'San Miguel'!L10</f>
        <v>77.23</v>
      </c>
      <c r="P115" s="359">
        <f>'San Miguel'!M10</f>
        <v>42.41</v>
      </c>
      <c r="Q115" s="360">
        <f t="shared" si="4"/>
        <v>795.37500000000011</v>
      </c>
      <c r="R115" s="361">
        <f>'Sn Fco. Menendez'!AE363+SUM(Q115/12)</f>
        <v>66.281250000000014</v>
      </c>
      <c r="S115" s="361">
        <f>'Sn Fco. Menendez'!AF363+SUM(R115/30)</f>
        <v>2.2093750000000005</v>
      </c>
      <c r="T115" s="17"/>
    </row>
    <row r="116" spans="1:20">
      <c r="A116" s="45">
        <v>14</v>
      </c>
      <c r="B116" s="528"/>
      <c r="C116" s="385" t="s">
        <v>591</v>
      </c>
      <c r="D116" s="401" t="str">
        <f>'San Miguel'!A12</f>
        <v>Gestion Integral de Desechos, S.A. de C.V</v>
      </c>
      <c r="E116" s="359">
        <f>'San Miguel'!B12</f>
        <v>68.319999999999993</v>
      </c>
      <c r="F116" s="359">
        <f>'San Miguel'!C12</f>
        <v>67.025000000000006</v>
      </c>
      <c r="G116" s="359">
        <f>'San Miguel'!D12</f>
        <v>70.254999999999995</v>
      </c>
      <c r="H116" s="359">
        <f>'San Miguel'!E12</f>
        <v>72.930000000000007</v>
      </c>
      <c r="I116" s="359">
        <f>'San Miguel'!F12</f>
        <v>75.465000000000003</v>
      </c>
      <c r="J116" s="359">
        <f>'San Miguel'!G12</f>
        <v>63.67</v>
      </c>
      <c r="K116" s="359">
        <f>'San Miguel'!H12</f>
        <v>76.16</v>
      </c>
      <c r="L116" s="359">
        <f>'San Miguel'!I12</f>
        <v>65.12</v>
      </c>
      <c r="M116" s="359">
        <f>'San Miguel'!J12</f>
        <v>69.2</v>
      </c>
      <c r="N116" s="359">
        <f>'San Miguel'!K12</f>
        <v>72.545000000000002</v>
      </c>
      <c r="O116" s="359">
        <f>'San Miguel'!L12</f>
        <v>64.2</v>
      </c>
      <c r="P116" s="359">
        <f>'San Miguel'!M12</f>
        <v>45.22</v>
      </c>
      <c r="Q116" s="360">
        <f t="shared" si="4"/>
        <v>810.11000000000013</v>
      </c>
      <c r="R116" s="361">
        <f>'Sn Fco. Menendez'!AE365+SUM(Q116/12)</f>
        <v>67.509166666666673</v>
      </c>
      <c r="S116" s="361">
        <f>'Sn Fco. Menendez'!AF365+SUM(R116/30)</f>
        <v>2.2503055555555558</v>
      </c>
      <c r="T116" s="17"/>
    </row>
    <row r="117" spans="1:20" ht="16.5" customHeight="1">
      <c r="A117" s="45">
        <v>16</v>
      </c>
      <c r="B117" s="528"/>
      <c r="C117" s="386" t="s">
        <v>591</v>
      </c>
      <c r="D117" s="402" t="str">
        <f>'San Miguel'!A14</f>
        <v>Particulares</v>
      </c>
      <c r="E117" s="363">
        <f>'San Miguel'!B14</f>
        <v>12.69</v>
      </c>
      <c r="F117" s="363">
        <f>'San Miguel'!C14</f>
        <v>23.594999999999999</v>
      </c>
      <c r="G117" s="363">
        <f>'San Miguel'!D14</f>
        <v>16.664999999999999</v>
      </c>
      <c r="H117" s="363">
        <f>'San Miguel'!E14</f>
        <v>15.885</v>
      </c>
      <c r="I117" s="363">
        <f>'San Miguel'!F14</f>
        <v>16.940000000000001</v>
      </c>
      <c r="J117" s="363">
        <f>'San Miguel'!G14</f>
        <v>30.77</v>
      </c>
      <c r="K117" s="363">
        <f>'San Miguel'!H14</f>
        <v>27.385000000000002</v>
      </c>
      <c r="L117" s="363">
        <f>'San Miguel'!I14</f>
        <v>12.635</v>
      </c>
      <c r="M117" s="363">
        <f>'San Miguel'!J14</f>
        <v>9.8450000000000006</v>
      </c>
      <c r="N117" s="363">
        <f>'San Miguel'!K14</f>
        <v>20.96</v>
      </c>
      <c r="O117" s="363">
        <f>'San Miguel'!L14</f>
        <v>22.805</v>
      </c>
      <c r="P117" s="363">
        <f>'San Miguel'!M14</f>
        <v>15.15</v>
      </c>
      <c r="Q117" s="360">
        <f t="shared" si="4"/>
        <v>225.32499999999999</v>
      </c>
      <c r="R117" s="361">
        <f>'Sn Fco. Menendez'!AE367+SUM(Q117/12)</f>
        <v>18.777083333333334</v>
      </c>
      <c r="S117" s="361">
        <f>'Sn Fco. Menendez'!AF367+SUM(R117/30)</f>
        <v>0.62590277777777781</v>
      </c>
      <c r="T117" s="34"/>
    </row>
    <row r="118" spans="1:20" ht="14.25" customHeight="1">
      <c r="B118" s="432" t="s">
        <v>528</v>
      </c>
      <c r="C118" s="387" t="s">
        <v>528</v>
      </c>
      <c r="D118" s="282" t="s">
        <v>209</v>
      </c>
      <c r="E118" s="369">
        <v>9.4649999999999999</v>
      </c>
      <c r="F118" s="369">
        <v>7.4550000000000001</v>
      </c>
      <c r="G118" s="369">
        <v>13.36</v>
      </c>
      <c r="H118" s="369">
        <v>11.605</v>
      </c>
      <c r="I118" s="369">
        <v>15.11</v>
      </c>
      <c r="J118" s="369">
        <v>12.13</v>
      </c>
      <c r="K118" s="371">
        <v>10.24</v>
      </c>
      <c r="L118" s="369">
        <v>15.925000000000001</v>
      </c>
      <c r="M118" s="371">
        <v>13.92</v>
      </c>
      <c r="N118" s="371">
        <v>11.07</v>
      </c>
      <c r="O118" s="371">
        <v>11.005000000000001</v>
      </c>
      <c r="P118" s="366">
        <v>21.875</v>
      </c>
      <c r="Q118" s="367">
        <f t="shared" ref="Q118" si="5">SUM(E118:P118)</f>
        <v>153.16</v>
      </c>
      <c r="R118" s="368">
        <f>'Sn Fco. Menendez'!AE396+SUM(Q118/12)</f>
        <v>12.763333333333334</v>
      </c>
      <c r="S118" s="368">
        <f>'Sn Fco. Menendez'!AF396+SUM(R118/30)</f>
        <v>0.42544444444444446</v>
      </c>
      <c r="T118" s="17"/>
    </row>
    <row r="119" spans="1:20" ht="15.75" customHeight="1">
      <c r="Q119" s="32">
        <f>SUM(Q6:Q118)</f>
        <v>177473.24000000005</v>
      </c>
      <c r="R119" s="32">
        <f>SUM(R6:R118)</f>
        <v>14789.436666666665</v>
      </c>
      <c r="S119" s="32">
        <f>SUM(S6:S118)</f>
        <v>492.98122222222224</v>
      </c>
    </row>
    <row r="120" spans="1:20" ht="12.75" customHeight="1">
      <c r="Q120" s="17"/>
    </row>
    <row r="123" spans="1:20">
      <c r="Q123" s="74"/>
      <c r="R123" s="74"/>
      <c r="S123" s="74"/>
    </row>
  </sheetData>
  <autoFilter ref="C1:C120">
    <filterColumn colId="0">
      <customFilters>
        <customFilter operator="notEqual" val=" "/>
      </customFilters>
    </filterColumn>
  </autoFilter>
  <dataConsolidate/>
  <mergeCells count="16">
    <mergeCell ref="R4:R5"/>
    <mergeCell ref="B4:B5"/>
    <mergeCell ref="C4:C5"/>
    <mergeCell ref="D4:D5"/>
    <mergeCell ref="E4:P4"/>
    <mergeCell ref="Q4:Q5"/>
    <mergeCell ref="S4:S5"/>
    <mergeCell ref="U4:U5"/>
    <mergeCell ref="V4:V5"/>
    <mergeCell ref="W4:W5"/>
    <mergeCell ref="X4:X5"/>
    <mergeCell ref="B7:B26"/>
    <mergeCell ref="B27:B99"/>
    <mergeCell ref="B100:B102"/>
    <mergeCell ref="B103:B114"/>
    <mergeCell ref="B115:B117"/>
  </mergeCells>
  <pageMargins left="0.47" right="0.52" top="0.33" bottom="0.3" header="0.31496062992125984" footer="0.31496062992125984"/>
  <pageSetup scale="9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6" sqref="A6:E6"/>
    </sheetView>
  </sheetViews>
  <sheetFormatPr baseColWidth="10" defaultRowHeight="15"/>
  <cols>
    <col min="1" max="1" width="25.85546875" customWidth="1"/>
    <col min="2" max="2" width="17.140625" customWidth="1"/>
    <col min="3" max="3" width="12.7109375" customWidth="1"/>
    <col min="4" max="4" width="12.85546875" customWidth="1"/>
    <col min="5" max="5" width="12.85546875" style="33" customWidth="1"/>
  </cols>
  <sheetData>
    <row r="1" spans="1:10" s="33" customFormat="1" ht="15.75">
      <c r="A1" s="565" t="s">
        <v>640</v>
      </c>
      <c r="B1" s="566"/>
      <c r="C1" s="566"/>
      <c r="D1" s="566"/>
      <c r="E1" s="566"/>
      <c r="F1" s="566"/>
      <c r="G1" s="566"/>
      <c r="H1" s="566"/>
      <c r="I1" s="566"/>
      <c r="J1" s="567"/>
    </row>
    <row r="2" spans="1:10" s="33" customFormat="1" ht="15.75">
      <c r="A2" s="568" t="s">
        <v>641</v>
      </c>
      <c r="B2" s="569"/>
      <c r="C2" s="569"/>
      <c r="D2" s="569"/>
      <c r="E2" s="569"/>
      <c r="F2" s="569"/>
      <c r="G2" s="569"/>
      <c r="H2" s="569"/>
      <c r="I2" s="569"/>
      <c r="J2" s="570"/>
    </row>
    <row r="3" spans="1:10" s="33" customFormat="1" ht="16.5" thickBot="1">
      <c r="A3" s="571" t="s">
        <v>643</v>
      </c>
      <c r="B3" s="572"/>
      <c r="C3" s="572"/>
      <c r="D3" s="572"/>
      <c r="E3" s="572"/>
      <c r="F3" s="572"/>
      <c r="G3" s="572"/>
      <c r="H3" s="572"/>
      <c r="I3" s="572"/>
      <c r="J3" s="573"/>
    </row>
    <row r="5" spans="1:10" ht="15.75" customHeight="1">
      <c r="A5" s="33" t="s">
        <v>522</v>
      </c>
    </row>
    <row r="6" spans="1:10" ht="45.75" customHeight="1">
      <c r="A6" s="577" t="s">
        <v>521</v>
      </c>
      <c r="B6" s="578" t="str">
        <f>'Sn Fco. Menendez'!O3</f>
        <v>TOTAL DEPOSITADO</v>
      </c>
      <c r="C6" s="578" t="str">
        <f>'Sn Fco. Menendez'!P3</f>
        <v>PROMEDIO MENSUAL</v>
      </c>
      <c r="D6" s="579" t="str">
        <f>'Sn Fco. Menendez'!Q3</f>
        <v>PROMEDIO DIA</v>
      </c>
      <c r="E6" s="578" t="s">
        <v>638</v>
      </c>
    </row>
    <row r="7" spans="1:10">
      <c r="E7" s="98"/>
    </row>
    <row r="8" spans="1:10">
      <c r="A8" s="3" t="s">
        <v>517</v>
      </c>
      <c r="B8" s="213">
        <f>'Sn Fco. Menendez'!O5</f>
        <v>4147.4000000000005</v>
      </c>
      <c r="C8" s="213">
        <f>'Sn Fco. Menendez'!P5</f>
        <v>345.61666666666673</v>
      </c>
      <c r="D8" s="449">
        <f>'Sn Fco. Menendez'!Q5</f>
        <v>11.520555555555557</v>
      </c>
      <c r="E8" s="452">
        <f>SUM(100*B8/B25)</f>
        <v>0.37324010057082929</v>
      </c>
    </row>
    <row r="9" spans="1:10">
      <c r="A9" s="3" t="s">
        <v>518</v>
      </c>
      <c r="B9" s="213">
        <f>Atiquizaya!O12</f>
        <v>8445.9199999999983</v>
      </c>
      <c r="C9" s="213">
        <f>Atiquizaya!P12</f>
        <v>703.82666666666648</v>
      </c>
      <c r="D9" s="449">
        <f>Atiquizaya!Q12</f>
        <v>23.460888888888881</v>
      </c>
      <c r="E9" s="452">
        <f>SUM(100*B9/B25)</f>
        <v>0.76008005743675</v>
      </c>
    </row>
    <row r="10" spans="1:10" s="33" customFormat="1">
      <c r="A10" s="3" t="s">
        <v>417</v>
      </c>
      <c r="B10" s="213">
        <f>'SANTA ANA'!O16</f>
        <v>70819.33</v>
      </c>
      <c r="C10" s="213">
        <f>'SANTA ANA'!P16</f>
        <v>5901.6108333333332</v>
      </c>
      <c r="D10" s="449">
        <f>'SANTA ANA'!Q16</f>
        <v>196.72036111111112</v>
      </c>
      <c r="E10" s="452">
        <f>SUM(100*B10/B25)</f>
        <v>6.3732974517911805</v>
      </c>
    </row>
    <row r="11" spans="1:10">
      <c r="A11" s="3" t="s">
        <v>414</v>
      </c>
      <c r="B11" s="206">
        <f>'LA LIBERTAD'!AC51</f>
        <v>52458.780000000006</v>
      </c>
      <c r="C11" s="206">
        <f>'LA LIBERTAD'!AD51</f>
        <v>4371.5650000000005</v>
      </c>
      <c r="D11" s="450">
        <f>'LA LIBERTAD'!AE51</f>
        <v>145.71883333333335</v>
      </c>
      <c r="E11" s="452">
        <f>SUM(100*B11/B25)</f>
        <v>4.7209626086278167</v>
      </c>
    </row>
    <row r="12" spans="1:10">
      <c r="A12" s="3" t="s">
        <v>519</v>
      </c>
      <c r="B12" s="213">
        <f>Ishuatan!O5</f>
        <v>63</v>
      </c>
      <c r="C12" s="213">
        <f>Ishuatan!P5</f>
        <v>5.25</v>
      </c>
      <c r="D12" s="449">
        <f>Ishuatan!Q5</f>
        <v>0.17499999999999999</v>
      </c>
      <c r="E12" s="452">
        <f>SUM(100*B12/B25)</f>
        <v>5.6696065814636253E-3</v>
      </c>
    </row>
    <row r="13" spans="1:10">
      <c r="A13" s="454" t="s">
        <v>520</v>
      </c>
      <c r="B13" s="455">
        <f>CAPSA!O121</f>
        <v>148721.95500000016</v>
      </c>
      <c r="C13" s="455">
        <f>CAPSA!P121</f>
        <v>12393.496250000013</v>
      </c>
      <c r="D13" s="456">
        <f>CAPSA!Q121</f>
        <v>413.1165416666671</v>
      </c>
      <c r="E13" s="457">
        <f>SUM(100*B13/B25)</f>
        <v>13.384047220256161</v>
      </c>
    </row>
    <row r="14" spans="1:10">
      <c r="A14" s="454" t="s">
        <v>523</v>
      </c>
      <c r="B14" s="455">
        <f>MIDES!O104</f>
        <v>673516.78</v>
      </c>
      <c r="C14" s="455">
        <f>MIDES!P104</f>
        <v>56126.398333333338</v>
      </c>
      <c r="D14" s="456">
        <f>MIDES!Q104</f>
        <v>1870.8799444444446</v>
      </c>
      <c r="E14" s="457">
        <f>SUM(100*B14/B25)</f>
        <v>60.612304263717284</v>
      </c>
    </row>
    <row r="15" spans="1:10">
      <c r="A15" s="3" t="s">
        <v>524</v>
      </c>
      <c r="B15" s="394">
        <f>Meanguera!O5</f>
        <v>296</v>
      </c>
      <c r="C15" s="213">
        <f>Meanguera!P5</f>
        <v>24.666666666666668</v>
      </c>
      <c r="D15" s="449">
        <f>Meanguera!Q5</f>
        <v>0.8222222222222223</v>
      </c>
      <c r="E15" s="452">
        <f>SUM(100*B15/B25)</f>
        <v>2.6638151557352906E-2</v>
      </c>
    </row>
    <row r="16" spans="1:10">
      <c r="A16" s="100" t="s">
        <v>525</v>
      </c>
      <c r="B16" s="213">
        <f>Perquin!O5</f>
        <v>232</v>
      </c>
      <c r="C16" s="213">
        <f>Perquin!P5</f>
        <v>19.333333333333332</v>
      </c>
      <c r="D16" s="449">
        <f>Perquin!Q5</f>
        <v>0.64444444444444438</v>
      </c>
      <c r="E16" s="452">
        <f>SUM(100*B16/B25)</f>
        <v>2.0878551220627956E-2</v>
      </c>
    </row>
    <row r="17" spans="1:5">
      <c r="A17" s="100" t="s">
        <v>526</v>
      </c>
      <c r="B17" s="394">
        <f>CORINTO!O5</f>
        <v>2028</v>
      </c>
      <c r="C17" s="213">
        <f>CORINTO!P5</f>
        <v>169</v>
      </c>
      <c r="D17" s="449">
        <f>CORINTO!Q5</f>
        <v>5.6333333333333337</v>
      </c>
      <c r="E17" s="452">
        <f>SUM(100*B17/B25)</f>
        <v>0.18250733566997193</v>
      </c>
    </row>
    <row r="18" spans="1:5">
      <c r="A18" s="100" t="s">
        <v>527</v>
      </c>
      <c r="B18" s="206">
        <f>SOCINUS!O78</f>
        <v>72542.723999999987</v>
      </c>
      <c r="C18" s="206">
        <f>SOCINUS!P78</f>
        <v>6045.2270000000008</v>
      </c>
      <c r="D18" s="450">
        <f>SOCINUS!Q78</f>
        <v>201.50756666666669</v>
      </c>
      <c r="E18" s="452">
        <f>SUM(100*B18/B25)</f>
        <v>6.5283921496460193</v>
      </c>
    </row>
    <row r="19" spans="1:5">
      <c r="A19" s="100" t="s">
        <v>416</v>
      </c>
      <c r="B19" s="206">
        <f>'San Miguel'!N15</f>
        <v>49012.395000000011</v>
      </c>
      <c r="C19" s="206">
        <f>'San Miguel'!O15</f>
        <v>4084.3662500000009</v>
      </c>
      <c r="D19" s="450">
        <f>'San Miguel'!P15</f>
        <v>136.1455416666667</v>
      </c>
      <c r="E19" s="452">
        <f>SUM(100*B19/B25)</f>
        <v>4.4108094804015074</v>
      </c>
    </row>
    <row r="20" spans="1:5">
      <c r="A20" s="100" t="s">
        <v>528</v>
      </c>
      <c r="B20" s="206">
        <f>'SANTA ROSA DE LIMA (ASINORLU)'!N33</f>
        <v>14228.518000000002</v>
      </c>
      <c r="C20" s="206">
        <f>'SANTA ROSA DE LIMA (ASINORLU)'!O33</f>
        <v>1185.7098333333336</v>
      </c>
      <c r="D20" s="450">
        <f>'SANTA ROSA DE LIMA (ASINORLU)'!P33</f>
        <v>39.523661111111117</v>
      </c>
      <c r="E20" s="452">
        <f>SUM(100*B20/B25)</f>
        <v>1.2804777666233917</v>
      </c>
    </row>
    <row r="21" spans="1:5">
      <c r="A21" s="100" t="s">
        <v>443</v>
      </c>
      <c r="B21" s="213">
        <f>Suchitoto!O5</f>
        <v>1118</v>
      </c>
      <c r="C21" s="213">
        <f>Suchitoto!P5</f>
        <v>93.166666666666671</v>
      </c>
      <c r="D21" s="449">
        <f>Suchitoto!Q5</f>
        <v>3.1055555555555556</v>
      </c>
      <c r="E21" s="452">
        <f>SUM(100*B21/B25)</f>
        <v>0.10061301838216402</v>
      </c>
    </row>
    <row r="22" spans="1:5">
      <c r="A22" s="100" t="s">
        <v>530</v>
      </c>
      <c r="B22" s="213">
        <f>CINQUERA!O7</f>
        <v>475.5</v>
      </c>
      <c r="C22" s="213">
        <f>CINQUERA!P7</f>
        <v>39.625</v>
      </c>
      <c r="D22" s="449">
        <f>CINQUERA!Q7</f>
        <v>1.3208333333333333</v>
      </c>
      <c r="E22" s="452">
        <f>SUM(100*B22/B25)</f>
        <v>4.2792030626761172E-2</v>
      </c>
    </row>
    <row r="23" spans="1:5">
      <c r="A23" s="208" t="s">
        <v>576</v>
      </c>
      <c r="B23" s="6">
        <f>CHALATENANGO!O11</f>
        <v>11466.079999999998</v>
      </c>
      <c r="C23" s="20">
        <f>CHALATENANGO!P11</f>
        <v>955.50666666666655</v>
      </c>
      <c r="D23" s="451">
        <f>CHALATENANGO!Q11</f>
        <v>31.850222222222218</v>
      </c>
      <c r="E23" s="452">
        <f>SUM(100*B23/B25)</f>
        <v>1.0318755973268006</v>
      </c>
    </row>
    <row r="24" spans="1:5" s="33" customFormat="1">
      <c r="A24" s="208" t="s">
        <v>622</v>
      </c>
      <c r="B24" s="6">
        <f>AMUCHADES!O20</f>
        <v>1615.8300000000002</v>
      </c>
      <c r="C24" s="20">
        <f>AMUCHADES!P20</f>
        <v>134.6525</v>
      </c>
      <c r="D24" s="451">
        <f>AMUCHADES!Q20</f>
        <v>4.4884166666666667</v>
      </c>
      <c r="E24" s="452">
        <f>SUM(100*B24/B25)</f>
        <v>0.14541460956391067</v>
      </c>
    </row>
    <row r="25" spans="1:5">
      <c r="A25" s="3"/>
      <c r="B25" s="206">
        <f>SUM(B8:B24)</f>
        <v>1111188.2120000003</v>
      </c>
      <c r="C25" s="206">
        <f t="shared" ref="C25:E25" si="0">SUM(C8:C24)</f>
        <v>92599.017666666681</v>
      </c>
      <c r="D25" s="450">
        <f t="shared" si="0"/>
        <v>3086.6339222222227</v>
      </c>
      <c r="E25" s="453">
        <f t="shared" si="0"/>
        <v>100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1:K80"/>
  <sheetViews>
    <sheetView workbookViewId="0">
      <selection activeCell="B1" sqref="B1:K3"/>
    </sheetView>
  </sheetViews>
  <sheetFormatPr baseColWidth="10" defaultColWidth="11.5703125" defaultRowHeight="15"/>
  <cols>
    <col min="1" max="1" width="11.5703125" style="45"/>
    <col min="2" max="2" width="7.140625" style="45" customWidth="1"/>
    <col min="3" max="3" width="14.85546875" style="45" customWidth="1"/>
    <col min="4" max="4" width="30.5703125" style="45" customWidth="1"/>
    <col min="5" max="5" width="15.5703125" style="45" customWidth="1"/>
    <col min="6" max="16384" width="11.5703125" style="45"/>
  </cols>
  <sheetData>
    <row r="1" spans="2:11" s="33" customFormat="1" ht="14.45" customHeight="1">
      <c r="B1" s="565" t="s">
        <v>640</v>
      </c>
      <c r="C1" s="566"/>
      <c r="D1" s="566"/>
      <c r="E1" s="566"/>
      <c r="F1" s="566"/>
      <c r="G1" s="566"/>
      <c r="H1" s="566"/>
      <c r="I1" s="566"/>
      <c r="J1" s="566"/>
      <c r="K1" s="567"/>
    </row>
    <row r="2" spans="2:11" s="33" customFormat="1" ht="15.6" customHeight="1">
      <c r="B2" s="568" t="s">
        <v>641</v>
      </c>
      <c r="C2" s="569"/>
      <c r="D2" s="569"/>
      <c r="E2" s="569"/>
      <c r="F2" s="569"/>
      <c r="G2" s="569"/>
      <c r="H2" s="569"/>
      <c r="I2" s="569"/>
      <c r="J2" s="569"/>
      <c r="K2" s="570"/>
    </row>
    <row r="3" spans="2:11" s="33" customFormat="1" ht="18.600000000000001" customHeight="1" thickBot="1">
      <c r="B3" s="571" t="s">
        <v>642</v>
      </c>
      <c r="C3" s="572"/>
      <c r="D3" s="572"/>
      <c r="E3" s="572"/>
      <c r="F3" s="572"/>
      <c r="G3" s="572"/>
      <c r="H3" s="572"/>
      <c r="I3" s="572"/>
      <c r="J3" s="572"/>
      <c r="K3" s="573"/>
    </row>
    <row r="4" spans="2:11" s="33" customFormat="1" ht="18.600000000000001" customHeight="1">
      <c r="B4" s="576"/>
      <c r="C4" s="576"/>
      <c r="D4" s="576"/>
      <c r="E4" s="576"/>
      <c r="F4" s="576"/>
      <c r="G4" s="576"/>
      <c r="H4" s="576"/>
      <c r="I4" s="576"/>
      <c r="J4" s="576"/>
      <c r="K4" s="576"/>
    </row>
    <row r="5" spans="2:11" s="574" customFormat="1">
      <c r="C5" s="575" t="s">
        <v>444</v>
      </c>
      <c r="D5" s="575"/>
      <c r="E5" s="575"/>
    </row>
    <row r="6" spans="2:11">
      <c r="C6" s="557" t="s">
        <v>1</v>
      </c>
      <c r="D6" s="558" t="s">
        <v>313</v>
      </c>
      <c r="E6" s="559" t="s">
        <v>626</v>
      </c>
    </row>
    <row r="7" spans="2:11" ht="30">
      <c r="C7" s="557"/>
      <c r="D7" s="557"/>
      <c r="E7" s="559"/>
      <c r="F7" s="429" t="str">
        <f>'DESECHOS RELLENOS'!C6</f>
        <v>PROMEDIO MENSUAL</v>
      </c>
      <c r="G7" s="429" t="str">
        <f>'DESECHOS RELLENOS'!D6</f>
        <v>PROMEDIO DIA</v>
      </c>
    </row>
    <row r="8" spans="2:11">
      <c r="B8" s="45">
        <v>1</v>
      </c>
      <c r="C8" s="40" t="str">
        <f>'Departamentos y municipios'!B7</f>
        <v>Ahuachapan</v>
      </c>
      <c r="D8" s="40" t="str">
        <f>'Departamentos y municipios'!C7</f>
        <v>San Francisco Menendez</v>
      </c>
      <c r="E8" s="428">
        <f>'Departamentos y municipios'!D7</f>
        <v>4147.3999999999996</v>
      </c>
      <c r="F8" s="20">
        <f>SUM(E8/12)</f>
        <v>345.61666666666662</v>
      </c>
      <c r="G8" s="430">
        <f>SUM(F8/30)</f>
        <v>11.520555555555553</v>
      </c>
    </row>
    <row r="9" spans="2:11">
      <c r="B9" s="45">
        <f>SUM(B8+1)</f>
        <v>2</v>
      </c>
      <c r="C9" s="43" t="str">
        <f>'Departamentos y municipios'!B10</f>
        <v>Ahuachapán</v>
      </c>
      <c r="D9" s="11" t="str">
        <f>'Departamentos y municipios'!C10</f>
        <v>Atiquizaya</v>
      </c>
      <c r="E9" s="426">
        <f>'Departamentos y municipios'!D10</f>
        <v>4179.6400000000003</v>
      </c>
      <c r="F9" s="20">
        <f t="shared" ref="F9:G9" si="0">SUM(E9/12)</f>
        <v>348.30333333333334</v>
      </c>
      <c r="G9" s="20">
        <f t="shared" si="0"/>
        <v>29.025277777777777</v>
      </c>
    </row>
    <row r="10" spans="2:11">
      <c r="B10" s="45">
        <f t="shared" ref="B10:B66" si="1">SUM(B9+1)</f>
        <v>3</v>
      </c>
      <c r="C10" s="40" t="str">
        <f>'Departamentos y municipios'!B18</f>
        <v>Ahuachapán</v>
      </c>
      <c r="D10" s="40" t="str">
        <f>'Departamentos y municipios'!C18</f>
        <v>Ahuachapán</v>
      </c>
      <c r="E10" s="428">
        <f>'Departamentos y municipios'!D18</f>
        <v>2131.5100000000002</v>
      </c>
      <c r="F10" s="20">
        <f t="shared" ref="F10:G10" si="2">SUM(E10/12)</f>
        <v>177.62583333333336</v>
      </c>
      <c r="G10" s="20">
        <f t="shared" si="2"/>
        <v>14.802152777777779</v>
      </c>
    </row>
    <row r="11" spans="2:11">
      <c r="B11" s="45">
        <f t="shared" si="1"/>
        <v>4</v>
      </c>
      <c r="C11" s="67" t="str">
        <f>'Departamentos y municipios'!B26</f>
        <v>Cabañas</v>
      </c>
      <c r="D11" s="40" t="str">
        <f>'Departamentos y municipios'!C26</f>
        <v>Ilobasco</v>
      </c>
      <c r="E11" s="428">
        <f>'Departamentos y municipios'!D26</f>
        <v>6735.96</v>
      </c>
      <c r="F11" s="20">
        <f t="shared" ref="F11:G11" si="3">SUM(E11/12)</f>
        <v>561.33000000000004</v>
      </c>
      <c r="G11" s="20">
        <f t="shared" si="3"/>
        <v>46.777500000000003</v>
      </c>
    </row>
    <row r="12" spans="2:11">
      <c r="B12" s="45">
        <f t="shared" si="1"/>
        <v>5</v>
      </c>
      <c r="C12" s="67" t="str">
        <f>'Departamentos y municipios'!B23</f>
        <v>Cabañas</v>
      </c>
      <c r="D12" s="40" t="str">
        <f>'Departamentos y municipios'!C23</f>
        <v>Sensuntepeque</v>
      </c>
      <c r="E12" s="425">
        <f>'Departamentos y municipios'!D23</f>
        <v>4552.3</v>
      </c>
      <c r="F12" s="20">
        <f t="shared" ref="F12:G12" si="4">SUM(E12/12)</f>
        <v>379.35833333333335</v>
      </c>
      <c r="G12" s="20">
        <f t="shared" si="4"/>
        <v>31.613194444444446</v>
      </c>
    </row>
    <row r="13" spans="2:11">
      <c r="B13" s="45">
        <f t="shared" si="1"/>
        <v>6</v>
      </c>
      <c r="C13" s="67" t="str">
        <f>'Departamentos y municipios'!B38</f>
        <v>Chalatenango</v>
      </c>
      <c r="D13" s="40" t="str">
        <f>'Departamentos y municipios'!C38</f>
        <v>Chalatenango</v>
      </c>
      <c r="E13" s="428">
        <f>'Departamentos y municipios'!D38</f>
        <v>6187.03</v>
      </c>
      <c r="F13" s="20">
        <f t="shared" ref="F13:G13" si="5">SUM(E13/12)</f>
        <v>515.58583333333331</v>
      </c>
      <c r="G13" s="20">
        <f t="shared" si="5"/>
        <v>42.965486111111112</v>
      </c>
    </row>
    <row r="14" spans="2:11">
      <c r="B14" s="45">
        <f t="shared" si="1"/>
        <v>7</v>
      </c>
      <c r="C14" s="67" t="str">
        <f>'Departamentos y municipios'!B75</f>
        <v>Cuscatlán</v>
      </c>
      <c r="D14" s="40" t="str">
        <f>'Departamentos y municipios'!C75</f>
        <v>Cojutepeque</v>
      </c>
      <c r="E14" s="428">
        <f>'Departamentos y municipios'!D75</f>
        <v>10862.39</v>
      </c>
      <c r="F14" s="20">
        <f t="shared" ref="F14:G14" si="6">SUM(E14/12)</f>
        <v>905.19916666666666</v>
      </c>
      <c r="G14" s="20">
        <f t="shared" si="6"/>
        <v>75.433263888888888</v>
      </c>
    </row>
    <row r="15" spans="2:11">
      <c r="B15" s="45">
        <f t="shared" si="1"/>
        <v>8</v>
      </c>
      <c r="C15" s="67" t="str">
        <f>'Departamentos y municipios'!B110</f>
        <v>La Libertad</v>
      </c>
      <c r="D15" s="40" t="str">
        <f>'Departamentos y municipios'!C110</f>
        <v>Santa Tecla</v>
      </c>
      <c r="E15" s="428">
        <f>'Departamentos y municipios'!D110</f>
        <v>46258.69</v>
      </c>
      <c r="F15" s="20">
        <f t="shared" ref="F15:G15" si="7">SUM(E15/12)</f>
        <v>3854.8908333333334</v>
      </c>
      <c r="G15" s="20">
        <f t="shared" si="7"/>
        <v>321.24090277777776</v>
      </c>
    </row>
    <row r="16" spans="2:11">
      <c r="B16" s="45">
        <f t="shared" si="1"/>
        <v>9</v>
      </c>
      <c r="C16" s="67" t="str">
        <f>'Departamentos y municipios'!B100</f>
        <v>La Libertad</v>
      </c>
      <c r="D16" s="40" t="str">
        <f>'Departamentos y municipios'!C100</f>
        <v>Antiguo Cuscatlán</v>
      </c>
      <c r="E16" s="428">
        <f>'Departamentos y municipios'!D100</f>
        <v>24202.63</v>
      </c>
      <c r="F16" s="20">
        <f t="shared" ref="F16:G16" si="8">SUM(E16/12)</f>
        <v>2016.8858333333335</v>
      </c>
      <c r="G16" s="20">
        <f t="shared" si="8"/>
        <v>168.07381944444447</v>
      </c>
    </row>
    <row r="17" spans="2:7">
      <c r="B17" s="45">
        <f t="shared" si="1"/>
        <v>10</v>
      </c>
      <c r="C17" s="67" t="str">
        <f>'Departamentos y municipios'!B113</f>
        <v>La Libertad</v>
      </c>
      <c r="D17" s="40" t="str">
        <f>'Departamentos y municipios'!C113</f>
        <v>Colón</v>
      </c>
      <c r="E17" s="428">
        <f>'Departamentos y municipios'!D113</f>
        <v>23165.42</v>
      </c>
      <c r="F17" s="20">
        <f t="shared" ref="F17:G17" si="9">SUM(E17/12)</f>
        <v>1930.4516666666666</v>
      </c>
      <c r="G17" s="20">
        <f t="shared" si="9"/>
        <v>160.87097222222221</v>
      </c>
    </row>
    <row r="18" spans="2:7">
      <c r="B18" s="45">
        <f t="shared" si="1"/>
        <v>11</v>
      </c>
      <c r="C18" s="67" t="str">
        <f>'Departamentos y municipios'!B111</f>
        <v>La Libertad</v>
      </c>
      <c r="D18" s="40" t="str">
        <f>'Departamentos y municipios'!C111</f>
        <v>Quezaltepeque</v>
      </c>
      <c r="E18" s="428">
        <f>'Departamentos y municipios'!D111</f>
        <v>8117.07</v>
      </c>
      <c r="F18" s="20">
        <f t="shared" ref="F18:G18" si="10">SUM(E18/12)</f>
        <v>676.42250000000001</v>
      </c>
      <c r="G18" s="20">
        <f t="shared" si="10"/>
        <v>56.368541666666665</v>
      </c>
    </row>
    <row r="19" spans="2:7">
      <c r="B19" s="45">
        <f t="shared" si="1"/>
        <v>12</v>
      </c>
      <c r="C19" s="67" t="str">
        <f>'Departamentos y municipios'!B102</f>
        <v>La Libertad</v>
      </c>
      <c r="D19" s="40" t="str">
        <f>'Departamentos y municipios'!C102</f>
        <v>Ciudad Arce</v>
      </c>
      <c r="E19" s="428">
        <f>'Departamentos y municipios'!D102</f>
        <v>4261.76</v>
      </c>
      <c r="F19" s="20">
        <f t="shared" ref="F19:G19" si="11">SUM(E19/12)</f>
        <v>355.1466666666667</v>
      </c>
      <c r="G19" s="20">
        <f t="shared" si="11"/>
        <v>29.59555555555556</v>
      </c>
    </row>
    <row r="20" spans="2:7">
      <c r="B20" s="45">
        <f t="shared" si="1"/>
        <v>13</v>
      </c>
      <c r="C20" s="67" t="str">
        <f>'Departamentos y municipios'!B96</f>
        <v>La Libertad</v>
      </c>
      <c r="D20" s="40" t="str">
        <f>'Departamentos y municipios'!C96</f>
        <v>La Libertad</v>
      </c>
      <c r="E20" s="428">
        <f>'Departamentos y municipios'!D96</f>
        <v>9483.32</v>
      </c>
      <c r="F20" s="20">
        <f t="shared" ref="F20:G20" si="12">SUM(E20/12)</f>
        <v>790.27666666666664</v>
      </c>
      <c r="G20" s="20">
        <f t="shared" si="12"/>
        <v>65.856388888888887</v>
      </c>
    </row>
    <row r="21" spans="2:7">
      <c r="B21" s="45">
        <f t="shared" si="1"/>
        <v>14</v>
      </c>
      <c r="C21" s="67" t="str">
        <f>'Departamentos y municipios'!B106</f>
        <v>La Libertad</v>
      </c>
      <c r="D21" s="40" t="str">
        <f>'Departamentos y municipios'!C106</f>
        <v>San Juan Opico</v>
      </c>
      <c r="E21" s="428">
        <f>'Departamentos y municipios'!D106</f>
        <v>6467.24</v>
      </c>
      <c r="F21" s="20">
        <f t="shared" ref="F21:G21" si="13">SUM(E21/12)</f>
        <v>538.93666666666661</v>
      </c>
      <c r="G21" s="20">
        <f t="shared" si="13"/>
        <v>44.911388888888887</v>
      </c>
    </row>
    <row r="22" spans="2:7">
      <c r="B22" s="45">
        <f t="shared" si="1"/>
        <v>15</v>
      </c>
      <c r="C22" s="40" t="str">
        <f>'Departamentos y municipios'!B99</f>
        <v>La Libertad</v>
      </c>
      <c r="D22" s="41" t="str">
        <f>'Departamentos y municipios'!C99</f>
        <v>Nuevo Cuscatlán</v>
      </c>
      <c r="E22" s="428">
        <f>'Departamentos y municipios'!D99</f>
        <v>2564.6999999999998</v>
      </c>
      <c r="F22" s="20">
        <f t="shared" ref="F22:G22" si="14">SUM(E22/12)</f>
        <v>213.72499999999999</v>
      </c>
      <c r="G22" s="20">
        <f t="shared" si="14"/>
        <v>17.810416666666665</v>
      </c>
    </row>
    <row r="23" spans="2:7">
      <c r="B23" s="45">
        <f t="shared" si="1"/>
        <v>16</v>
      </c>
      <c r="C23" s="40" t="str">
        <f>'Departamentos y municipios'!B141</f>
        <v>La Paz</v>
      </c>
      <c r="D23" s="41" t="str">
        <f>'Departamentos y municipios'!C141</f>
        <v>Zacatecoluca</v>
      </c>
      <c r="E23" s="428">
        <f>'Departamentos y municipios'!D141</f>
        <v>8929.24</v>
      </c>
      <c r="F23" s="20">
        <f t="shared" ref="F23:G23" si="15">SUM(E23/12)</f>
        <v>744.10333333333335</v>
      </c>
      <c r="G23" s="20">
        <f t="shared" si="15"/>
        <v>62.008611111111115</v>
      </c>
    </row>
    <row r="24" spans="2:7">
      <c r="B24" s="45">
        <f t="shared" si="1"/>
        <v>17</v>
      </c>
      <c r="C24" s="54" t="str">
        <f>'Departamentos y municipios'!B121</f>
        <v>La Paz</v>
      </c>
      <c r="D24" s="41" t="str">
        <f>'Departamentos y municipios'!C121</f>
        <v>San Luis Talpa</v>
      </c>
      <c r="E24" s="425">
        <f>'Departamentos y municipios'!D121</f>
        <v>4677.75</v>
      </c>
      <c r="F24" s="20">
        <f t="shared" ref="F24:G24" si="16">SUM(E24/12)</f>
        <v>389.8125</v>
      </c>
      <c r="G24" s="20">
        <f t="shared" si="16"/>
        <v>32.484375</v>
      </c>
    </row>
    <row r="25" spans="2:7">
      <c r="B25" s="45">
        <f t="shared" si="1"/>
        <v>18</v>
      </c>
      <c r="C25" s="54" t="str">
        <f>'Departamentos y municipios'!B127</f>
        <v>La Paz</v>
      </c>
      <c r="D25" s="41" t="str">
        <f>'Departamentos y municipios'!C127</f>
        <v>Olocuilta</v>
      </c>
      <c r="E25" s="425">
        <f>'Departamentos y municipios'!D127</f>
        <v>2580.1999999999998</v>
      </c>
      <c r="F25" s="20">
        <f t="shared" ref="F25:G25" si="17">SUM(E25/12)</f>
        <v>215.01666666666665</v>
      </c>
      <c r="G25" s="20">
        <f t="shared" si="17"/>
        <v>17.918055555555554</v>
      </c>
    </row>
    <row r="26" spans="2:7">
      <c r="B26" s="45">
        <f t="shared" si="1"/>
        <v>19</v>
      </c>
      <c r="C26" s="54" t="str">
        <f>'Departamentos y municipios'!B129</f>
        <v>La Paz</v>
      </c>
      <c r="D26" s="41" t="str">
        <f>'Departamentos y municipios'!C129</f>
        <v>San Luis la Herradura</v>
      </c>
      <c r="E26" s="425">
        <f>'Departamentos y municipios'!D129</f>
        <v>2444.2399999999998</v>
      </c>
      <c r="F26" s="20">
        <f t="shared" ref="F26:G26" si="18">SUM(E26/12)</f>
        <v>203.68666666666664</v>
      </c>
      <c r="G26" s="20">
        <f t="shared" si="18"/>
        <v>16.973888888888887</v>
      </c>
    </row>
    <row r="27" spans="2:7">
      <c r="B27" s="45">
        <f t="shared" si="1"/>
        <v>20</v>
      </c>
      <c r="C27" s="67" t="str">
        <f>'Departamentos y municipios'!B147</f>
        <v>La Unión</v>
      </c>
      <c r="D27" s="40" t="str">
        <f>'Departamentos y municipios'!C147</f>
        <v>La Unión</v>
      </c>
      <c r="E27" s="427">
        <f>'Departamentos y municipios'!D147</f>
        <v>5219.42</v>
      </c>
      <c r="F27" s="20">
        <f t="shared" ref="F27:G27" si="19">SUM(E27/12)</f>
        <v>434.95166666666665</v>
      </c>
      <c r="G27" s="20">
        <f t="shared" si="19"/>
        <v>36.245972222222221</v>
      </c>
    </row>
    <row r="28" spans="2:7">
      <c r="B28" s="45">
        <f t="shared" si="1"/>
        <v>21</v>
      </c>
      <c r="C28" s="71" t="str">
        <f>'Departamentos y municipios'!B162</f>
        <v>La Unión</v>
      </c>
      <c r="D28" s="71" t="str">
        <f>'Departamentos y municipios'!C162</f>
        <v>Santa Rosa de Lima</v>
      </c>
      <c r="E28" s="427">
        <f>'Departamentos y municipios'!D162</f>
        <v>2956.14</v>
      </c>
      <c r="F28" s="20">
        <f t="shared" ref="F28:G28" si="20">SUM(E28/12)</f>
        <v>246.345</v>
      </c>
      <c r="G28" s="20">
        <f t="shared" si="20"/>
        <v>20.528749999999999</v>
      </c>
    </row>
    <row r="29" spans="2:7">
      <c r="B29" s="45">
        <f t="shared" si="1"/>
        <v>22</v>
      </c>
      <c r="C29" s="67" t="str">
        <f>'Departamentos y municipios'!B176</f>
        <v>Morazán</v>
      </c>
      <c r="D29" s="40" t="str">
        <f>'Departamentos y municipios'!C176</f>
        <v>San Francisco Gotera</v>
      </c>
      <c r="E29" s="427">
        <f>'Departamentos y municipios'!D176</f>
        <v>4279.38</v>
      </c>
      <c r="F29" s="20">
        <f t="shared" ref="F29:G29" si="21">SUM(E29/12)</f>
        <v>356.61500000000001</v>
      </c>
      <c r="G29" s="20">
        <f t="shared" si="21"/>
        <v>29.717916666666667</v>
      </c>
    </row>
    <row r="30" spans="2:7">
      <c r="B30" s="45">
        <f t="shared" si="1"/>
        <v>23</v>
      </c>
      <c r="C30" s="67" t="str">
        <f>'Departamentos y municipios'!B193</f>
        <v>Morazán</v>
      </c>
      <c r="D30" s="40" t="str">
        <f>'Departamentos y municipios'!C193</f>
        <v>Corinto</v>
      </c>
      <c r="E30" s="403">
        <f>'Departamentos y municipios'!D193</f>
        <v>2028</v>
      </c>
      <c r="F30" s="20">
        <f t="shared" ref="F30:G30" si="22">SUM(E30/12)</f>
        <v>169</v>
      </c>
      <c r="G30" s="20">
        <f t="shared" si="22"/>
        <v>14.083333333333334</v>
      </c>
    </row>
    <row r="31" spans="2:7">
      <c r="B31" s="45">
        <f t="shared" si="1"/>
        <v>24</v>
      </c>
      <c r="C31" s="67" t="str">
        <f>'Departamentos y municipios'!B199</f>
        <v>San Miguel</v>
      </c>
      <c r="D31" s="40" t="str">
        <f>'Departamentos y municipios'!C199</f>
        <v>San Miguel</v>
      </c>
      <c r="E31" s="427">
        <f>'Departamentos y municipios'!D199</f>
        <v>46453.1</v>
      </c>
      <c r="F31" s="20">
        <f t="shared" ref="F31:G31" si="23">SUM(E31/12)</f>
        <v>3871.0916666666667</v>
      </c>
      <c r="G31" s="20">
        <f t="shared" si="23"/>
        <v>322.59097222222221</v>
      </c>
    </row>
    <row r="32" spans="2:7">
      <c r="B32" s="45">
        <f t="shared" si="1"/>
        <v>25</v>
      </c>
      <c r="C32" s="67" t="str">
        <f>'Departamentos y municipios'!B218</f>
        <v>San Miguel</v>
      </c>
      <c r="D32" s="40" t="str">
        <f>'Departamentos y municipios'!C218</f>
        <v>El Tránsito</v>
      </c>
      <c r="E32" s="403">
        <f>'Departamentos y municipios'!D218</f>
        <v>2309.96</v>
      </c>
      <c r="F32" s="20">
        <f t="shared" ref="F32:G32" si="24">SUM(E32/12)</f>
        <v>192.49666666666667</v>
      </c>
      <c r="G32" s="20">
        <f t="shared" si="24"/>
        <v>16.041388888888889</v>
      </c>
    </row>
    <row r="33" spans="2:7">
      <c r="B33" s="45">
        <f t="shared" si="1"/>
        <v>26</v>
      </c>
      <c r="C33" s="67" t="str">
        <f>'Departamentos y municipios'!B223</f>
        <v>San Salvador</v>
      </c>
      <c r="D33" s="40" t="str">
        <f>'Departamentos y municipios'!C223</f>
        <v>Santiago Texacuango</v>
      </c>
      <c r="E33" s="427">
        <f>'Departamentos y municipios'!D223</f>
        <v>2332.9699999999998</v>
      </c>
      <c r="F33" s="20">
        <f t="shared" ref="F33:G33" si="25">SUM(E33/12)</f>
        <v>194.41416666666666</v>
      </c>
      <c r="G33" s="20">
        <f t="shared" si="25"/>
        <v>16.201180555555556</v>
      </c>
    </row>
    <row r="34" spans="2:7">
      <c r="B34" s="45">
        <f t="shared" si="1"/>
        <v>27</v>
      </c>
      <c r="C34" s="67" t="str">
        <f>'Departamentos y municipios'!B224</f>
        <v>San Salvador</v>
      </c>
      <c r="D34" s="40" t="str">
        <f>'Departamentos y municipios'!C224</f>
        <v>Santo Tomas</v>
      </c>
      <c r="E34" s="427">
        <f>'Departamentos y municipios'!D224</f>
        <v>3167.7</v>
      </c>
      <c r="F34" s="20">
        <f t="shared" ref="F34:G34" si="26">SUM(E34/12)</f>
        <v>263.97499999999997</v>
      </c>
      <c r="G34" s="20">
        <f t="shared" si="26"/>
        <v>21.997916666666665</v>
      </c>
    </row>
    <row r="35" spans="2:7">
      <c r="B35" s="45">
        <f t="shared" si="1"/>
        <v>28</v>
      </c>
      <c r="C35" s="67" t="str">
        <f>'Departamentos y municipios'!B225</f>
        <v>San Salvador</v>
      </c>
      <c r="D35" s="40" t="str">
        <f>'Departamentos y municipios'!C225</f>
        <v>San Salvador</v>
      </c>
      <c r="E35" s="427">
        <f>'Departamentos y municipios'!D225</f>
        <v>189119.75</v>
      </c>
      <c r="F35" s="20">
        <f t="shared" ref="F35:G35" si="27">SUM(E35/12)</f>
        <v>15759.979166666666</v>
      </c>
      <c r="G35" s="20">
        <f t="shared" si="27"/>
        <v>1313.3315972222222</v>
      </c>
    </row>
    <row r="36" spans="2:7">
      <c r="B36" s="45">
        <f t="shared" si="1"/>
        <v>29</v>
      </c>
      <c r="C36" s="67" t="str">
        <f>'Departamentos y municipios'!B226</f>
        <v>San Salvador</v>
      </c>
      <c r="D36" s="40" t="str">
        <f>'Departamentos y municipios'!C226</f>
        <v>Soyapango</v>
      </c>
      <c r="E36" s="427">
        <f>'Departamentos y municipios'!D226</f>
        <v>58645.83</v>
      </c>
      <c r="F36" s="20">
        <f t="shared" ref="F36:G36" si="28">SUM(E36/12)</f>
        <v>4887.1525000000001</v>
      </c>
      <c r="G36" s="20">
        <f t="shared" si="28"/>
        <v>407.26270833333336</v>
      </c>
    </row>
    <row r="37" spans="2:7">
      <c r="B37" s="45">
        <f t="shared" si="1"/>
        <v>30</v>
      </c>
      <c r="C37" s="67" t="str">
        <f>'Departamentos y municipios'!B227</f>
        <v>San Salvador</v>
      </c>
      <c r="D37" s="40" t="str">
        <f>'Departamentos y municipios'!C227</f>
        <v>Ilopango</v>
      </c>
      <c r="E37" s="427">
        <f>'Departamentos y municipios'!D227</f>
        <v>25179.33</v>
      </c>
      <c r="F37" s="20">
        <f t="shared" ref="F37:G37" si="29">SUM(E37/12)</f>
        <v>2098.2775000000001</v>
      </c>
      <c r="G37" s="20">
        <f t="shared" si="29"/>
        <v>174.85645833333334</v>
      </c>
    </row>
    <row r="38" spans="2:7">
      <c r="B38" s="45">
        <f t="shared" si="1"/>
        <v>31</v>
      </c>
      <c r="C38" s="67" t="str">
        <f>'Departamentos y municipios'!B228</f>
        <v>San Salvador</v>
      </c>
      <c r="D38" s="40" t="str">
        <f>'Departamentos y municipios'!C228</f>
        <v>Mejicanos</v>
      </c>
      <c r="E38" s="427">
        <f>'Departamentos y municipios'!D228</f>
        <v>30938.5</v>
      </c>
      <c r="F38" s="20">
        <f t="shared" ref="F38:G38" si="30">SUM(E38/12)</f>
        <v>2578.2083333333335</v>
      </c>
      <c r="G38" s="20">
        <f t="shared" si="30"/>
        <v>214.85069444444446</v>
      </c>
    </row>
    <row r="39" spans="2:7">
      <c r="B39" s="45">
        <f t="shared" si="1"/>
        <v>32</v>
      </c>
      <c r="C39" s="67" t="str">
        <f>'Departamentos y municipios'!B229</f>
        <v>San Salvador</v>
      </c>
      <c r="D39" s="40" t="str">
        <f>'Departamentos y municipios'!C229</f>
        <v>Ciudad Delgado</v>
      </c>
      <c r="E39" s="427">
        <f>'Departamentos y municipios'!D229</f>
        <v>16364.6</v>
      </c>
      <c r="F39" s="20">
        <f t="shared" ref="F39:G39" si="31">SUM(E39/12)</f>
        <v>1363.7166666666667</v>
      </c>
      <c r="G39" s="20">
        <f t="shared" si="31"/>
        <v>113.64305555555556</v>
      </c>
    </row>
    <row r="40" spans="2:7">
      <c r="B40" s="45">
        <f t="shared" si="1"/>
        <v>33</v>
      </c>
      <c r="C40" s="67" t="str">
        <f>'Departamentos y municipios'!B230</f>
        <v>San Salvador</v>
      </c>
      <c r="D40" s="40" t="str">
        <f>'Departamentos y municipios'!C230</f>
        <v>San Marcos</v>
      </c>
      <c r="E40" s="427">
        <f>'Departamentos y municipios'!D230</f>
        <v>13085.93</v>
      </c>
      <c r="F40" s="20">
        <f t="shared" ref="F40:G40" si="32">SUM(E40/12)</f>
        <v>1090.4941666666666</v>
      </c>
      <c r="G40" s="20">
        <f t="shared" si="32"/>
        <v>90.874513888888885</v>
      </c>
    </row>
    <row r="41" spans="2:7">
      <c r="B41" s="45">
        <f t="shared" si="1"/>
        <v>34</v>
      </c>
      <c r="C41" s="67" t="str">
        <f>'Departamentos y municipios'!B231</f>
        <v>San Salvador</v>
      </c>
      <c r="D41" s="40" t="str">
        <f>'Departamentos y municipios'!C231</f>
        <v>Apopa</v>
      </c>
      <c r="E41" s="427">
        <f>'Departamentos y municipios'!D231</f>
        <v>25886.76</v>
      </c>
      <c r="F41" s="20">
        <f t="shared" ref="F41:G41" si="33">SUM(E41/12)</f>
        <v>2157.23</v>
      </c>
      <c r="G41" s="20">
        <f t="shared" si="33"/>
        <v>179.76916666666668</v>
      </c>
    </row>
    <row r="42" spans="2:7">
      <c r="B42" s="45">
        <f t="shared" si="1"/>
        <v>35</v>
      </c>
      <c r="C42" s="67" t="str">
        <f>'Departamentos y municipios'!B232</f>
        <v>San Salvador</v>
      </c>
      <c r="D42" s="40" t="str">
        <f>'Departamentos y municipios'!C232</f>
        <v>Ayutuxtepeque</v>
      </c>
      <c r="E42" s="427">
        <f>'Departamentos y municipios'!D232</f>
        <v>6749.95</v>
      </c>
      <c r="F42" s="20">
        <f t="shared" ref="F42:G42" si="34">SUM(E42/12)</f>
        <v>562.49583333333328</v>
      </c>
      <c r="G42" s="20">
        <f t="shared" si="34"/>
        <v>46.874652777777776</v>
      </c>
    </row>
    <row r="43" spans="2:7">
      <c r="B43" s="45">
        <f t="shared" si="1"/>
        <v>36</v>
      </c>
      <c r="C43" s="67" t="str">
        <f>'Departamentos y municipios'!B234</f>
        <v>San Salvador</v>
      </c>
      <c r="D43" s="40" t="str">
        <f>'Departamentos y municipios'!C234</f>
        <v>Tonacatepeque</v>
      </c>
      <c r="E43" s="427">
        <f>'Departamentos y municipios'!D234</f>
        <v>13120.84</v>
      </c>
      <c r="F43" s="20">
        <f t="shared" ref="F43:G43" si="35">SUM(E43/12)</f>
        <v>1093.4033333333334</v>
      </c>
      <c r="G43" s="20">
        <f t="shared" si="35"/>
        <v>91.116944444444457</v>
      </c>
    </row>
    <row r="44" spans="2:7">
      <c r="B44" s="45">
        <f t="shared" si="1"/>
        <v>37</v>
      </c>
      <c r="C44" s="67" t="str">
        <f>'Departamentos y municipios'!B235</f>
        <v>San Salvador</v>
      </c>
      <c r="D44" s="40" t="str">
        <f>'Departamentos y municipios'!C235</f>
        <v>Aguilares</v>
      </c>
      <c r="E44" s="427">
        <f>'Departamentos y municipios'!D235</f>
        <v>5115.24</v>
      </c>
      <c r="F44" s="20">
        <f t="shared" ref="F44:G44" si="36">SUM(E44/12)</f>
        <v>426.27</v>
      </c>
      <c r="G44" s="20">
        <f t="shared" si="36"/>
        <v>35.522500000000001</v>
      </c>
    </row>
    <row r="45" spans="2:7">
      <c r="B45" s="45">
        <f t="shared" si="1"/>
        <v>38</v>
      </c>
      <c r="C45" s="67" t="str">
        <f>'Departamentos y municipios'!B236</f>
        <v>San Salvador</v>
      </c>
      <c r="D45" s="40" t="str">
        <f>'Departamentos y municipios'!C236</f>
        <v>Cuscatancingo</v>
      </c>
      <c r="E45" s="427">
        <f>'Departamentos y municipios'!D236</f>
        <v>12701.21</v>
      </c>
      <c r="F45" s="20">
        <f t="shared" ref="F45:G45" si="37">SUM(E45/12)</f>
        <v>1058.4341666666667</v>
      </c>
      <c r="G45" s="20">
        <f t="shared" si="37"/>
        <v>88.202847222222218</v>
      </c>
    </row>
    <row r="46" spans="2:7">
      <c r="B46" s="45">
        <f t="shared" si="1"/>
        <v>39</v>
      </c>
      <c r="C46" s="67" t="str">
        <f>'Departamentos y municipios'!B238</f>
        <v>San Salvador</v>
      </c>
      <c r="D46" s="40" t="str">
        <f>'Departamentos y municipios'!C238</f>
        <v>Panchimalco</v>
      </c>
      <c r="E46" s="427">
        <f>'Departamentos y municipios'!D238</f>
        <v>3622.66</v>
      </c>
      <c r="F46" s="20">
        <f t="shared" ref="F46:G46" si="38">SUM(E46/12)</f>
        <v>301.88833333333332</v>
      </c>
      <c r="G46" s="20">
        <f t="shared" si="38"/>
        <v>25.157361111111111</v>
      </c>
    </row>
    <row r="47" spans="2:7">
      <c r="B47" s="45">
        <f t="shared" si="1"/>
        <v>40</v>
      </c>
      <c r="C47" s="67" t="str">
        <f>'Departamentos y municipios'!B239</f>
        <v>San Salvador</v>
      </c>
      <c r="D47" s="40" t="str">
        <f>'Departamentos y municipios'!C239</f>
        <v>Nejapa</v>
      </c>
      <c r="E47" s="427">
        <f>'Departamentos y municipios'!D239</f>
        <v>4540.74</v>
      </c>
      <c r="F47" s="20">
        <f t="shared" ref="F47:G47" si="39">SUM(E47/12)</f>
        <v>378.39499999999998</v>
      </c>
      <c r="G47" s="20">
        <f t="shared" si="39"/>
        <v>31.532916666666665</v>
      </c>
    </row>
    <row r="48" spans="2:7">
      <c r="B48" s="45">
        <f t="shared" si="1"/>
        <v>41</v>
      </c>
      <c r="C48" s="67" t="str">
        <f>'Departamentos y municipios'!B241</f>
        <v>San Salvador</v>
      </c>
      <c r="D48" s="40" t="str">
        <f>'Departamentos y municipios'!C241</f>
        <v>San Martín</v>
      </c>
      <c r="E48" s="427">
        <f>'Departamentos y municipios'!D241</f>
        <v>15376.75</v>
      </c>
      <c r="F48" s="20">
        <f t="shared" ref="F48:G48" si="40">SUM(E48/12)</f>
        <v>1281.3958333333333</v>
      </c>
      <c r="G48" s="20">
        <f t="shared" si="40"/>
        <v>106.7829861111111</v>
      </c>
    </row>
    <row r="49" spans="2:7">
      <c r="B49" s="45">
        <f t="shared" si="1"/>
        <v>42</v>
      </c>
      <c r="C49" s="40" t="str">
        <f>'Departamentos y municipios'!B257</f>
        <v>San Vicente</v>
      </c>
      <c r="D49" s="41" t="str">
        <f>'Departamentos y municipios'!C257</f>
        <v>San Vicente</v>
      </c>
      <c r="E49" s="427">
        <f>'Departamentos y municipios'!D257</f>
        <v>10060.700000000001</v>
      </c>
      <c r="F49" s="20">
        <f t="shared" ref="F49:G49" si="41">SUM(E49/12)</f>
        <v>838.39166666666677</v>
      </c>
      <c r="G49" s="20">
        <f t="shared" si="41"/>
        <v>69.865972222222226</v>
      </c>
    </row>
    <row r="50" spans="2:7">
      <c r="B50" s="45">
        <f t="shared" si="1"/>
        <v>43</v>
      </c>
      <c r="C50" s="67" t="str">
        <f>'Departamentos y municipios'!B268</f>
        <v>Santa Ana</v>
      </c>
      <c r="D50" s="40" t="str">
        <f>'Departamentos y municipios'!C268</f>
        <v>Santa Ana</v>
      </c>
      <c r="E50" s="427">
        <f>'Departamentos y municipios'!D268</f>
        <v>45913.440000000002</v>
      </c>
      <c r="F50" s="20">
        <f t="shared" ref="F50:G50" si="42">SUM(E50/12)</f>
        <v>3826.1200000000003</v>
      </c>
      <c r="G50" s="20">
        <f t="shared" si="42"/>
        <v>318.84333333333336</v>
      </c>
    </row>
    <row r="51" spans="2:7">
      <c r="B51" s="45">
        <f t="shared" si="1"/>
        <v>44</v>
      </c>
      <c r="C51" s="67" t="str">
        <f>'Departamentos y municipios'!B269</f>
        <v>Santa Ana</v>
      </c>
      <c r="D51" s="40" t="str">
        <f>'Departamentos y municipios'!C269</f>
        <v>Chalchuapa</v>
      </c>
      <c r="E51" s="427">
        <f>'Departamentos y municipios'!D269</f>
        <v>8200.77</v>
      </c>
      <c r="F51" s="20">
        <f t="shared" ref="F51:G51" si="43">SUM(E51/12)</f>
        <v>683.39750000000004</v>
      </c>
      <c r="G51" s="20">
        <f t="shared" si="43"/>
        <v>56.94979166666667</v>
      </c>
    </row>
    <row r="52" spans="2:7">
      <c r="B52" s="45">
        <f t="shared" si="1"/>
        <v>45</v>
      </c>
      <c r="C52" s="67" t="str">
        <f>'Departamentos y municipios'!B271</f>
        <v>Santa Ana</v>
      </c>
      <c r="D52" s="40" t="str">
        <f>'Departamentos y municipios'!C271</f>
        <v>Metapán</v>
      </c>
      <c r="E52" s="427">
        <f>'Departamentos y municipios'!D271</f>
        <v>7161.26</v>
      </c>
      <c r="F52" s="20">
        <f t="shared" ref="F52:G52" si="44">SUM(E52/12)</f>
        <v>596.77166666666665</v>
      </c>
      <c r="G52" s="20">
        <f t="shared" si="44"/>
        <v>49.730972222222221</v>
      </c>
    </row>
    <row r="53" spans="2:7">
      <c r="B53" s="45">
        <f t="shared" si="1"/>
        <v>46</v>
      </c>
      <c r="C53" s="67" t="str">
        <f>'Departamentos y municipios'!B266</f>
        <v>Santa Ana</v>
      </c>
      <c r="D53" s="40" t="str">
        <f>'Departamentos y municipios'!C266</f>
        <v>San Sebastián Salitrillo</v>
      </c>
      <c r="E53" s="403">
        <f>'Departamentos y municipios'!D266</f>
        <v>3218.5</v>
      </c>
      <c r="F53" s="20">
        <f t="shared" ref="F53:G53" si="45">SUM(E53/12)</f>
        <v>268.20833333333331</v>
      </c>
      <c r="G53" s="20">
        <f t="shared" si="45"/>
        <v>22.350694444444443</v>
      </c>
    </row>
    <row r="54" spans="2:7">
      <c r="B54" s="45">
        <f t="shared" si="1"/>
        <v>47</v>
      </c>
      <c r="C54" s="67" t="str">
        <f>'Departamentos y municipios'!B267</f>
        <v>Santa Ana</v>
      </c>
      <c r="D54" s="40" t="str">
        <f>'Departamentos y municipios'!C267</f>
        <v>El Congo</v>
      </c>
      <c r="E54" s="403">
        <f>'Departamentos y municipios'!D267</f>
        <v>3656.65</v>
      </c>
      <c r="F54" s="20">
        <f t="shared" ref="F54:G54" si="46">SUM(E54/12)</f>
        <v>304.72083333333336</v>
      </c>
      <c r="G54" s="20">
        <f t="shared" si="46"/>
        <v>25.39340277777778</v>
      </c>
    </row>
    <row r="55" spans="2:7">
      <c r="B55" s="45">
        <f t="shared" si="1"/>
        <v>48</v>
      </c>
      <c r="C55" s="67" t="str">
        <f>'Departamentos y municipios'!B292</f>
        <v>Sonsonate</v>
      </c>
      <c r="D55" s="40" t="str">
        <f>'Departamentos y municipios'!C292</f>
        <v>Sonsonate</v>
      </c>
      <c r="E55" s="427">
        <f>'Departamentos y municipios'!D292</f>
        <v>19198.48</v>
      </c>
      <c r="F55" s="20">
        <f t="shared" ref="F55:G55" si="47">SUM(E55/12)</f>
        <v>1599.8733333333332</v>
      </c>
      <c r="G55" s="20">
        <f t="shared" si="47"/>
        <v>133.32277777777776</v>
      </c>
    </row>
    <row r="56" spans="2:7">
      <c r="B56" s="45">
        <f t="shared" si="1"/>
        <v>49</v>
      </c>
      <c r="C56" s="67" t="str">
        <f>'Departamentos y municipios'!B284</f>
        <v>Sonsonate</v>
      </c>
      <c r="D56" s="40" t="str">
        <f>'Departamentos y municipios'!C284</f>
        <v>Izalco</v>
      </c>
      <c r="E56" s="427">
        <f>'Departamentos y municipios'!D284</f>
        <v>6291.03</v>
      </c>
      <c r="F56" s="20">
        <f t="shared" ref="F56:G56" si="48">SUM(E56/12)</f>
        <v>524.25249999999994</v>
      </c>
      <c r="G56" s="20">
        <f t="shared" si="48"/>
        <v>43.687708333333326</v>
      </c>
    </row>
    <row r="57" spans="2:7">
      <c r="B57" s="45">
        <f t="shared" si="1"/>
        <v>50</v>
      </c>
      <c r="C57" s="67" t="str">
        <f>'Departamentos y municipios'!B280</f>
        <v>Sonsonate</v>
      </c>
      <c r="D57" s="40" t="str">
        <f>'Departamentos y municipios'!C280</f>
        <v>Acajutla</v>
      </c>
      <c r="E57" s="427">
        <f>'Departamentos y municipios'!D280</f>
        <v>5306.89</v>
      </c>
      <c r="F57" s="20">
        <f t="shared" ref="F57:G57" si="49">SUM(E57/12)</f>
        <v>442.24083333333334</v>
      </c>
      <c r="G57" s="20">
        <f t="shared" si="49"/>
        <v>36.853402777777781</v>
      </c>
    </row>
    <row r="58" spans="2:7">
      <c r="B58" s="45">
        <f t="shared" si="1"/>
        <v>51</v>
      </c>
      <c r="C58" s="67" t="str">
        <f>'Departamentos y municipios'!B293</f>
        <v>Sonsonate</v>
      </c>
      <c r="D58" s="40" t="str">
        <f>'Departamentos y municipios'!C293</f>
        <v>Sonzacate</v>
      </c>
      <c r="E58" s="427">
        <f>'Departamentos y municipios'!D293</f>
        <v>5537.28</v>
      </c>
      <c r="F58" s="20">
        <f t="shared" ref="F58:G58" si="50">SUM(E58/12)</f>
        <v>461.44</v>
      </c>
      <c r="G58" s="20">
        <f t="shared" si="50"/>
        <v>38.453333333333333</v>
      </c>
    </row>
    <row r="59" spans="2:7">
      <c r="B59" s="45">
        <f t="shared" si="1"/>
        <v>52</v>
      </c>
      <c r="C59" s="67" t="str">
        <f>'Departamentos y municipios'!B281</f>
        <v>Sonsonate</v>
      </c>
      <c r="D59" s="40" t="str">
        <f>'Departamentos y municipios'!C281</f>
        <v>Armenia</v>
      </c>
      <c r="E59" s="427">
        <f>'Departamentos y municipios'!D281</f>
        <v>4152.07</v>
      </c>
      <c r="F59" s="20">
        <f t="shared" ref="F59:G59" si="51">SUM(E59/12)</f>
        <v>346.00583333333333</v>
      </c>
      <c r="G59" s="20">
        <f t="shared" si="51"/>
        <v>28.833819444444444</v>
      </c>
    </row>
    <row r="60" spans="2:7">
      <c r="B60" s="45">
        <f t="shared" si="1"/>
        <v>53</v>
      </c>
      <c r="C60" s="67" t="str">
        <f>'Departamentos y municipios'!B285</f>
        <v>Sonsonate</v>
      </c>
      <c r="D60" s="40" t="str">
        <f>'Departamentos y municipios'!C285</f>
        <v>Juayua</v>
      </c>
      <c r="E60" s="427">
        <f>'Departamentos y municipios'!D285</f>
        <v>3509.22</v>
      </c>
      <c r="F60" s="20">
        <f t="shared" ref="F60:G60" si="52">SUM(E60/12)</f>
        <v>292.435</v>
      </c>
      <c r="G60" s="20">
        <f t="shared" si="52"/>
        <v>24.369583333333335</v>
      </c>
    </row>
    <row r="61" spans="2:7">
      <c r="B61" s="45">
        <f t="shared" si="1"/>
        <v>54</v>
      </c>
      <c r="C61" s="67" t="str">
        <f>'Departamentos y municipios'!B289</f>
        <v>Sonsonate</v>
      </c>
      <c r="D61" s="40" t="str">
        <f>'Departamentos y municipios'!C289</f>
        <v>San Antonio del Monte</v>
      </c>
      <c r="E61" s="427">
        <f>'Departamentos y municipios'!D289</f>
        <v>3415.4</v>
      </c>
      <c r="F61" s="20">
        <f t="shared" ref="F61:G61" si="53">SUM(E61/12)</f>
        <v>284.61666666666667</v>
      </c>
      <c r="G61" s="20">
        <f t="shared" si="53"/>
        <v>23.718055555555555</v>
      </c>
    </row>
    <row r="62" spans="2:7">
      <c r="B62" s="45">
        <f t="shared" si="1"/>
        <v>55</v>
      </c>
      <c r="C62" s="67" t="str">
        <f>'Departamentos y municipios'!B286</f>
        <v>Sonsonate</v>
      </c>
      <c r="D62" s="40" t="str">
        <f>'Departamentos y municipios'!C286</f>
        <v>Nahuizalco</v>
      </c>
      <c r="E62" s="403">
        <f>'Departamentos y municipios'!D286</f>
        <v>3399.08</v>
      </c>
      <c r="F62" s="20">
        <f t="shared" ref="F62:G62" si="54">SUM(E62/12)</f>
        <v>283.25666666666666</v>
      </c>
      <c r="G62" s="20">
        <f t="shared" si="54"/>
        <v>23.604722222222222</v>
      </c>
    </row>
    <row r="63" spans="2:7">
      <c r="B63" s="45">
        <f t="shared" si="1"/>
        <v>56</v>
      </c>
      <c r="C63" s="40" t="str">
        <f>'Departamentos y municipios'!B300</f>
        <v>Usulután</v>
      </c>
      <c r="D63" s="41" t="str">
        <f>'Departamentos y municipios'!C300</f>
        <v>Usulután</v>
      </c>
      <c r="E63" s="427">
        <f>'Departamentos y municipios'!D300</f>
        <v>11761.94</v>
      </c>
      <c r="F63" s="20">
        <f t="shared" ref="F63:G63" si="55">SUM(E63/12)</f>
        <v>980.16166666666675</v>
      </c>
      <c r="G63" s="20">
        <f t="shared" si="55"/>
        <v>81.680138888888891</v>
      </c>
    </row>
    <row r="64" spans="2:7">
      <c r="B64" s="45">
        <f t="shared" si="1"/>
        <v>57</v>
      </c>
      <c r="C64" s="40" t="str">
        <f>'Departamentos y municipios'!B311</f>
        <v>Usulután</v>
      </c>
      <c r="D64" s="41" t="str">
        <f>'Departamentos y municipios'!C311</f>
        <v>Santiago de María</v>
      </c>
      <c r="E64" s="427">
        <f>'Departamentos y municipios'!D311</f>
        <v>3795.9</v>
      </c>
      <c r="F64" s="20">
        <f t="shared" ref="F64:G64" si="56">SUM(E64/12)</f>
        <v>316.32499999999999</v>
      </c>
      <c r="G64" s="20">
        <f t="shared" si="56"/>
        <v>26.360416666666666</v>
      </c>
    </row>
    <row r="65" spans="2:7">
      <c r="B65" s="45">
        <f t="shared" si="1"/>
        <v>58</v>
      </c>
      <c r="C65" s="40" t="str">
        <f>'Departamentos y municipios'!B314</f>
        <v>Usulután</v>
      </c>
      <c r="D65" s="40" t="str">
        <f>'Departamentos y municipios'!C314</f>
        <v>Jucuapa</v>
      </c>
      <c r="E65" s="25">
        <f>'Departamentos y municipios'!D314</f>
        <v>2483.91</v>
      </c>
      <c r="F65" s="20">
        <f t="shared" ref="F65:G65" si="57">SUM(E65/12)</f>
        <v>206.99249999999998</v>
      </c>
      <c r="G65" s="20">
        <f t="shared" si="57"/>
        <v>17.249374999999997</v>
      </c>
    </row>
    <row r="66" spans="2:7">
      <c r="B66" s="45">
        <f t="shared" si="1"/>
        <v>59</v>
      </c>
      <c r="C66" s="40" t="str">
        <f>'Departamentos y municipios'!B319</f>
        <v>Usulután</v>
      </c>
      <c r="D66" s="41" t="str">
        <f>'Departamentos y municipios'!C319</f>
        <v>Berlín</v>
      </c>
      <c r="E66" s="403">
        <f>'Departamentos y municipios'!D319</f>
        <v>2374.6799999999998</v>
      </c>
      <c r="F66" s="20">
        <f t="shared" ref="F66:G66" si="58">SUM(E66/12)</f>
        <v>197.89</v>
      </c>
      <c r="G66" s="20">
        <f t="shared" si="58"/>
        <v>16.490833333333331</v>
      </c>
    </row>
    <row r="67" spans="2:7">
      <c r="C67" s="560" t="s">
        <v>25</v>
      </c>
      <c r="D67" s="561"/>
      <c r="E67" s="403">
        <f>SUM(E8:E66)</f>
        <v>820580.45</v>
      </c>
      <c r="F67" s="20">
        <f t="shared" ref="F67:G67" si="59">SUM(E67/12)</f>
        <v>68381.704166666663</v>
      </c>
      <c r="G67" s="20">
        <f t="shared" si="59"/>
        <v>5698.4753472222219</v>
      </c>
    </row>
    <row r="68" spans="2:7">
      <c r="D68" s="33" t="s">
        <v>611</v>
      </c>
    </row>
    <row r="70" spans="2:7">
      <c r="D70" s="3" t="s">
        <v>610</v>
      </c>
      <c r="E70" s="403">
        <f>'DESECHOS RELLENOS'!$B$25</f>
        <v>1111188.2120000003</v>
      </c>
    </row>
    <row r="73" spans="2:7">
      <c r="D73" s="33" t="s">
        <v>612</v>
      </c>
    </row>
    <row r="76" spans="2:7">
      <c r="C76" s="45" t="str">
        <f t="shared" ref="C76:E76" si="60">C35</f>
        <v>San Salvador</v>
      </c>
      <c r="D76" s="45" t="str">
        <f t="shared" si="60"/>
        <v>San Salvador</v>
      </c>
      <c r="E76" s="163">
        <f t="shared" si="60"/>
        <v>189119.75</v>
      </c>
      <c r="F76" s="163">
        <f>SUM((E76/E80)*100)</f>
        <v>17.019596496583418</v>
      </c>
    </row>
    <row r="77" spans="2:7">
      <c r="D77" s="33" t="s">
        <v>613</v>
      </c>
      <c r="E77" s="163">
        <f>SUM(E67-E76)</f>
        <v>631460.69999999995</v>
      </c>
      <c r="F77" s="163">
        <f>SUM((E77/E80)*100)</f>
        <v>56.827519692946474</v>
      </c>
    </row>
    <row r="78" spans="2:7">
      <c r="D78" s="33" t="s">
        <v>614</v>
      </c>
      <c r="E78" s="163">
        <f>SUM(E70-E67)</f>
        <v>290607.76200000034</v>
      </c>
      <c r="F78" s="163">
        <f>SUM((E78/E80)*100)</f>
        <v>26.152883810470108</v>
      </c>
    </row>
    <row r="79" spans="2:7">
      <c r="F79" s="163"/>
    </row>
    <row r="80" spans="2:7">
      <c r="E80" s="163">
        <f>SUM(E76:E78)</f>
        <v>1111188.2120000003</v>
      </c>
      <c r="F80" s="163">
        <f>SUM(F76:F78)</f>
        <v>100</v>
      </c>
    </row>
  </sheetData>
  <mergeCells count="8">
    <mergeCell ref="B1:K1"/>
    <mergeCell ref="B2:K2"/>
    <mergeCell ref="B3:K3"/>
    <mergeCell ref="C5:E5"/>
    <mergeCell ref="C6:C7"/>
    <mergeCell ref="D6:D7"/>
    <mergeCell ref="E6:E7"/>
    <mergeCell ref="C67:D6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C27" sqref="C27"/>
    </sheetView>
  </sheetViews>
  <sheetFormatPr baseColWidth="10" defaultRowHeight="15"/>
  <cols>
    <col min="1" max="1" width="4.140625" customWidth="1"/>
    <col min="2" max="2" width="16.85546875" customWidth="1"/>
    <col min="3" max="3" width="17.140625" customWidth="1"/>
  </cols>
  <sheetData>
    <row r="1" spans="1:12" s="33" customFormat="1" ht="15.75">
      <c r="C1" s="565" t="s">
        <v>640</v>
      </c>
      <c r="D1" s="566"/>
      <c r="E1" s="566"/>
      <c r="F1" s="566"/>
      <c r="G1" s="566"/>
      <c r="H1" s="566"/>
      <c r="I1" s="566"/>
      <c r="J1" s="566"/>
      <c r="K1" s="566"/>
      <c r="L1" s="567"/>
    </row>
    <row r="2" spans="1:12" s="33" customFormat="1" ht="15.75">
      <c r="C2" s="568" t="s">
        <v>641</v>
      </c>
      <c r="D2" s="569"/>
      <c r="E2" s="569"/>
      <c r="F2" s="569"/>
      <c r="G2" s="569"/>
      <c r="H2" s="569"/>
      <c r="I2" s="569"/>
      <c r="J2" s="569"/>
      <c r="K2" s="569"/>
      <c r="L2" s="570"/>
    </row>
    <row r="3" spans="1:12" s="33" customFormat="1" ht="16.5" thickBot="1">
      <c r="C3" s="571" t="s">
        <v>644</v>
      </c>
      <c r="D3" s="572"/>
      <c r="E3" s="572"/>
      <c r="F3" s="572"/>
      <c r="G3" s="572"/>
      <c r="H3" s="572"/>
      <c r="I3" s="572"/>
      <c r="J3" s="572"/>
      <c r="K3" s="572"/>
      <c r="L3" s="573"/>
    </row>
    <row r="4" spans="1:12" s="33" customFormat="1"/>
    <row r="5" spans="1:12" s="33" customFormat="1">
      <c r="A5" s="45"/>
      <c r="B5" s="562" t="s">
        <v>445</v>
      </c>
      <c r="C5" s="563"/>
    </row>
    <row r="6" spans="1:12" ht="30">
      <c r="A6" s="76"/>
      <c r="B6" s="446" t="s">
        <v>412</v>
      </c>
      <c r="C6" s="446" t="s">
        <v>624</v>
      </c>
      <c r="D6" s="446" t="s">
        <v>625</v>
      </c>
      <c r="E6" s="446" t="s">
        <v>637</v>
      </c>
    </row>
    <row r="7" spans="1:12">
      <c r="A7" s="75">
        <v>1</v>
      </c>
      <c r="B7" s="40" t="s">
        <v>413</v>
      </c>
      <c r="C7" s="6">
        <f>'Departamentos y municipios'!$D$242</f>
        <v>429020.05000000005</v>
      </c>
      <c r="D7" s="447">
        <f>SUM((C7/C22)*100)</f>
        <v>38.612266727444997</v>
      </c>
      <c r="E7" s="448">
        <f>SUM(C7/360)</f>
        <v>1191.7223611111112</v>
      </c>
    </row>
    <row r="8" spans="1:12">
      <c r="A8" s="75">
        <v>2</v>
      </c>
      <c r="B8" s="40" t="s">
        <v>414</v>
      </c>
      <c r="C8" s="6">
        <f>'Departamentos y municipios'!$D$117</f>
        <v>139607.95000000001</v>
      </c>
      <c r="D8" s="447">
        <f>SUM((C8/C22)*100)</f>
        <v>12.564865914009857</v>
      </c>
      <c r="E8" s="448">
        <f t="shared" ref="E8:E22" si="0">SUM(C8/360)</f>
        <v>387.79986111111117</v>
      </c>
    </row>
    <row r="9" spans="1:12">
      <c r="A9" s="75">
        <v>3</v>
      </c>
      <c r="B9" s="40" t="s">
        <v>415</v>
      </c>
      <c r="C9" s="6">
        <f>'Departamentos y municipios'!$D$296</f>
        <v>56716.450000000004</v>
      </c>
      <c r="D9" s="447">
        <f>SUM((C9/C22)*100)</f>
        <v>5.1045416064675715</v>
      </c>
      <c r="E9" s="448">
        <f t="shared" si="0"/>
        <v>157.54569444444445</v>
      </c>
    </row>
    <row r="10" spans="1:12">
      <c r="A10" s="75">
        <v>4</v>
      </c>
      <c r="B10" s="40" t="s">
        <v>416</v>
      </c>
      <c r="C10" s="6">
        <f>'Departamentos y municipios'!$D$219</f>
        <v>60473.330000000009</v>
      </c>
      <c r="D10" s="447">
        <f>SUM((C10/C22)*100)</f>
        <v>5.4426648541409692</v>
      </c>
      <c r="E10" s="448">
        <f t="shared" si="0"/>
        <v>167.98147222222224</v>
      </c>
    </row>
    <row r="11" spans="1:12">
      <c r="A11" s="75">
        <v>5</v>
      </c>
      <c r="B11" s="40" t="s">
        <v>417</v>
      </c>
      <c r="C11" s="6">
        <f>'Departamentos y municipios'!$D$276</f>
        <v>71787.930000000008</v>
      </c>
      <c r="D11" s="447">
        <f>SUM((C11/C22)*100)</f>
        <v>6.4609910445237952</v>
      </c>
      <c r="E11" s="448">
        <f t="shared" si="0"/>
        <v>199.41091666666668</v>
      </c>
    </row>
    <row r="12" spans="1:12">
      <c r="A12" s="75">
        <v>6</v>
      </c>
      <c r="B12" s="40" t="s">
        <v>418</v>
      </c>
      <c r="C12" s="6">
        <f>'Departamentos y municipios'!$D$323</f>
        <v>35034.97</v>
      </c>
      <c r="D12" s="447">
        <f>SUM((C12/C22)*100)</f>
        <v>3.1531850467781952</v>
      </c>
      <c r="E12" s="448">
        <f t="shared" si="0"/>
        <v>97.319361111111121</v>
      </c>
    </row>
    <row r="13" spans="1:12">
      <c r="A13" s="75">
        <v>7</v>
      </c>
      <c r="B13" s="40" t="s">
        <v>419</v>
      </c>
      <c r="C13" s="6">
        <f>'Departamentos y municipios'!$D$143</f>
        <v>29591.510000000002</v>
      </c>
      <c r="D13" s="447">
        <f>SUM((C13/C22)*100)</f>
        <v>2.6632677819786181</v>
      </c>
      <c r="E13" s="448">
        <f t="shared" si="0"/>
        <v>82.198638888888894</v>
      </c>
    </row>
    <row r="14" spans="1:12">
      <c r="A14" s="75">
        <v>8</v>
      </c>
      <c r="B14" s="40" t="s">
        <v>420</v>
      </c>
      <c r="C14" s="6">
        <f>'Departamentos y municipios'!$D$259</f>
        <v>17536.73</v>
      </c>
      <c r="D14" s="447">
        <f>SUM((C14/C22)*100)</f>
        <v>1.5783245941237163</v>
      </c>
      <c r="E14" s="448">
        <f t="shared" si="0"/>
        <v>48.713138888888885</v>
      </c>
    </row>
    <row r="15" spans="1:12">
      <c r="A15" s="75">
        <v>9</v>
      </c>
      <c r="B15" s="40" t="s">
        <v>411</v>
      </c>
      <c r="C15" s="6">
        <f>'Departamentos y municipios'!$D$165</f>
        <v>15541.180000000002</v>
      </c>
      <c r="D15" s="447">
        <f>SUM((C15/C22)*100)</f>
        <v>1.3987229441123641</v>
      </c>
      <c r="E15" s="448">
        <f t="shared" si="0"/>
        <v>43.169944444444454</v>
      </c>
    </row>
    <row r="16" spans="1:12">
      <c r="A16" s="75">
        <v>10</v>
      </c>
      <c r="B16" s="40" t="s">
        <v>421</v>
      </c>
      <c r="C16" s="6">
        <f>'Departamentos y municipios'!$D$71</f>
        <v>17997.510000000002</v>
      </c>
      <c r="D16" s="447">
        <f>SUM((C16/C22)*100)</f>
        <v>1.6197952905694237</v>
      </c>
      <c r="E16" s="448">
        <f t="shared" si="0"/>
        <v>49.993083333333338</v>
      </c>
    </row>
    <row r="17" spans="1:5">
      <c r="A17" s="75">
        <v>11</v>
      </c>
      <c r="B17" s="40" t="s">
        <v>422</v>
      </c>
      <c r="C17" s="6">
        <f>'Departamentos y municipios'!$D$19</f>
        <v>17941.050000000003</v>
      </c>
      <c r="D17" s="447">
        <f>SUM((C17/C22)*100)</f>
        <v>1.614713829739256</v>
      </c>
      <c r="E17" s="448">
        <f t="shared" si="0"/>
        <v>49.836250000000007</v>
      </c>
    </row>
    <row r="18" spans="1:5">
      <c r="A18" s="75">
        <v>12</v>
      </c>
      <c r="B18" s="40" t="s">
        <v>423</v>
      </c>
      <c r="C18" s="6">
        <f>'Departamentos y municipios'!$D$91</f>
        <v>17993.329999999998</v>
      </c>
      <c r="D18" s="447">
        <f>SUM((C18/C22)*100)</f>
        <v>1.619419086065879</v>
      </c>
      <c r="E18" s="448">
        <f t="shared" si="0"/>
        <v>49.981472222222216</v>
      </c>
    </row>
    <row r="19" spans="1:5">
      <c r="A19" s="75">
        <v>13</v>
      </c>
      <c r="B19" s="40" t="s">
        <v>424</v>
      </c>
      <c r="C19" s="6">
        <f>'Departamentos y municipios'!$D$32</f>
        <v>13075.38</v>
      </c>
      <c r="D19" s="447">
        <f>SUM((C19/C22)*100)</f>
        <v>1.1767982874522991</v>
      </c>
      <c r="E19" s="448">
        <f t="shared" si="0"/>
        <v>36.320499999999996</v>
      </c>
    </row>
    <row r="20" spans="1:5">
      <c r="A20" s="75">
        <v>14</v>
      </c>
      <c r="B20" s="40" t="s">
        <v>425</v>
      </c>
      <c r="C20" s="6">
        <f>'Departamentos y municipios'!$D$195</f>
        <v>11307.200000000003</v>
      </c>
      <c r="D20" s="447">
        <f>SUM((C20/C22)*100)</f>
        <v>1.0176601824100437</v>
      </c>
      <c r="E20" s="448">
        <f t="shared" si="0"/>
        <v>31.408888888888896</v>
      </c>
    </row>
    <row r="21" spans="1:5">
      <c r="A21" s="40"/>
      <c r="B21" s="40" t="s">
        <v>426</v>
      </c>
      <c r="C21" s="6">
        <f>EMPRESAS!$Q$119</f>
        <v>177473.24000000005</v>
      </c>
      <c r="D21" s="447">
        <f>SUM((C21/C22)*100)</f>
        <v>15.972782810183025</v>
      </c>
      <c r="E21" s="448">
        <f t="shared" si="0"/>
        <v>492.98122222222236</v>
      </c>
    </row>
    <row r="22" spans="1:5">
      <c r="A22" s="40"/>
      <c r="B22" s="77" t="s">
        <v>25</v>
      </c>
      <c r="C22" s="78">
        <f>SUM(C7:C21)</f>
        <v>1111097.81</v>
      </c>
      <c r="D22" s="447">
        <f>SUM(D7:D21)</f>
        <v>100</v>
      </c>
      <c r="E22" s="448">
        <f t="shared" si="0"/>
        <v>3086.3828055555559</v>
      </c>
    </row>
    <row r="24" spans="1:5">
      <c r="C24">
        <v>1109572.3700000001</v>
      </c>
    </row>
    <row r="26" spans="1:5">
      <c r="C26" s="202"/>
    </row>
    <row r="27" spans="1:5">
      <c r="C27" s="202"/>
    </row>
  </sheetData>
  <mergeCells count="4">
    <mergeCell ref="B5:C5"/>
    <mergeCell ref="C1:L1"/>
    <mergeCell ref="C2:L2"/>
    <mergeCell ref="C3:L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323"/>
  <sheetViews>
    <sheetView topLeftCell="A10" zoomScale="120" zoomScaleNormal="120" workbookViewId="0">
      <selection activeCell="E4" sqref="E4"/>
    </sheetView>
  </sheetViews>
  <sheetFormatPr baseColWidth="10" defaultRowHeight="15"/>
  <cols>
    <col min="1" max="1" width="5.5703125" style="33" customWidth="1"/>
    <col min="2" max="2" width="23.140625" customWidth="1"/>
    <col min="3" max="3" width="23.28515625" customWidth="1"/>
    <col min="4" max="4" width="23.140625" customWidth="1"/>
  </cols>
  <sheetData>
    <row r="1" spans="1:11" s="33" customFormat="1" ht="15.75" customHeight="1">
      <c r="B1" s="565" t="s">
        <v>640</v>
      </c>
      <c r="C1" s="566"/>
      <c r="D1" s="566"/>
      <c r="E1" s="566"/>
      <c r="F1" s="566"/>
      <c r="G1" s="566"/>
      <c r="H1" s="566"/>
      <c r="I1" s="566"/>
      <c r="J1" s="566"/>
      <c r="K1" s="567"/>
    </row>
    <row r="2" spans="1:11" s="33" customFormat="1" ht="15.75" customHeight="1">
      <c r="B2" s="568" t="s">
        <v>641</v>
      </c>
      <c r="C2" s="569"/>
      <c r="D2" s="569"/>
      <c r="E2" s="569"/>
      <c r="F2" s="569"/>
      <c r="G2" s="569"/>
      <c r="H2" s="569"/>
      <c r="I2" s="569"/>
      <c r="J2" s="569"/>
      <c r="K2" s="570"/>
    </row>
    <row r="3" spans="1:11" s="33" customFormat="1" ht="16.5" customHeight="1" thickBot="1">
      <c r="B3" s="571" t="s">
        <v>642</v>
      </c>
      <c r="C3" s="572"/>
      <c r="D3" s="572"/>
      <c r="E3" s="572"/>
      <c r="F3" s="572"/>
      <c r="G3" s="572"/>
      <c r="H3" s="572"/>
      <c r="I3" s="572"/>
      <c r="J3" s="572"/>
      <c r="K3" s="573"/>
    </row>
    <row r="4" spans="1:11" s="33" customFormat="1"/>
    <row r="5" spans="1:11">
      <c r="B5" s="466" t="s">
        <v>1</v>
      </c>
      <c r="C5" s="486" t="s">
        <v>313</v>
      </c>
      <c r="D5" s="564" t="s">
        <v>623</v>
      </c>
    </row>
    <row r="6" spans="1:11">
      <c r="B6" s="466"/>
      <c r="C6" s="466"/>
      <c r="D6" s="564"/>
    </row>
    <row r="7" spans="1:11">
      <c r="A7" s="33">
        <v>1</v>
      </c>
      <c r="B7" s="54" t="s">
        <v>16</v>
      </c>
      <c r="C7" s="40" t="s">
        <v>17</v>
      </c>
      <c r="D7" s="21">
        <v>4147.3999999999996</v>
      </c>
    </row>
    <row r="8" spans="1:11">
      <c r="A8" s="33">
        <f>SUM(A7+1)</f>
        <v>2</v>
      </c>
      <c r="B8" s="43" t="s">
        <v>21</v>
      </c>
      <c r="C8" s="11" t="s">
        <v>314</v>
      </c>
      <c r="D8" s="29">
        <v>1464.99</v>
      </c>
    </row>
    <row r="9" spans="1:11">
      <c r="A9" s="33">
        <f t="shared" ref="A9:A18" si="0">SUM(A8+1)</f>
        <v>3</v>
      </c>
      <c r="B9" s="43" t="s">
        <v>21</v>
      </c>
      <c r="C9" s="11" t="s">
        <v>22</v>
      </c>
      <c r="D9" s="29">
        <v>611.35</v>
      </c>
    </row>
    <row r="10" spans="1:11">
      <c r="A10" s="33">
        <f t="shared" si="0"/>
        <v>4</v>
      </c>
      <c r="B10" s="43" t="s">
        <v>21</v>
      </c>
      <c r="C10" s="11" t="s">
        <v>20</v>
      </c>
      <c r="D10" s="29">
        <v>4179.6400000000003</v>
      </c>
    </row>
    <row r="11" spans="1:11">
      <c r="A11" s="33">
        <f t="shared" si="0"/>
        <v>5</v>
      </c>
      <c r="B11" s="43" t="s">
        <v>21</v>
      </c>
      <c r="C11" s="11" t="s">
        <v>315</v>
      </c>
      <c r="D11" s="29">
        <v>1278.71</v>
      </c>
    </row>
    <row r="12" spans="1:11">
      <c r="A12" s="33">
        <f t="shared" si="0"/>
        <v>6</v>
      </c>
      <c r="B12" s="43" t="s">
        <v>21</v>
      </c>
      <c r="C12" s="11" t="s">
        <v>24</v>
      </c>
      <c r="D12" s="29">
        <v>622.62</v>
      </c>
    </row>
    <row r="13" spans="1:11">
      <c r="A13" s="33">
        <f t="shared" si="0"/>
        <v>7</v>
      </c>
      <c r="B13" s="43" t="s">
        <v>21</v>
      </c>
      <c r="C13" s="40" t="s">
        <v>50</v>
      </c>
      <c r="D13" s="21">
        <v>1329.87</v>
      </c>
    </row>
    <row r="14" spans="1:11">
      <c r="A14" s="33">
        <f t="shared" si="0"/>
        <v>8</v>
      </c>
      <c r="B14" s="43" t="s">
        <v>21</v>
      </c>
      <c r="C14" s="40" t="s">
        <v>51</v>
      </c>
      <c r="D14" s="21">
        <v>943.19</v>
      </c>
    </row>
    <row r="15" spans="1:11">
      <c r="A15" s="33">
        <f t="shared" si="0"/>
        <v>9</v>
      </c>
      <c r="B15" s="43" t="s">
        <v>21</v>
      </c>
      <c r="C15" s="40" t="s">
        <v>52</v>
      </c>
      <c r="D15" s="21">
        <v>134.41</v>
      </c>
    </row>
    <row r="16" spans="1:11">
      <c r="A16" s="33">
        <f t="shared" si="0"/>
        <v>10</v>
      </c>
      <c r="B16" s="43" t="s">
        <v>21</v>
      </c>
      <c r="C16" s="40" t="s">
        <v>53</v>
      </c>
      <c r="D16" s="21">
        <v>691.42</v>
      </c>
    </row>
    <row r="17" spans="1:4">
      <c r="A17" s="33">
        <f t="shared" si="0"/>
        <v>11</v>
      </c>
      <c r="B17" s="43" t="s">
        <v>21</v>
      </c>
      <c r="C17" s="40" t="s">
        <v>54</v>
      </c>
      <c r="D17" s="21">
        <v>405.94</v>
      </c>
    </row>
    <row r="18" spans="1:4">
      <c r="A18" s="33">
        <f t="shared" si="0"/>
        <v>12</v>
      </c>
      <c r="B18" s="40" t="s">
        <v>21</v>
      </c>
      <c r="C18" s="40" t="s">
        <v>21</v>
      </c>
      <c r="D18" s="21">
        <v>2131.5100000000002</v>
      </c>
    </row>
    <row r="19" spans="1:4">
      <c r="D19" s="23">
        <f>SUM(D7:D18)</f>
        <v>17941.050000000003</v>
      </c>
    </row>
    <row r="21" spans="1:4">
      <c r="B21" s="466" t="s">
        <v>1</v>
      </c>
      <c r="C21" s="486" t="s">
        <v>313</v>
      </c>
      <c r="D21" s="564" t="s">
        <v>623</v>
      </c>
    </row>
    <row r="22" spans="1:4">
      <c r="B22" s="466"/>
      <c r="C22" s="466"/>
      <c r="D22" s="564"/>
    </row>
    <row r="23" spans="1:4">
      <c r="A23" s="33">
        <v>13</v>
      </c>
      <c r="B23" s="67" t="s">
        <v>184</v>
      </c>
      <c r="C23" s="40" t="s">
        <v>185</v>
      </c>
      <c r="D23" s="403">
        <v>4552.3</v>
      </c>
    </row>
    <row r="24" spans="1:4">
      <c r="A24" s="33">
        <f t="shared" ref="A24:A31" si="1">SUM(A23+1)</f>
        <v>14</v>
      </c>
      <c r="B24" s="67" t="s">
        <v>184</v>
      </c>
      <c r="C24" s="238" t="s">
        <v>316</v>
      </c>
      <c r="D24" s="403">
        <v>216</v>
      </c>
    </row>
    <row r="25" spans="1:4">
      <c r="A25" s="33">
        <f t="shared" si="1"/>
        <v>15</v>
      </c>
      <c r="B25" s="412" t="s">
        <v>184</v>
      </c>
      <c r="C25" s="404" t="s">
        <v>317</v>
      </c>
      <c r="D25" s="405"/>
    </row>
    <row r="26" spans="1:4">
      <c r="A26" s="33">
        <f t="shared" si="1"/>
        <v>16</v>
      </c>
      <c r="B26" s="67" t="s">
        <v>184</v>
      </c>
      <c r="C26" s="40" t="s">
        <v>186</v>
      </c>
      <c r="D26" s="403">
        <v>6735.96</v>
      </c>
    </row>
    <row r="27" spans="1:4">
      <c r="A27" s="33">
        <f t="shared" si="1"/>
        <v>17</v>
      </c>
      <c r="B27" s="67" t="s">
        <v>184</v>
      </c>
      <c r="C27" s="40" t="s">
        <v>187</v>
      </c>
      <c r="D27" s="403">
        <v>552.09</v>
      </c>
    </row>
    <row r="28" spans="1:4">
      <c r="A28" s="33">
        <f t="shared" si="1"/>
        <v>18</v>
      </c>
      <c r="B28" s="67" t="s">
        <v>184</v>
      </c>
      <c r="C28" s="40" t="s">
        <v>188</v>
      </c>
      <c r="D28" s="403">
        <v>459.89</v>
      </c>
    </row>
    <row r="29" spans="1:4">
      <c r="A29" s="33">
        <f t="shared" si="1"/>
        <v>19</v>
      </c>
      <c r="B29" s="67" t="s">
        <v>184</v>
      </c>
      <c r="C29" s="40" t="s">
        <v>189</v>
      </c>
      <c r="D29" s="403">
        <v>440.07</v>
      </c>
    </row>
    <row r="30" spans="1:4">
      <c r="A30" s="33">
        <f t="shared" si="1"/>
        <v>20</v>
      </c>
      <c r="B30" s="67" t="s">
        <v>184</v>
      </c>
      <c r="C30" s="40" t="s">
        <v>190</v>
      </c>
      <c r="D30" s="403">
        <v>119.07</v>
      </c>
    </row>
    <row r="31" spans="1:4">
      <c r="A31" s="33">
        <f t="shared" si="1"/>
        <v>21</v>
      </c>
      <c r="B31" s="412" t="s">
        <v>184</v>
      </c>
      <c r="C31" s="404" t="s">
        <v>318</v>
      </c>
      <c r="D31" s="405">
        <v>0</v>
      </c>
    </row>
    <row r="32" spans="1:4">
      <c r="D32" s="23">
        <f>SUM(D23:D31)</f>
        <v>13075.38</v>
      </c>
    </row>
    <row r="36" spans="1:4">
      <c r="B36" s="466" t="s">
        <v>1</v>
      </c>
      <c r="C36" s="486" t="s">
        <v>313</v>
      </c>
      <c r="D36" s="564" t="s">
        <v>623</v>
      </c>
    </row>
    <row r="37" spans="1:4">
      <c r="B37" s="466"/>
      <c r="C37" s="466"/>
      <c r="D37" s="564"/>
    </row>
    <row r="38" spans="1:4">
      <c r="A38" s="33">
        <v>22</v>
      </c>
      <c r="B38" s="67" t="s">
        <v>144</v>
      </c>
      <c r="C38" s="40" t="s">
        <v>144</v>
      </c>
      <c r="D38" s="403">
        <v>6187.03</v>
      </c>
    </row>
    <row r="39" spans="1:4">
      <c r="A39" s="33">
        <f t="shared" ref="A39:A70" si="2">SUM(A38+1)</f>
        <v>23</v>
      </c>
      <c r="B39" s="67" t="s">
        <v>144</v>
      </c>
      <c r="C39" s="40" t="s">
        <v>145</v>
      </c>
      <c r="D39" s="403">
        <v>430.66</v>
      </c>
    </row>
    <row r="40" spans="1:4">
      <c r="A40" s="33">
        <f t="shared" si="2"/>
        <v>24</v>
      </c>
      <c r="B40" s="67" t="s">
        <v>144</v>
      </c>
      <c r="C40" s="40" t="s">
        <v>146</v>
      </c>
      <c r="D40" s="403">
        <v>2400.9899999999998</v>
      </c>
    </row>
    <row r="41" spans="1:4">
      <c r="A41" s="33">
        <f t="shared" si="2"/>
        <v>25</v>
      </c>
      <c r="B41" s="67" t="s">
        <v>144</v>
      </c>
      <c r="C41" s="40" t="s">
        <v>147</v>
      </c>
      <c r="D41" s="403">
        <v>1440.18</v>
      </c>
    </row>
    <row r="42" spans="1:4">
      <c r="A42" s="33">
        <f t="shared" si="2"/>
        <v>26</v>
      </c>
      <c r="B42" s="67" t="s">
        <v>144</v>
      </c>
      <c r="C42" s="40" t="s">
        <v>148</v>
      </c>
      <c r="D42" s="403">
        <v>774.95</v>
      </c>
    </row>
    <row r="43" spans="1:4">
      <c r="A43" s="33">
        <f t="shared" si="2"/>
        <v>27</v>
      </c>
      <c r="B43" s="67" t="s">
        <v>144</v>
      </c>
      <c r="C43" s="40" t="s">
        <v>149</v>
      </c>
      <c r="D43" s="403">
        <v>904.17</v>
      </c>
    </row>
    <row r="44" spans="1:4">
      <c r="A44" s="33">
        <f t="shared" si="2"/>
        <v>28</v>
      </c>
      <c r="B44" s="67" t="s">
        <v>144</v>
      </c>
      <c r="C44" s="40" t="s">
        <v>150</v>
      </c>
      <c r="D44" s="403">
        <v>979.26</v>
      </c>
    </row>
    <row r="45" spans="1:4">
      <c r="A45" s="33">
        <f t="shared" si="2"/>
        <v>29</v>
      </c>
      <c r="B45" s="67" t="s">
        <v>144</v>
      </c>
      <c r="C45" s="40" t="s">
        <v>151</v>
      </c>
      <c r="D45" s="403">
        <v>509.1</v>
      </c>
    </row>
    <row r="46" spans="1:4">
      <c r="A46" s="33">
        <f t="shared" si="2"/>
        <v>30</v>
      </c>
      <c r="B46" s="445" t="s">
        <v>144</v>
      </c>
      <c r="C46" s="238" t="s">
        <v>152</v>
      </c>
      <c r="D46" s="417">
        <v>543.83000000000004</v>
      </c>
    </row>
    <row r="47" spans="1:4">
      <c r="A47" s="33">
        <f t="shared" si="2"/>
        <v>31</v>
      </c>
      <c r="B47" s="445" t="s">
        <v>144</v>
      </c>
      <c r="C47" s="238" t="s">
        <v>153</v>
      </c>
      <c r="D47" s="417">
        <v>685.5</v>
      </c>
    </row>
    <row r="48" spans="1:4">
      <c r="A48" s="33">
        <f t="shared" si="2"/>
        <v>32</v>
      </c>
      <c r="B48" s="445" t="s">
        <v>144</v>
      </c>
      <c r="C48" s="238" t="s">
        <v>154</v>
      </c>
      <c r="D48" s="417">
        <v>495.78</v>
      </c>
    </row>
    <row r="49" spans="1:4">
      <c r="A49" s="33">
        <f t="shared" si="2"/>
        <v>33</v>
      </c>
      <c r="B49" s="445" t="s">
        <v>144</v>
      </c>
      <c r="C49" s="238" t="s">
        <v>155</v>
      </c>
      <c r="D49" s="417">
        <v>435.97</v>
      </c>
    </row>
    <row r="50" spans="1:4">
      <c r="A50" s="33">
        <f t="shared" si="2"/>
        <v>34</v>
      </c>
      <c r="B50" s="445" t="s">
        <v>144</v>
      </c>
      <c r="C50" s="238" t="s">
        <v>156</v>
      </c>
      <c r="D50" s="417">
        <v>353.77</v>
      </c>
    </row>
    <row r="51" spans="1:4">
      <c r="A51" s="33">
        <f t="shared" si="2"/>
        <v>35</v>
      </c>
      <c r="B51" s="445" t="s">
        <v>144</v>
      </c>
      <c r="C51" s="238" t="s">
        <v>157</v>
      </c>
      <c r="D51" s="417">
        <v>272.52999999999997</v>
      </c>
    </row>
    <row r="52" spans="1:4">
      <c r="A52" s="33">
        <f t="shared" si="2"/>
        <v>36</v>
      </c>
      <c r="B52" s="445" t="s">
        <v>144</v>
      </c>
      <c r="C52" s="238" t="s">
        <v>158</v>
      </c>
      <c r="D52" s="417">
        <v>200.99</v>
      </c>
    </row>
    <row r="53" spans="1:4">
      <c r="A53" s="33">
        <f t="shared" si="2"/>
        <v>37</v>
      </c>
      <c r="B53" s="445" t="s">
        <v>144</v>
      </c>
      <c r="C53" s="238" t="s">
        <v>319</v>
      </c>
      <c r="D53" s="417">
        <v>114.94</v>
      </c>
    </row>
    <row r="54" spans="1:4">
      <c r="A54" s="33">
        <f t="shared" si="2"/>
        <v>38</v>
      </c>
      <c r="B54" s="445" t="s">
        <v>144</v>
      </c>
      <c r="C54" s="238" t="s">
        <v>159</v>
      </c>
      <c r="D54" s="417">
        <v>156.84</v>
      </c>
    </row>
    <row r="55" spans="1:4">
      <c r="A55" s="33">
        <f t="shared" si="2"/>
        <v>39</v>
      </c>
      <c r="B55" s="445" t="s">
        <v>144</v>
      </c>
      <c r="C55" s="238" t="s">
        <v>160</v>
      </c>
      <c r="D55" s="417">
        <v>149.16</v>
      </c>
    </row>
    <row r="56" spans="1:4">
      <c r="A56" s="33">
        <f t="shared" si="2"/>
        <v>40</v>
      </c>
      <c r="B56" s="445" t="s">
        <v>144</v>
      </c>
      <c r="C56" s="238" t="s">
        <v>161</v>
      </c>
      <c r="D56" s="417">
        <v>148.63999999999999</v>
      </c>
    </row>
    <row r="57" spans="1:4">
      <c r="A57" s="33">
        <f t="shared" si="2"/>
        <v>41</v>
      </c>
      <c r="B57" s="445" t="s">
        <v>144</v>
      </c>
      <c r="C57" s="238" t="s">
        <v>320</v>
      </c>
      <c r="D57" s="417">
        <v>38.76</v>
      </c>
    </row>
    <row r="58" spans="1:4">
      <c r="A58" s="33">
        <f t="shared" si="2"/>
        <v>42</v>
      </c>
      <c r="B58" s="445" t="s">
        <v>144</v>
      </c>
      <c r="C58" s="238" t="s">
        <v>321</v>
      </c>
      <c r="D58" s="417">
        <v>110.54</v>
      </c>
    </row>
    <row r="59" spans="1:4">
      <c r="A59" s="33">
        <f t="shared" si="2"/>
        <v>43</v>
      </c>
      <c r="B59" s="445" t="s">
        <v>144</v>
      </c>
      <c r="C59" s="238" t="s">
        <v>322</v>
      </c>
      <c r="D59" s="417">
        <v>43.37</v>
      </c>
    </row>
    <row r="60" spans="1:4">
      <c r="A60" s="33">
        <f t="shared" si="2"/>
        <v>44</v>
      </c>
      <c r="B60" s="445" t="s">
        <v>144</v>
      </c>
      <c r="C60" s="238" t="s">
        <v>162</v>
      </c>
      <c r="D60" s="417">
        <v>66.319999999999993</v>
      </c>
    </row>
    <row r="61" spans="1:4">
      <c r="A61" s="33">
        <f t="shared" si="2"/>
        <v>45</v>
      </c>
      <c r="B61" s="445" t="s">
        <v>144</v>
      </c>
      <c r="C61" s="238" t="s">
        <v>323</v>
      </c>
      <c r="D61" s="417">
        <v>57.47</v>
      </c>
    </row>
    <row r="62" spans="1:4">
      <c r="A62" s="33">
        <f t="shared" si="2"/>
        <v>46</v>
      </c>
      <c r="B62" s="445" t="s">
        <v>144</v>
      </c>
      <c r="C62" s="238" t="s">
        <v>163</v>
      </c>
      <c r="D62" s="417">
        <v>75.28</v>
      </c>
    </row>
    <row r="63" spans="1:4">
      <c r="A63" s="33">
        <f t="shared" si="2"/>
        <v>47</v>
      </c>
      <c r="B63" s="445" t="s">
        <v>144</v>
      </c>
      <c r="C63" s="238" t="s">
        <v>164</v>
      </c>
      <c r="D63" s="417">
        <v>54.53</v>
      </c>
    </row>
    <row r="64" spans="1:4">
      <c r="A64" s="33">
        <f t="shared" si="2"/>
        <v>48</v>
      </c>
      <c r="B64" s="445" t="s">
        <v>144</v>
      </c>
      <c r="C64" s="238" t="s">
        <v>324</v>
      </c>
      <c r="D64" s="417">
        <v>63.24</v>
      </c>
    </row>
    <row r="65" spans="1:4">
      <c r="A65" s="33">
        <f t="shared" si="2"/>
        <v>49</v>
      </c>
      <c r="B65" s="445" t="s">
        <v>144</v>
      </c>
      <c r="C65" s="238" t="s">
        <v>165</v>
      </c>
      <c r="D65" s="417">
        <v>94.18</v>
      </c>
    </row>
    <row r="66" spans="1:4">
      <c r="A66" s="33">
        <f t="shared" si="2"/>
        <v>50</v>
      </c>
      <c r="B66" s="445" t="s">
        <v>144</v>
      </c>
      <c r="C66" s="407" t="s">
        <v>427</v>
      </c>
      <c r="D66" s="417">
        <v>13.77</v>
      </c>
    </row>
    <row r="67" spans="1:4">
      <c r="A67" s="33">
        <f t="shared" si="2"/>
        <v>51</v>
      </c>
      <c r="B67" s="445" t="s">
        <v>144</v>
      </c>
      <c r="C67" s="407" t="s">
        <v>428</v>
      </c>
      <c r="D67" s="417">
        <v>42.9</v>
      </c>
    </row>
    <row r="68" spans="1:4">
      <c r="A68" s="33">
        <f t="shared" si="2"/>
        <v>52</v>
      </c>
      <c r="B68" s="445" t="s">
        <v>144</v>
      </c>
      <c r="C68" s="407" t="s">
        <v>429</v>
      </c>
      <c r="D68" s="417">
        <v>119.2</v>
      </c>
    </row>
    <row r="69" spans="1:4">
      <c r="A69" s="33">
        <f t="shared" si="2"/>
        <v>53</v>
      </c>
      <c r="B69" s="445" t="s">
        <v>144</v>
      </c>
      <c r="C69" s="407" t="s">
        <v>430</v>
      </c>
      <c r="D69" s="417">
        <v>15.6</v>
      </c>
    </row>
    <row r="70" spans="1:4">
      <c r="A70" s="33">
        <f t="shared" si="2"/>
        <v>54</v>
      </c>
      <c r="B70" s="445" t="s">
        <v>144</v>
      </c>
      <c r="C70" s="407" t="s">
        <v>431</v>
      </c>
      <c r="D70" s="417">
        <v>18.059999999999999</v>
      </c>
    </row>
    <row r="71" spans="1:4" s="33" customFormat="1">
      <c r="B71" s="406"/>
      <c r="C71" s="408"/>
      <c r="D71" s="403">
        <f>SUM(D38:D70)</f>
        <v>17997.510000000002</v>
      </c>
    </row>
    <row r="73" spans="1:4">
      <c r="B73" s="466" t="s">
        <v>1</v>
      </c>
      <c r="C73" s="486" t="s">
        <v>313</v>
      </c>
      <c r="D73" s="564" t="s">
        <v>623</v>
      </c>
    </row>
    <row r="74" spans="1:4">
      <c r="B74" s="466"/>
      <c r="C74" s="466"/>
      <c r="D74" s="564"/>
    </row>
    <row r="75" spans="1:4">
      <c r="A75" s="33">
        <v>55</v>
      </c>
      <c r="B75" s="68" t="s">
        <v>173</v>
      </c>
      <c r="C75" s="40" t="s">
        <v>174</v>
      </c>
      <c r="D75" s="403">
        <v>10862.39</v>
      </c>
    </row>
    <row r="76" spans="1:4">
      <c r="A76" s="33">
        <f t="shared" ref="A76:A90" si="3">SUM(A75+1)</f>
        <v>56</v>
      </c>
      <c r="B76" s="68" t="s">
        <v>173</v>
      </c>
      <c r="C76" s="40" t="s">
        <v>175</v>
      </c>
      <c r="D76" s="403">
        <v>268.72000000000003</v>
      </c>
    </row>
    <row r="77" spans="1:4">
      <c r="A77" s="33">
        <f t="shared" si="3"/>
        <v>57</v>
      </c>
      <c r="B77" s="68" t="s">
        <v>173</v>
      </c>
      <c r="C77" s="40" t="s">
        <v>176</v>
      </c>
      <c r="D77" s="403">
        <v>168.94</v>
      </c>
    </row>
    <row r="78" spans="1:4">
      <c r="A78" s="33">
        <f t="shared" si="3"/>
        <v>58</v>
      </c>
      <c r="B78" s="68" t="s">
        <v>173</v>
      </c>
      <c r="C78" s="40" t="s">
        <v>177</v>
      </c>
      <c r="D78" s="403">
        <v>91.55</v>
      </c>
    </row>
    <row r="79" spans="1:4">
      <c r="A79" s="33">
        <f t="shared" si="3"/>
        <v>59</v>
      </c>
      <c r="B79" s="68" t="s">
        <v>173</v>
      </c>
      <c r="C79" s="40" t="s">
        <v>178</v>
      </c>
      <c r="D79" s="403">
        <v>136.1</v>
      </c>
    </row>
    <row r="80" spans="1:4">
      <c r="A80" s="33">
        <f t="shared" si="3"/>
        <v>60</v>
      </c>
      <c r="B80" s="68" t="s">
        <v>173</v>
      </c>
      <c r="C80" s="40" t="s">
        <v>179</v>
      </c>
      <c r="D80" s="403">
        <v>817.53</v>
      </c>
    </row>
    <row r="81" spans="1:4">
      <c r="A81" s="33">
        <f t="shared" si="3"/>
        <v>61</v>
      </c>
      <c r="B81" s="68" t="s">
        <v>173</v>
      </c>
      <c r="C81" s="40" t="s">
        <v>180</v>
      </c>
      <c r="D81" s="403">
        <v>82.82</v>
      </c>
    </row>
    <row r="82" spans="1:4">
      <c r="A82" s="33">
        <f t="shared" si="3"/>
        <v>62</v>
      </c>
      <c r="B82" s="68" t="s">
        <v>173</v>
      </c>
      <c r="C82" s="40" t="s">
        <v>181</v>
      </c>
      <c r="D82" s="403">
        <v>929.67</v>
      </c>
    </row>
    <row r="83" spans="1:4">
      <c r="A83" s="33">
        <f t="shared" si="3"/>
        <v>63</v>
      </c>
      <c r="B83" s="68" t="s">
        <v>173</v>
      </c>
      <c r="C83" s="40" t="s">
        <v>182</v>
      </c>
      <c r="D83" s="403">
        <v>722.94</v>
      </c>
    </row>
    <row r="84" spans="1:4">
      <c r="A84" s="33">
        <f t="shared" si="3"/>
        <v>64</v>
      </c>
      <c r="B84" s="68" t="s">
        <v>173</v>
      </c>
      <c r="C84" s="40" t="s">
        <v>183</v>
      </c>
      <c r="D84" s="403">
        <v>1215.71</v>
      </c>
    </row>
    <row r="85" spans="1:4">
      <c r="A85" s="33">
        <f t="shared" si="3"/>
        <v>65</v>
      </c>
      <c r="B85" s="423" t="s">
        <v>173</v>
      </c>
      <c r="C85" s="238" t="s">
        <v>325</v>
      </c>
      <c r="D85" s="417">
        <v>305.45</v>
      </c>
    </row>
    <row r="86" spans="1:4">
      <c r="A86" s="33">
        <f t="shared" si="3"/>
        <v>66</v>
      </c>
      <c r="B86" s="423" t="s">
        <v>173</v>
      </c>
      <c r="C86" s="238" t="s">
        <v>326</v>
      </c>
      <c r="D86" s="417">
        <v>130.94</v>
      </c>
    </row>
    <row r="87" spans="1:4">
      <c r="A87" s="33">
        <f t="shared" si="3"/>
        <v>67</v>
      </c>
      <c r="B87" s="423" t="s">
        <v>173</v>
      </c>
      <c r="C87" s="238" t="s">
        <v>327</v>
      </c>
      <c r="D87" s="417">
        <v>130.91</v>
      </c>
    </row>
    <row r="88" spans="1:4">
      <c r="A88" s="33">
        <f t="shared" si="3"/>
        <v>68</v>
      </c>
      <c r="B88" s="43" t="s">
        <v>173</v>
      </c>
      <c r="C88" s="94" t="s">
        <v>432</v>
      </c>
      <c r="D88" s="403">
        <v>1118</v>
      </c>
    </row>
    <row r="89" spans="1:4">
      <c r="A89" s="33">
        <f t="shared" si="3"/>
        <v>69</v>
      </c>
      <c r="B89" s="43" t="s">
        <v>173</v>
      </c>
      <c r="C89" s="407" t="s">
        <v>433</v>
      </c>
      <c r="D89" s="403">
        <v>259.5</v>
      </c>
    </row>
    <row r="90" spans="1:4">
      <c r="A90" s="33">
        <f t="shared" si="3"/>
        <v>70</v>
      </c>
      <c r="B90" s="43" t="s">
        <v>173</v>
      </c>
      <c r="C90" s="407" t="s">
        <v>434</v>
      </c>
      <c r="D90" s="403">
        <v>752.16</v>
      </c>
    </row>
    <row r="91" spans="1:4">
      <c r="D91" s="403">
        <f>SUM(D75:D90)</f>
        <v>17993.329999999998</v>
      </c>
    </row>
    <row r="93" spans="1:4" ht="15" customHeight="1">
      <c r="B93" s="466" t="s">
        <v>1</v>
      </c>
      <c r="C93" s="486" t="s">
        <v>313</v>
      </c>
      <c r="D93" s="564" t="s">
        <v>623</v>
      </c>
    </row>
    <row r="94" spans="1:4">
      <c r="B94" s="466"/>
      <c r="C94" s="466"/>
      <c r="D94" s="564"/>
    </row>
    <row r="95" spans="1:4">
      <c r="A95" s="33">
        <v>71</v>
      </c>
      <c r="B95" s="43" t="s">
        <v>19</v>
      </c>
      <c r="C95" s="40" t="s">
        <v>328</v>
      </c>
      <c r="D95" s="403">
        <v>3508.4</v>
      </c>
    </row>
    <row r="96" spans="1:4">
      <c r="A96" s="33">
        <f t="shared" ref="A96:A116" si="4">SUM(A95+1)</f>
        <v>72</v>
      </c>
      <c r="B96" s="43" t="s">
        <v>19</v>
      </c>
      <c r="C96" s="40" t="s">
        <v>19</v>
      </c>
      <c r="D96" s="403">
        <v>9483.32</v>
      </c>
    </row>
    <row r="97" spans="1:4">
      <c r="A97" s="33">
        <f t="shared" si="4"/>
        <v>73</v>
      </c>
      <c r="B97" s="43" t="s">
        <v>19</v>
      </c>
      <c r="C97" s="40" t="s">
        <v>329</v>
      </c>
      <c r="D97" s="403">
        <v>936.13</v>
      </c>
    </row>
    <row r="98" spans="1:4">
      <c r="A98" s="33">
        <f t="shared" si="4"/>
        <v>74</v>
      </c>
      <c r="B98" s="43" t="s">
        <v>19</v>
      </c>
      <c r="C98" s="40" t="s">
        <v>330</v>
      </c>
      <c r="D98" s="403">
        <v>1854.06</v>
      </c>
    </row>
    <row r="99" spans="1:4">
      <c r="A99" s="33">
        <f t="shared" si="4"/>
        <v>75</v>
      </c>
      <c r="B99" s="43" t="s">
        <v>19</v>
      </c>
      <c r="C99" s="40" t="s">
        <v>331</v>
      </c>
      <c r="D99" s="403">
        <v>2564.6999999999998</v>
      </c>
    </row>
    <row r="100" spans="1:4">
      <c r="A100" s="33">
        <f t="shared" si="4"/>
        <v>76</v>
      </c>
      <c r="B100" s="43" t="s">
        <v>19</v>
      </c>
      <c r="C100" s="40" t="s">
        <v>55</v>
      </c>
      <c r="D100" s="403">
        <v>24202.63</v>
      </c>
    </row>
    <row r="101" spans="1:4">
      <c r="A101" s="33">
        <f t="shared" si="4"/>
        <v>77</v>
      </c>
      <c r="B101" s="43" t="s">
        <v>19</v>
      </c>
      <c r="C101" s="40" t="s">
        <v>56</v>
      </c>
      <c r="D101" s="403">
        <v>607.80999999999995</v>
      </c>
    </row>
    <row r="102" spans="1:4">
      <c r="A102" s="33">
        <f t="shared" si="4"/>
        <v>78</v>
      </c>
      <c r="B102" s="43" t="s">
        <v>19</v>
      </c>
      <c r="C102" s="40" t="s">
        <v>57</v>
      </c>
      <c r="D102" s="403">
        <v>4261.76</v>
      </c>
    </row>
    <row r="103" spans="1:4">
      <c r="A103" s="33">
        <f t="shared" si="4"/>
        <v>79</v>
      </c>
      <c r="B103" s="43" t="s">
        <v>19</v>
      </c>
      <c r="C103" s="40" t="s">
        <v>58</v>
      </c>
      <c r="D103" s="403">
        <v>1158.4100000000001</v>
      </c>
    </row>
    <row r="104" spans="1:4">
      <c r="A104" s="33">
        <f t="shared" si="4"/>
        <v>80</v>
      </c>
      <c r="B104" s="43" t="s">
        <v>19</v>
      </c>
      <c r="C104" s="40" t="s">
        <v>59</v>
      </c>
      <c r="D104" s="403">
        <v>402.11</v>
      </c>
    </row>
    <row r="105" spans="1:4">
      <c r="A105" s="33">
        <f t="shared" si="4"/>
        <v>81</v>
      </c>
      <c r="B105" s="43" t="s">
        <v>19</v>
      </c>
      <c r="C105" s="40" t="s">
        <v>60</v>
      </c>
      <c r="D105" s="403">
        <v>2661.19</v>
      </c>
    </row>
    <row r="106" spans="1:4">
      <c r="A106" s="33">
        <f t="shared" si="4"/>
        <v>82</v>
      </c>
      <c r="B106" s="43" t="s">
        <v>19</v>
      </c>
      <c r="C106" s="40" t="s">
        <v>61</v>
      </c>
      <c r="D106" s="403">
        <v>6467.24</v>
      </c>
    </row>
    <row r="107" spans="1:4">
      <c r="A107" s="33">
        <f t="shared" si="4"/>
        <v>83</v>
      </c>
      <c r="B107" s="43" t="s">
        <v>19</v>
      </c>
      <c r="C107" s="40" t="s">
        <v>62</v>
      </c>
      <c r="D107" s="403">
        <v>111.73</v>
      </c>
    </row>
    <row r="108" spans="1:4">
      <c r="A108" s="33">
        <f t="shared" si="4"/>
        <v>84</v>
      </c>
      <c r="B108" s="43" t="s">
        <v>19</v>
      </c>
      <c r="C108" s="40" t="s">
        <v>100</v>
      </c>
      <c r="D108" s="403">
        <v>1055.94</v>
      </c>
    </row>
    <row r="109" spans="1:4">
      <c r="A109" s="33">
        <f t="shared" si="4"/>
        <v>85</v>
      </c>
      <c r="B109" s="43" t="s">
        <v>19</v>
      </c>
      <c r="C109" s="40" t="s">
        <v>63</v>
      </c>
      <c r="D109" s="403">
        <v>466.33</v>
      </c>
    </row>
    <row r="110" spans="1:4">
      <c r="A110" s="33">
        <f t="shared" si="4"/>
        <v>86</v>
      </c>
      <c r="B110" s="43" t="s">
        <v>19</v>
      </c>
      <c r="C110" s="40" t="s">
        <v>137</v>
      </c>
      <c r="D110" s="403">
        <v>46258.69</v>
      </c>
    </row>
    <row r="111" spans="1:4">
      <c r="A111" s="33">
        <f t="shared" si="4"/>
        <v>87</v>
      </c>
      <c r="B111" s="43" t="s">
        <v>19</v>
      </c>
      <c r="C111" s="40" t="s">
        <v>138</v>
      </c>
      <c r="D111" s="403">
        <v>8117.07</v>
      </c>
    </row>
    <row r="112" spans="1:4">
      <c r="A112" s="33">
        <f t="shared" si="4"/>
        <v>88</v>
      </c>
      <c r="B112" s="43" t="s">
        <v>19</v>
      </c>
      <c r="C112" s="40" t="s">
        <v>139</v>
      </c>
      <c r="D112" s="403">
        <v>707.99</v>
      </c>
    </row>
    <row r="113" spans="1:4">
      <c r="A113" s="33">
        <f t="shared" si="4"/>
        <v>89</v>
      </c>
      <c r="B113" s="43" t="s">
        <v>19</v>
      </c>
      <c r="C113" s="40" t="s">
        <v>140</v>
      </c>
      <c r="D113" s="403">
        <v>23165.42</v>
      </c>
    </row>
    <row r="114" spans="1:4">
      <c r="A114" s="33">
        <f t="shared" si="4"/>
        <v>90</v>
      </c>
      <c r="B114" s="67" t="s">
        <v>19</v>
      </c>
      <c r="C114" s="40" t="s">
        <v>141</v>
      </c>
      <c r="D114" s="403">
        <v>369.56</v>
      </c>
    </row>
    <row r="115" spans="1:4">
      <c r="A115" s="33">
        <f t="shared" si="4"/>
        <v>91</v>
      </c>
      <c r="B115" s="43" t="s">
        <v>19</v>
      </c>
      <c r="C115" s="40" t="s">
        <v>142</v>
      </c>
      <c r="D115" s="403">
        <v>363.99</v>
      </c>
    </row>
    <row r="116" spans="1:4">
      <c r="A116" s="33">
        <f t="shared" si="4"/>
        <v>92</v>
      </c>
      <c r="B116" s="43" t="s">
        <v>19</v>
      </c>
      <c r="C116" s="40" t="s">
        <v>143</v>
      </c>
      <c r="D116" s="403">
        <v>883.47</v>
      </c>
    </row>
    <row r="117" spans="1:4" s="33" customFormat="1">
      <c r="B117" s="406"/>
      <c r="C117" s="410"/>
      <c r="D117" s="403">
        <f>SUM(D95:D116)</f>
        <v>139607.95000000001</v>
      </c>
    </row>
    <row r="119" spans="1:4" ht="15" customHeight="1">
      <c r="B119" s="466" t="s">
        <v>1</v>
      </c>
      <c r="C119" s="486" t="s">
        <v>313</v>
      </c>
      <c r="D119" s="564" t="s">
        <v>623</v>
      </c>
    </row>
    <row r="120" spans="1:4">
      <c r="B120" s="466"/>
      <c r="C120" s="466"/>
      <c r="D120" s="564"/>
    </row>
    <row r="121" spans="1:4">
      <c r="A121" s="33">
        <v>93</v>
      </c>
      <c r="B121" s="43" t="s">
        <v>64</v>
      </c>
      <c r="C121" s="40" t="s">
        <v>332</v>
      </c>
      <c r="D121" s="403">
        <v>4677.75</v>
      </c>
    </row>
    <row r="122" spans="1:4">
      <c r="A122" s="33">
        <f t="shared" ref="A122:A142" si="5">SUM(A121+1)</f>
        <v>94</v>
      </c>
      <c r="B122" s="43" t="s">
        <v>64</v>
      </c>
      <c r="C122" s="40" t="s">
        <v>333</v>
      </c>
      <c r="D122" s="403">
        <v>1840.43</v>
      </c>
    </row>
    <row r="123" spans="1:4">
      <c r="A123" s="33">
        <f t="shared" si="5"/>
        <v>95</v>
      </c>
      <c r="B123" s="43" t="s">
        <v>64</v>
      </c>
      <c r="C123" s="40" t="s">
        <v>334</v>
      </c>
      <c r="D123" s="403">
        <v>664.62</v>
      </c>
    </row>
    <row r="124" spans="1:4">
      <c r="A124" s="33">
        <f t="shared" si="5"/>
        <v>96</v>
      </c>
      <c r="B124" s="43" t="s">
        <v>64</v>
      </c>
      <c r="C124" s="40" t="s">
        <v>335</v>
      </c>
      <c r="D124" s="403">
        <v>934.6</v>
      </c>
    </row>
    <row r="125" spans="1:4">
      <c r="A125" s="33">
        <f t="shared" si="5"/>
        <v>97</v>
      </c>
      <c r="B125" s="43" t="s">
        <v>64</v>
      </c>
      <c r="C125" s="40" t="s">
        <v>336</v>
      </c>
      <c r="D125" s="403">
        <v>833.96</v>
      </c>
    </row>
    <row r="126" spans="1:4">
      <c r="A126" s="33">
        <f t="shared" si="5"/>
        <v>98</v>
      </c>
      <c r="B126" s="43" t="s">
        <v>64</v>
      </c>
      <c r="C126" s="40" t="s">
        <v>337</v>
      </c>
      <c r="D126" s="403">
        <v>1373.83</v>
      </c>
    </row>
    <row r="127" spans="1:4">
      <c r="A127" s="33">
        <f t="shared" si="5"/>
        <v>99</v>
      </c>
      <c r="B127" s="43" t="s">
        <v>64</v>
      </c>
      <c r="C127" s="40" t="s">
        <v>340</v>
      </c>
      <c r="D127" s="403">
        <v>2580.1999999999998</v>
      </c>
    </row>
    <row r="128" spans="1:4">
      <c r="A128" s="33">
        <f t="shared" si="5"/>
        <v>100</v>
      </c>
      <c r="B128" s="43" t="s">
        <v>64</v>
      </c>
      <c r="C128" s="40" t="s">
        <v>341</v>
      </c>
      <c r="D128" s="403">
        <v>1716.6</v>
      </c>
    </row>
    <row r="129" spans="1:4">
      <c r="A129" s="33">
        <f t="shared" si="5"/>
        <v>101</v>
      </c>
      <c r="B129" s="43" t="s">
        <v>64</v>
      </c>
      <c r="C129" s="40" t="s">
        <v>338</v>
      </c>
      <c r="D129" s="403">
        <v>2444.2399999999998</v>
      </c>
    </row>
    <row r="130" spans="1:4">
      <c r="A130" s="33">
        <f t="shared" si="5"/>
        <v>102</v>
      </c>
      <c r="B130" s="59" t="s">
        <v>64</v>
      </c>
      <c r="C130" s="40" t="s">
        <v>65</v>
      </c>
      <c r="D130" s="403">
        <v>1384.82</v>
      </c>
    </row>
    <row r="131" spans="1:4">
      <c r="A131" s="33">
        <f t="shared" si="5"/>
        <v>103</v>
      </c>
      <c r="B131" s="59" t="s">
        <v>64</v>
      </c>
      <c r="C131" s="40" t="s">
        <v>166</v>
      </c>
      <c r="D131" s="403">
        <v>325.72000000000003</v>
      </c>
    </row>
    <row r="132" spans="1:4">
      <c r="A132" s="33">
        <f t="shared" si="5"/>
        <v>104</v>
      </c>
      <c r="B132" s="424" t="s">
        <v>64</v>
      </c>
      <c r="C132" s="238" t="s">
        <v>342</v>
      </c>
      <c r="D132" s="417">
        <v>130.93</v>
      </c>
    </row>
    <row r="133" spans="1:4">
      <c r="A133" s="33">
        <f t="shared" si="5"/>
        <v>105</v>
      </c>
      <c r="B133" s="424" t="s">
        <v>64</v>
      </c>
      <c r="C133" s="238" t="s">
        <v>343</v>
      </c>
      <c r="D133" s="417">
        <v>174.56</v>
      </c>
    </row>
    <row r="134" spans="1:4">
      <c r="A134" s="33">
        <f t="shared" si="5"/>
        <v>106</v>
      </c>
      <c r="B134" s="59" t="s">
        <v>64</v>
      </c>
      <c r="C134" s="40" t="s">
        <v>167</v>
      </c>
      <c r="D134" s="403">
        <v>388.16</v>
      </c>
    </row>
    <row r="135" spans="1:4">
      <c r="A135" s="33">
        <f t="shared" si="5"/>
        <v>107</v>
      </c>
      <c r="B135" s="59" t="s">
        <v>64</v>
      </c>
      <c r="C135" s="40" t="s">
        <v>168</v>
      </c>
      <c r="D135" s="403">
        <v>224.46</v>
      </c>
    </row>
    <row r="136" spans="1:4">
      <c r="A136" s="33">
        <f t="shared" si="5"/>
        <v>108</v>
      </c>
      <c r="B136" s="59" t="s">
        <v>64</v>
      </c>
      <c r="C136" s="40" t="s">
        <v>169</v>
      </c>
      <c r="D136" s="403">
        <v>184.65</v>
      </c>
    </row>
    <row r="137" spans="1:4">
      <c r="A137" s="33">
        <f t="shared" si="5"/>
        <v>109</v>
      </c>
      <c r="B137" s="59" t="s">
        <v>64</v>
      </c>
      <c r="C137" s="40" t="s">
        <v>170</v>
      </c>
      <c r="D137" s="403">
        <v>96.8</v>
      </c>
    </row>
    <row r="138" spans="1:4">
      <c r="A138" s="33">
        <f t="shared" si="5"/>
        <v>110</v>
      </c>
      <c r="B138" s="59" t="s">
        <v>64</v>
      </c>
      <c r="C138" s="40" t="s">
        <v>171</v>
      </c>
      <c r="D138" s="403">
        <v>25.02</v>
      </c>
    </row>
    <row r="139" spans="1:4">
      <c r="A139" s="33">
        <f t="shared" si="5"/>
        <v>111</v>
      </c>
      <c r="B139" s="59" t="s">
        <v>64</v>
      </c>
      <c r="C139" s="40" t="s">
        <v>172</v>
      </c>
      <c r="D139" s="403">
        <v>26.54</v>
      </c>
    </row>
    <row r="140" spans="1:4">
      <c r="A140" s="33">
        <f t="shared" si="5"/>
        <v>112</v>
      </c>
      <c r="B140" s="54" t="s">
        <v>64</v>
      </c>
      <c r="C140" s="40" t="s">
        <v>344</v>
      </c>
      <c r="D140" s="403">
        <v>634.38</v>
      </c>
    </row>
    <row r="141" spans="1:4">
      <c r="A141" s="33">
        <f t="shared" si="5"/>
        <v>113</v>
      </c>
      <c r="B141" s="54" t="s">
        <v>64</v>
      </c>
      <c r="C141" s="41" t="s">
        <v>345</v>
      </c>
      <c r="D141" s="403">
        <v>8929.24</v>
      </c>
    </row>
    <row r="142" spans="1:4">
      <c r="A142" s="33">
        <f t="shared" si="5"/>
        <v>114</v>
      </c>
      <c r="B142" s="404" t="s">
        <v>64</v>
      </c>
      <c r="C142" s="411" t="s">
        <v>435</v>
      </c>
      <c r="D142" s="405"/>
    </row>
    <row r="143" spans="1:4">
      <c r="D143" s="403">
        <f>SUM(D121:D142)</f>
        <v>29591.510000000002</v>
      </c>
    </row>
    <row r="145" spans="1:4" ht="15" customHeight="1">
      <c r="B145" s="466" t="s">
        <v>1</v>
      </c>
      <c r="C145" s="486" t="s">
        <v>313</v>
      </c>
      <c r="D145" s="564" t="s">
        <v>623</v>
      </c>
    </row>
    <row r="146" spans="1:4">
      <c r="B146" s="466"/>
      <c r="C146" s="466"/>
      <c r="D146" s="564"/>
    </row>
    <row r="147" spans="1:4">
      <c r="A147" s="33">
        <v>115</v>
      </c>
      <c r="B147" s="43" t="s">
        <v>346</v>
      </c>
      <c r="C147" s="40" t="s">
        <v>346</v>
      </c>
      <c r="D147" s="403">
        <v>5219.42</v>
      </c>
    </row>
    <row r="148" spans="1:4">
      <c r="A148" s="33">
        <f t="shared" ref="A148:A164" si="6">SUM(A147+1)</f>
        <v>116</v>
      </c>
      <c r="B148" s="43" t="s">
        <v>346</v>
      </c>
      <c r="C148" s="71" t="s">
        <v>305</v>
      </c>
      <c r="D148" s="403">
        <v>608.76</v>
      </c>
    </row>
    <row r="149" spans="1:4">
      <c r="A149" s="33">
        <f t="shared" si="6"/>
        <v>117</v>
      </c>
      <c r="B149" s="43" t="s">
        <v>346</v>
      </c>
      <c r="C149" s="40" t="s">
        <v>347</v>
      </c>
      <c r="D149" s="403">
        <v>1790.02</v>
      </c>
    </row>
    <row r="150" spans="1:4">
      <c r="A150" s="33">
        <f t="shared" si="6"/>
        <v>118</v>
      </c>
      <c r="B150" s="43" t="s">
        <v>346</v>
      </c>
      <c r="C150" s="40" t="s">
        <v>348</v>
      </c>
      <c r="D150" s="403">
        <v>317.52</v>
      </c>
    </row>
    <row r="151" spans="1:4">
      <c r="A151" s="33">
        <f t="shared" si="6"/>
        <v>119</v>
      </c>
      <c r="B151" s="43" t="s">
        <v>346</v>
      </c>
      <c r="C151" s="40" t="s">
        <v>349</v>
      </c>
      <c r="D151" s="403">
        <v>243.31</v>
      </c>
    </row>
    <row r="152" spans="1:4">
      <c r="A152" s="33">
        <f t="shared" si="6"/>
        <v>120</v>
      </c>
      <c r="B152" s="43" t="s">
        <v>346</v>
      </c>
      <c r="C152" s="40" t="s">
        <v>303</v>
      </c>
      <c r="D152" s="403">
        <v>93.9</v>
      </c>
    </row>
    <row r="153" spans="1:4">
      <c r="A153" s="33">
        <f t="shared" si="6"/>
        <v>121</v>
      </c>
      <c r="B153" s="43" t="s">
        <v>346</v>
      </c>
      <c r="C153" s="40" t="s">
        <v>350</v>
      </c>
      <c r="D153" s="403">
        <v>878.9</v>
      </c>
    </row>
    <row r="154" spans="1:4">
      <c r="A154" s="33">
        <f t="shared" si="6"/>
        <v>122</v>
      </c>
      <c r="B154" s="43" t="s">
        <v>346</v>
      </c>
      <c r="C154" s="94" t="s">
        <v>436</v>
      </c>
      <c r="D154" s="403">
        <v>875.05</v>
      </c>
    </row>
    <row r="155" spans="1:4">
      <c r="A155" s="33">
        <f t="shared" si="6"/>
        <v>123</v>
      </c>
      <c r="B155" s="43" t="s">
        <v>346</v>
      </c>
      <c r="C155" s="94" t="s">
        <v>300</v>
      </c>
      <c r="D155" s="403">
        <v>178.43</v>
      </c>
    </row>
    <row r="156" spans="1:4">
      <c r="A156" s="33">
        <f t="shared" si="6"/>
        <v>124</v>
      </c>
      <c r="B156" s="43" t="s">
        <v>346</v>
      </c>
      <c r="C156" s="94" t="s">
        <v>297</v>
      </c>
      <c r="D156" s="403">
        <v>235.51</v>
      </c>
    </row>
    <row r="157" spans="1:4">
      <c r="A157" s="33">
        <f t="shared" si="6"/>
        <v>125</v>
      </c>
      <c r="B157" s="43" t="s">
        <v>346</v>
      </c>
      <c r="C157" s="94" t="s">
        <v>301</v>
      </c>
      <c r="D157" s="403">
        <v>205.85</v>
      </c>
    </row>
    <row r="158" spans="1:4">
      <c r="A158" s="33">
        <f t="shared" si="6"/>
        <v>126</v>
      </c>
      <c r="B158" s="43" t="s">
        <v>346</v>
      </c>
      <c r="C158" s="94" t="s">
        <v>437</v>
      </c>
      <c r="D158" s="403">
        <v>247.24</v>
      </c>
    </row>
    <row r="159" spans="1:4">
      <c r="A159" s="33">
        <f t="shared" si="6"/>
        <v>127</v>
      </c>
      <c r="B159" s="43" t="s">
        <v>346</v>
      </c>
      <c r="C159" s="94" t="s">
        <v>295</v>
      </c>
      <c r="D159" s="403">
        <v>311.68</v>
      </c>
    </row>
    <row r="160" spans="1:4">
      <c r="A160" s="33">
        <f t="shared" si="6"/>
        <v>128</v>
      </c>
      <c r="B160" s="43" t="s">
        <v>346</v>
      </c>
      <c r="C160" s="94" t="s">
        <v>438</v>
      </c>
      <c r="D160" s="403">
        <v>299.64999999999998</v>
      </c>
    </row>
    <row r="161" spans="1:4">
      <c r="A161" s="33">
        <f t="shared" si="6"/>
        <v>129</v>
      </c>
      <c r="B161" s="43" t="s">
        <v>346</v>
      </c>
      <c r="C161" s="94" t="s">
        <v>299</v>
      </c>
      <c r="D161" s="403">
        <v>201.28</v>
      </c>
    </row>
    <row r="162" spans="1:4">
      <c r="A162" s="33">
        <f t="shared" si="6"/>
        <v>130</v>
      </c>
      <c r="B162" s="43" t="s">
        <v>346</v>
      </c>
      <c r="C162" s="94" t="s">
        <v>294</v>
      </c>
      <c r="D162" s="403">
        <v>2956.14</v>
      </c>
    </row>
    <row r="163" spans="1:4">
      <c r="A163" s="33">
        <f t="shared" si="6"/>
        <v>131</v>
      </c>
      <c r="B163" s="70" t="s">
        <v>346</v>
      </c>
      <c r="C163" s="94" t="s">
        <v>439</v>
      </c>
      <c r="D163" s="403">
        <v>878.52</v>
      </c>
    </row>
    <row r="164" spans="1:4">
      <c r="A164" s="33">
        <f t="shared" si="6"/>
        <v>132</v>
      </c>
      <c r="B164" s="413" t="s">
        <v>346</v>
      </c>
      <c r="C164" s="414" t="s">
        <v>440</v>
      </c>
      <c r="D164" s="405"/>
    </row>
    <row r="165" spans="1:4">
      <c r="D165" s="403">
        <f>SUM(D147:D164)</f>
        <v>15541.180000000002</v>
      </c>
    </row>
    <row r="167" spans="1:4" ht="15" customHeight="1">
      <c r="B167" s="466" t="s">
        <v>1</v>
      </c>
      <c r="C167" s="486" t="s">
        <v>313</v>
      </c>
      <c r="D167" s="564" t="s">
        <v>623</v>
      </c>
    </row>
    <row r="168" spans="1:4">
      <c r="B168" s="466"/>
      <c r="C168" s="466"/>
      <c r="D168" s="564"/>
    </row>
    <row r="169" spans="1:4">
      <c r="A169" s="33">
        <v>133</v>
      </c>
      <c r="B169" s="67" t="s">
        <v>208</v>
      </c>
      <c r="C169" s="71" t="s">
        <v>309</v>
      </c>
      <c r="D169" s="403">
        <v>57.39</v>
      </c>
    </row>
    <row r="170" spans="1:4">
      <c r="A170" s="33">
        <f t="shared" ref="A170:A194" si="7">SUM(A169+1)</f>
        <v>134</v>
      </c>
      <c r="B170" s="67" t="s">
        <v>208</v>
      </c>
      <c r="C170" s="71" t="s">
        <v>304</v>
      </c>
      <c r="D170" s="403">
        <v>191.53</v>
      </c>
    </row>
    <row r="171" spans="1:4">
      <c r="A171" s="33">
        <f t="shared" si="7"/>
        <v>135</v>
      </c>
      <c r="B171" s="67" t="s">
        <v>208</v>
      </c>
      <c r="C171" s="71" t="s">
        <v>310</v>
      </c>
      <c r="D171" s="403">
        <v>10.66</v>
      </c>
    </row>
    <row r="172" spans="1:4">
      <c r="A172" s="33">
        <f t="shared" si="7"/>
        <v>136</v>
      </c>
      <c r="B172" s="67" t="s">
        <v>208</v>
      </c>
      <c r="C172" s="71" t="s">
        <v>308</v>
      </c>
      <c r="D172" s="403">
        <v>99</v>
      </c>
    </row>
    <row r="173" spans="1:4">
      <c r="A173" s="33">
        <f t="shared" si="7"/>
        <v>137</v>
      </c>
      <c r="B173" s="67" t="s">
        <v>208</v>
      </c>
      <c r="C173" s="71" t="s">
        <v>409</v>
      </c>
      <c r="D173" s="403">
        <v>669.25</v>
      </c>
    </row>
    <row r="174" spans="1:4">
      <c r="A174" s="33">
        <f t="shared" si="7"/>
        <v>138</v>
      </c>
      <c r="B174" s="67" t="s">
        <v>208</v>
      </c>
      <c r="C174" s="71" t="s">
        <v>408</v>
      </c>
      <c r="D174" s="403">
        <v>238.11</v>
      </c>
    </row>
    <row r="175" spans="1:4">
      <c r="A175" s="33">
        <f t="shared" si="7"/>
        <v>139</v>
      </c>
      <c r="B175" s="67" t="s">
        <v>208</v>
      </c>
      <c r="C175" s="72" t="s">
        <v>187</v>
      </c>
      <c r="D175" s="403">
        <v>42.79</v>
      </c>
    </row>
    <row r="176" spans="1:4">
      <c r="A176" s="33">
        <f t="shared" si="7"/>
        <v>140</v>
      </c>
      <c r="B176" s="67" t="s">
        <v>208</v>
      </c>
      <c r="C176" s="40" t="s">
        <v>351</v>
      </c>
      <c r="D176" s="403">
        <v>4279.38</v>
      </c>
    </row>
    <row r="177" spans="1:4">
      <c r="A177" s="33">
        <f t="shared" si="7"/>
        <v>141</v>
      </c>
      <c r="B177" s="67" t="s">
        <v>208</v>
      </c>
      <c r="C177" s="40" t="s">
        <v>352</v>
      </c>
      <c r="D177" s="403">
        <v>558.74</v>
      </c>
    </row>
    <row r="178" spans="1:4">
      <c r="A178" s="33">
        <f t="shared" si="7"/>
        <v>142</v>
      </c>
      <c r="B178" s="67" t="s">
        <v>208</v>
      </c>
      <c r="C178" s="40" t="s">
        <v>353</v>
      </c>
      <c r="D178" s="403">
        <v>404.42</v>
      </c>
    </row>
    <row r="179" spans="1:4">
      <c r="A179" s="33">
        <f t="shared" si="7"/>
        <v>143</v>
      </c>
      <c r="B179" s="67" t="s">
        <v>208</v>
      </c>
      <c r="C179" s="40" t="s">
        <v>354</v>
      </c>
      <c r="D179" s="403">
        <v>193.31</v>
      </c>
    </row>
    <row r="180" spans="1:4">
      <c r="A180" s="33">
        <f t="shared" si="7"/>
        <v>144</v>
      </c>
      <c r="B180" s="67" t="s">
        <v>208</v>
      </c>
      <c r="C180" s="40" t="s">
        <v>355</v>
      </c>
      <c r="D180" s="403">
        <v>105.05</v>
      </c>
    </row>
    <row r="181" spans="1:4">
      <c r="A181" s="33">
        <f t="shared" si="7"/>
        <v>145</v>
      </c>
      <c r="B181" s="67" t="s">
        <v>208</v>
      </c>
      <c r="C181" s="40" t="s">
        <v>356</v>
      </c>
      <c r="D181" s="403">
        <v>221.14</v>
      </c>
    </row>
    <row r="182" spans="1:4">
      <c r="A182" s="33">
        <f t="shared" si="7"/>
        <v>146</v>
      </c>
      <c r="B182" s="67" t="s">
        <v>208</v>
      </c>
      <c r="C182" s="40" t="s">
        <v>357</v>
      </c>
      <c r="D182" s="403">
        <v>283.16000000000003</v>
      </c>
    </row>
    <row r="183" spans="1:4">
      <c r="A183" s="33">
        <f t="shared" si="7"/>
        <v>147</v>
      </c>
      <c r="B183" s="67" t="s">
        <v>208</v>
      </c>
      <c r="C183" s="40" t="s">
        <v>407</v>
      </c>
      <c r="D183" s="403">
        <v>200.88</v>
      </c>
    </row>
    <row r="184" spans="1:4">
      <c r="A184" s="33">
        <f t="shared" si="7"/>
        <v>148</v>
      </c>
      <c r="B184" s="67" t="s">
        <v>208</v>
      </c>
      <c r="C184" s="40" t="s">
        <v>358</v>
      </c>
      <c r="D184" s="403">
        <v>84.69</v>
      </c>
    </row>
    <row r="185" spans="1:4">
      <c r="A185" s="33">
        <f t="shared" si="7"/>
        <v>149</v>
      </c>
      <c r="B185" s="67" t="s">
        <v>208</v>
      </c>
      <c r="C185" s="40" t="s">
        <v>359</v>
      </c>
      <c r="D185" s="403">
        <v>274.72000000000003</v>
      </c>
    </row>
    <row r="186" spans="1:4">
      <c r="A186" s="33">
        <f t="shared" si="7"/>
        <v>150</v>
      </c>
      <c r="B186" s="67" t="s">
        <v>208</v>
      </c>
      <c r="C186" s="40" t="s">
        <v>360</v>
      </c>
      <c r="D186" s="403">
        <v>141.18</v>
      </c>
    </row>
    <row r="187" spans="1:4">
      <c r="A187" s="33">
        <f t="shared" si="7"/>
        <v>151</v>
      </c>
      <c r="B187" s="67" t="s">
        <v>208</v>
      </c>
      <c r="C187" s="40" t="s">
        <v>361</v>
      </c>
      <c r="D187" s="403">
        <v>517.37</v>
      </c>
    </row>
    <row r="188" spans="1:4">
      <c r="A188" s="33">
        <f t="shared" si="7"/>
        <v>152</v>
      </c>
      <c r="B188" s="412" t="s">
        <v>208</v>
      </c>
      <c r="C188" s="404" t="s">
        <v>164</v>
      </c>
      <c r="D188" s="405"/>
    </row>
    <row r="189" spans="1:4">
      <c r="A189" s="33">
        <f t="shared" si="7"/>
        <v>153</v>
      </c>
      <c r="B189" s="67" t="s">
        <v>208</v>
      </c>
      <c r="C189" s="41" t="s">
        <v>176</v>
      </c>
      <c r="D189" s="403">
        <v>14.01</v>
      </c>
    </row>
    <row r="190" spans="1:4">
      <c r="A190" s="33">
        <f t="shared" si="7"/>
        <v>154</v>
      </c>
      <c r="B190" s="67" t="s">
        <v>208</v>
      </c>
      <c r="C190" s="40" t="s">
        <v>215</v>
      </c>
      <c r="D190" s="403">
        <v>232</v>
      </c>
    </row>
    <row r="191" spans="1:4">
      <c r="A191" s="33">
        <f t="shared" si="7"/>
        <v>155</v>
      </c>
      <c r="B191" s="67" t="s">
        <v>208</v>
      </c>
      <c r="C191" s="40" t="s">
        <v>212</v>
      </c>
      <c r="D191" s="403">
        <v>296</v>
      </c>
    </row>
    <row r="192" spans="1:4">
      <c r="A192" s="33">
        <f t="shared" si="7"/>
        <v>156</v>
      </c>
      <c r="B192" s="67" t="s">
        <v>208</v>
      </c>
      <c r="C192" s="40" t="s">
        <v>410</v>
      </c>
      <c r="D192" s="403">
        <v>164.42</v>
      </c>
    </row>
    <row r="193" spans="1:4">
      <c r="A193" s="33">
        <f t="shared" si="7"/>
        <v>157</v>
      </c>
      <c r="B193" s="67" t="s">
        <v>208</v>
      </c>
      <c r="C193" s="40" t="s">
        <v>362</v>
      </c>
      <c r="D193" s="403">
        <v>2028</v>
      </c>
    </row>
    <row r="194" spans="1:4">
      <c r="A194" s="33">
        <f t="shared" si="7"/>
        <v>158</v>
      </c>
      <c r="B194" s="412" t="s">
        <v>208</v>
      </c>
      <c r="C194" s="404" t="s">
        <v>441</v>
      </c>
      <c r="D194" s="405"/>
    </row>
    <row r="195" spans="1:4">
      <c r="D195" s="403">
        <f>SUM(D169:D194)</f>
        <v>11307.200000000003</v>
      </c>
    </row>
    <row r="197" spans="1:4" ht="15" customHeight="1">
      <c r="B197" s="466" t="s">
        <v>1</v>
      </c>
      <c r="C197" s="486" t="s">
        <v>313</v>
      </c>
      <c r="D197" s="564" t="s">
        <v>623</v>
      </c>
    </row>
    <row r="198" spans="1:4">
      <c r="B198" s="466"/>
      <c r="C198" s="466"/>
      <c r="D198" s="564"/>
    </row>
    <row r="199" spans="1:4">
      <c r="A199" s="33">
        <v>159</v>
      </c>
      <c r="B199" s="67" t="s">
        <v>199</v>
      </c>
      <c r="C199" s="40" t="s">
        <v>199</v>
      </c>
      <c r="D199" s="403">
        <v>46453.1</v>
      </c>
    </row>
    <row r="200" spans="1:4">
      <c r="A200" s="33">
        <f t="shared" ref="A200:A218" si="8">SUM(A199+1)</f>
        <v>160</v>
      </c>
      <c r="B200" s="67" t="s">
        <v>199</v>
      </c>
      <c r="C200" s="40" t="s">
        <v>363</v>
      </c>
      <c r="D200" s="403">
        <v>189.43</v>
      </c>
    </row>
    <row r="201" spans="1:4">
      <c r="A201" s="33">
        <f t="shared" si="8"/>
        <v>161</v>
      </c>
      <c r="B201" s="67" t="s">
        <v>199</v>
      </c>
      <c r="C201" s="40" t="s">
        <v>364</v>
      </c>
      <c r="D201" s="403">
        <v>60.15</v>
      </c>
    </row>
    <row r="202" spans="1:4">
      <c r="A202" s="33">
        <f t="shared" si="8"/>
        <v>162</v>
      </c>
      <c r="B202" s="67" t="s">
        <v>199</v>
      </c>
      <c r="C202" s="40" t="s">
        <v>365</v>
      </c>
      <c r="D202" s="403">
        <v>427</v>
      </c>
    </row>
    <row r="203" spans="1:4">
      <c r="A203" s="33">
        <f t="shared" si="8"/>
        <v>163</v>
      </c>
      <c r="B203" s="67" t="s">
        <v>199</v>
      </c>
      <c r="C203" s="40" t="s">
        <v>366</v>
      </c>
      <c r="D203" s="403">
        <v>1670.95</v>
      </c>
    </row>
    <row r="204" spans="1:4">
      <c r="A204" s="33">
        <f t="shared" si="8"/>
        <v>164</v>
      </c>
      <c r="B204" s="67" t="s">
        <v>199</v>
      </c>
      <c r="C204" s="40" t="s">
        <v>367</v>
      </c>
      <c r="D204" s="403">
        <v>1019.64</v>
      </c>
    </row>
    <row r="205" spans="1:4">
      <c r="A205" s="33">
        <f t="shared" si="8"/>
        <v>165</v>
      </c>
      <c r="B205" s="67" t="s">
        <v>199</v>
      </c>
      <c r="C205" s="40" t="s">
        <v>368</v>
      </c>
      <c r="D205" s="403">
        <v>92.73</v>
      </c>
    </row>
    <row r="206" spans="1:4">
      <c r="A206" s="33">
        <f t="shared" si="8"/>
        <v>166</v>
      </c>
      <c r="B206" s="67" t="s">
        <v>199</v>
      </c>
      <c r="C206" s="40" t="s">
        <v>369</v>
      </c>
      <c r="D206" s="403">
        <v>585.25</v>
      </c>
    </row>
    <row r="207" spans="1:4">
      <c r="A207" s="33">
        <f t="shared" si="8"/>
        <v>167</v>
      </c>
      <c r="B207" s="67" t="s">
        <v>199</v>
      </c>
      <c r="C207" s="40" t="s">
        <v>370</v>
      </c>
      <c r="D207" s="403">
        <v>330.32</v>
      </c>
    </row>
    <row r="208" spans="1:4">
      <c r="A208" s="33">
        <f t="shared" si="8"/>
        <v>168</v>
      </c>
      <c r="B208" s="67" t="s">
        <v>199</v>
      </c>
      <c r="C208" s="11" t="s">
        <v>200</v>
      </c>
      <c r="D208" s="403">
        <v>160.33000000000001</v>
      </c>
    </row>
    <row r="209" spans="1:4">
      <c r="A209" s="33">
        <f t="shared" si="8"/>
        <v>169</v>
      </c>
      <c r="B209" s="67" t="s">
        <v>199</v>
      </c>
      <c r="C209" s="11" t="s">
        <v>201</v>
      </c>
      <c r="D209" s="403">
        <v>144.58000000000001</v>
      </c>
    </row>
    <row r="210" spans="1:4">
      <c r="A210" s="33">
        <f t="shared" si="8"/>
        <v>170</v>
      </c>
      <c r="B210" s="40" t="s">
        <v>199</v>
      </c>
      <c r="C210" s="40" t="s">
        <v>371</v>
      </c>
      <c r="D210" s="403">
        <v>271.33</v>
      </c>
    </row>
    <row r="211" spans="1:4">
      <c r="A211" s="33">
        <f t="shared" si="8"/>
        <v>171</v>
      </c>
      <c r="B211" s="40" t="s">
        <v>199</v>
      </c>
      <c r="C211" s="41" t="s">
        <v>372</v>
      </c>
      <c r="D211" s="403">
        <v>512.98</v>
      </c>
    </row>
    <row r="212" spans="1:4">
      <c r="A212" s="33">
        <f t="shared" si="8"/>
        <v>172</v>
      </c>
      <c r="B212" s="40" t="s">
        <v>199</v>
      </c>
      <c r="C212" s="41" t="s">
        <v>373</v>
      </c>
      <c r="D212" s="403">
        <v>939.69</v>
      </c>
    </row>
    <row r="213" spans="1:4">
      <c r="A213" s="33">
        <f t="shared" si="8"/>
        <v>173</v>
      </c>
      <c r="B213" s="40" t="s">
        <v>199</v>
      </c>
      <c r="C213" s="41" t="s">
        <v>374</v>
      </c>
      <c r="D213" s="403">
        <v>897.5</v>
      </c>
    </row>
    <row r="214" spans="1:4">
      <c r="A214" s="33">
        <f t="shared" si="8"/>
        <v>174</v>
      </c>
      <c r="B214" s="40" t="s">
        <v>199</v>
      </c>
      <c r="C214" s="41" t="s">
        <v>375</v>
      </c>
      <c r="D214" s="403">
        <v>583.95000000000005</v>
      </c>
    </row>
    <row r="215" spans="1:4">
      <c r="A215" s="33">
        <f t="shared" si="8"/>
        <v>175</v>
      </c>
      <c r="B215" s="40" t="s">
        <v>199</v>
      </c>
      <c r="C215" s="41" t="s">
        <v>376</v>
      </c>
      <c r="D215" s="403">
        <v>1672.08</v>
      </c>
    </row>
    <row r="216" spans="1:4">
      <c r="A216" s="33">
        <f t="shared" si="8"/>
        <v>176</v>
      </c>
      <c r="B216" s="40" t="s">
        <v>199</v>
      </c>
      <c r="C216" s="41" t="s">
        <v>377</v>
      </c>
      <c r="D216" s="403">
        <v>1417.24</v>
      </c>
    </row>
    <row r="217" spans="1:4">
      <c r="A217" s="33">
        <f t="shared" si="8"/>
        <v>177</v>
      </c>
      <c r="B217" s="40" t="s">
        <v>199</v>
      </c>
      <c r="C217" s="41" t="s">
        <v>378</v>
      </c>
      <c r="D217" s="403">
        <v>735.12</v>
      </c>
    </row>
    <row r="218" spans="1:4">
      <c r="A218" s="33">
        <f t="shared" si="8"/>
        <v>178</v>
      </c>
      <c r="B218" s="40" t="s">
        <v>199</v>
      </c>
      <c r="C218" s="41" t="s">
        <v>379</v>
      </c>
      <c r="D218" s="403">
        <v>2309.96</v>
      </c>
    </row>
    <row r="219" spans="1:4">
      <c r="D219" s="403">
        <f>SUM(D199:D218)</f>
        <v>60473.330000000009</v>
      </c>
    </row>
    <row r="221" spans="1:4" ht="15" customHeight="1">
      <c r="B221" s="466" t="s">
        <v>1</v>
      </c>
      <c r="C221" s="486" t="s">
        <v>313</v>
      </c>
      <c r="D221" s="564" t="s">
        <v>623</v>
      </c>
    </row>
    <row r="222" spans="1:4">
      <c r="B222" s="466"/>
      <c r="C222" s="466"/>
      <c r="D222" s="564"/>
    </row>
    <row r="223" spans="1:4">
      <c r="A223" s="33">
        <v>179</v>
      </c>
      <c r="B223" s="97" t="s">
        <v>66</v>
      </c>
      <c r="C223" s="40" t="s">
        <v>67</v>
      </c>
      <c r="D223" s="403">
        <v>2332.9699999999998</v>
      </c>
    </row>
    <row r="224" spans="1:4">
      <c r="A224" s="33">
        <f t="shared" ref="A224:A241" si="9">SUM(A223+1)</f>
        <v>180</v>
      </c>
      <c r="B224" s="67" t="s">
        <v>66</v>
      </c>
      <c r="C224" s="40" t="s">
        <v>68</v>
      </c>
      <c r="D224" s="403">
        <v>3167.7</v>
      </c>
    </row>
    <row r="225" spans="1:4">
      <c r="A225" s="33">
        <f t="shared" si="9"/>
        <v>181</v>
      </c>
      <c r="B225" s="67" t="s">
        <v>66</v>
      </c>
      <c r="C225" s="40" t="s">
        <v>66</v>
      </c>
      <c r="D225" s="403">
        <v>189119.75</v>
      </c>
    </row>
    <row r="226" spans="1:4">
      <c r="A226" s="33">
        <f t="shared" si="9"/>
        <v>182</v>
      </c>
      <c r="B226" s="67" t="s">
        <v>66</v>
      </c>
      <c r="C226" s="40" t="s">
        <v>123</v>
      </c>
      <c r="D226" s="403">
        <v>58645.83</v>
      </c>
    </row>
    <row r="227" spans="1:4">
      <c r="A227" s="33">
        <f t="shared" si="9"/>
        <v>183</v>
      </c>
      <c r="B227" s="67" t="s">
        <v>66</v>
      </c>
      <c r="C227" s="40" t="s">
        <v>124</v>
      </c>
      <c r="D227" s="403">
        <v>25179.33</v>
      </c>
    </row>
    <row r="228" spans="1:4">
      <c r="A228" s="33">
        <f t="shared" si="9"/>
        <v>184</v>
      </c>
      <c r="B228" s="67" t="s">
        <v>66</v>
      </c>
      <c r="C228" s="40" t="s">
        <v>125</v>
      </c>
      <c r="D228" s="403">
        <v>30938.5</v>
      </c>
    </row>
    <row r="229" spans="1:4">
      <c r="A229" s="33">
        <f t="shared" si="9"/>
        <v>185</v>
      </c>
      <c r="B229" s="67" t="s">
        <v>66</v>
      </c>
      <c r="C229" s="40" t="s">
        <v>126</v>
      </c>
      <c r="D229" s="403">
        <v>16364.6</v>
      </c>
    </row>
    <row r="230" spans="1:4">
      <c r="A230" s="33">
        <f t="shared" si="9"/>
        <v>186</v>
      </c>
      <c r="B230" s="67" t="s">
        <v>66</v>
      </c>
      <c r="C230" s="40" t="s">
        <v>127</v>
      </c>
      <c r="D230" s="403">
        <v>13085.93</v>
      </c>
    </row>
    <row r="231" spans="1:4">
      <c r="A231" s="33">
        <f t="shared" si="9"/>
        <v>187</v>
      </c>
      <c r="B231" s="67" t="s">
        <v>66</v>
      </c>
      <c r="C231" s="40" t="s">
        <v>128</v>
      </c>
      <c r="D231" s="403">
        <v>25886.76</v>
      </c>
    </row>
    <row r="232" spans="1:4">
      <c r="A232" s="33">
        <f t="shared" si="9"/>
        <v>188</v>
      </c>
      <c r="B232" s="67" t="s">
        <v>66</v>
      </c>
      <c r="C232" s="40" t="s">
        <v>129</v>
      </c>
      <c r="D232" s="403">
        <v>6749.95</v>
      </c>
    </row>
    <row r="233" spans="1:4">
      <c r="A233" s="33">
        <f t="shared" si="9"/>
        <v>189</v>
      </c>
      <c r="B233" s="67" t="s">
        <v>66</v>
      </c>
      <c r="C233" s="40" t="s">
        <v>130</v>
      </c>
      <c r="D233" s="403">
        <v>873.14</v>
      </c>
    </row>
    <row r="234" spans="1:4">
      <c r="A234" s="33">
        <f t="shared" si="9"/>
        <v>190</v>
      </c>
      <c r="B234" s="67" t="s">
        <v>66</v>
      </c>
      <c r="C234" s="40" t="s">
        <v>131</v>
      </c>
      <c r="D234" s="403">
        <v>13120.84</v>
      </c>
    </row>
    <row r="235" spans="1:4">
      <c r="A235" s="33">
        <f t="shared" si="9"/>
        <v>191</v>
      </c>
      <c r="B235" s="67" t="s">
        <v>66</v>
      </c>
      <c r="C235" s="40" t="s">
        <v>132</v>
      </c>
      <c r="D235" s="403">
        <v>5115.24</v>
      </c>
    </row>
    <row r="236" spans="1:4">
      <c r="A236" s="33">
        <f t="shared" si="9"/>
        <v>192</v>
      </c>
      <c r="B236" s="67" t="s">
        <v>66</v>
      </c>
      <c r="C236" s="40" t="s">
        <v>133</v>
      </c>
      <c r="D236" s="403">
        <v>12701.21</v>
      </c>
    </row>
    <row r="237" spans="1:4">
      <c r="A237" s="33">
        <f t="shared" si="9"/>
        <v>193</v>
      </c>
      <c r="B237" s="67" t="s">
        <v>66</v>
      </c>
      <c r="C237" s="40" t="s">
        <v>134</v>
      </c>
      <c r="D237" s="403">
        <v>1569.2</v>
      </c>
    </row>
    <row r="238" spans="1:4">
      <c r="A238" s="33">
        <f t="shared" si="9"/>
        <v>194</v>
      </c>
      <c r="B238" s="67" t="s">
        <v>66</v>
      </c>
      <c r="C238" s="238" t="s">
        <v>339</v>
      </c>
      <c r="D238" s="403">
        <v>3622.66</v>
      </c>
    </row>
    <row r="239" spans="1:4">
      <c r="A239" s="33">
        <f t="shared" si="9"/>
        <v>195</v>
      </c>
      <c r="B239" s="67" t="s">
        <v>66</v>
      </c>
      <c r="C239" s="238" t="s">
        <v>380</v>
      </c>
      <c r="D239" s="403">
        <v>4540.74</v>
      </c>
    </row>
    <row r="240" spans="1:4">
      <c r="A240" s="33">
        <f t="shared" si="9"/>
        <v>196</v>
      </c>
      <c r="B240" s="67" t="s">
        <v>66</v>
      </c>
      <c r="C240" s="40" t="s">
        <v>135</v>
      </c>
      <c r="D240" s="403">
        <v>628.95000000000005</v>
      </c>
    </row>
    <row r="241" spans="1:4">
      <c r="A241" s="33">
        <f t="shared" si="9"/>
        <v>197</v>
      </c>
      <c r="B241" s="67" t="s">
        <v>66</v>
      </c>
      <c r="C241" s="40" t="s">
        <v>136</v>
      </c>
      <c r="D241" s="403">
        <v>15376.75</v>
      </c>
    </row>
    <row r="242" spans="1:4">
      <c r="D242" s="403">
        <f>SUM(D223:D241)</f>
        <v>429020.05000000005</v>
      </c>
    </row>
    <row r="244" spans="1:4" ht="15" customHeight="1">
      <c r="B244" s="466" t="s">
        <v>1</v>
      </c>
      <c r="C244" s="486" t="s">
        <v>313</v>
      </c>
      <c r="D244" s="564" t="s">
        <v>623</v>
      </c>
    </row>
    <row r="245" spans="1:4">
      <c r="B245" s="466"/>
      <c r="C245" s="466"/>
      <c r="D245" s="564"/>
    </row>
    <row r="246" spans="1:4">
      <c r="A246" s="33">
        <v>198</v>
      </c>
      <c r="B246" s="67" t="s">
        <v>23</v>
      </c>
      <c r="C246" s="40" t="s">
        <v>191</v>
      </c>
      <c r="D246" s="403">
        <v>1623.32</v>
      </c>
    </row>
    <row r="247" spans="1:4">
      <c r="A247" s="33">
        <f t="shared" ref="A247:A258" si="10">SUM(A246+1)</f>
        <v>199</v>
      </c>
      <c r="B247" s="67" t="s">
        <v>23</v>
      </c>
      <c r="C247" s="40" t="s">
        <v>192</v>
      </c>
      <c r="D247" s="403">
        <v>1233.9000000000001</v>
      </c>
    </row>
    <row r="248" spans="1:4">
      <c r="A248" s="33">
        <f t="shared" si="10"/>
        <v>200</v>
      </c>
      <c r="B248" s="67" t="s">
        <v>23</v>
      </c>
      <c r="C248" s="40" t="s">
        <v>193</v>
      </c>
      <c r="D248" s="403">
        <v>646.25</v>
      </c>
    </row>
    <row r="249" spans="1:4">
      <c r="A249" s="33">
        <f t="shared" si="10"/>
        <v>201</v>
      </c>
      <c r="B249" s="67" t="s">
        <v>23</v>
      </c>
      <c r="C249" s="40" t="s">
        <v>194</v>
      </c>
      <c r="D249" s="403">
        <v>336</v>
      </c>
    </row>
    <row r="250" spans="1:4">
      <c r="A250" s="33">
        <f t="shared" si="10"/>
        <v>202</v>
      </c>
      <c r="B250" s="67" t="s">
        <v>23</v>
      </c>
      <c r="C250" s="40" t="s">
        <v>195</v>
      </c>
      <c r="D250" s="403">
        <v>632.78</v>
      </c>
    </row>
    <row r="251" spans="1:4">
      <c r="A251" s="33">
        <f t="shared" si="10"/>
        <v>203</v>
      </c>
      <c r="B251" s="67" t="s">
        <v>23</v>
      </c>
      <c r="C251" s="40" t="s">
        <v>196</v>
      </c>
      <c r="D251" s="403">
        <v>211.14</v>
      </c>
    </row>
    <row r="252" spans="1:4">
      <c r="A252" s="33">
        <f t="shared" si="10"/>
        <v>204</v>
      </c>
      <c r="B252" s="67" t="s">
        <v>23</v>
      </c>
      <c r="C252" s="40" t="s">
        <v>24</v>
      </c>
      <c r="D252" s="403">
        <v>178.86</v>
      </c>
    </row>
    <row r="253" spans="1:4">
      <c r="A253" s="33">
        <f t="shared" si="10"/>
        <v>205</v>
      </c>
      <c r="B253" s="67" t="s">
        <v>23</v>
      </c>
      <c r="C253" s="40" t="s">
        <v>197</v>
      </c>
      <c r="D253" s="403">
        <v>263.2</v>
      </c>
    </row>
    <row r="254" spans="1:4">
      <c r="A254" s="33">
        <f t="shared" si="10"/>
        <v>206</v>
      </c>
      <c r="B254" s="40" t="s">
        <v>23</v>
      </c>
      <c r="C254" s="40" t="s">
        <v>198</v>
      </c>
      <c r="D254" s="403">
        <v>158.74</v>
      </c>
    </row>
    <row r="255" spans="1:4">
      <c r="A255" s="33">
        <f t="shared" si="10"/>
        <v>207</v>
      </c>
      <c r="B255" s="40" t="s">
        <v>23</v>
      </c>
      <c r="C255" s="41" t="s">
        <v>381</v>
      </c>
      <c r="D255" s="403">
        <v>597.67999999999995</v>
      </c>
    </row>
    <row r="256" spans="1:4">
      <c r="A256" s="33">
        <f t="shared" si="10"/>
        <v>208</v>
      </c>
      <c r="B256" s="238" t="s">
        <v>23</v>
      </c>
      <c r="C256" s="416" t="s">
        <v>382</v>
      </c>
      <c r="D256" s="417">
        <v>376.73</v>
      </c>
    </row>
    <row r="257" spans="1:4">
      <c r="A257" s="33">
        <f t="shared" si="10"/>
        <v>209</v>
      </c>
      <c r="B257" s="40" t="s">
        <v>23</v>
      </c>
      <c r="C257" s="41" t="s">
        <v>23</v>
      </c>
      <c r="D257" s="403">
        <v>10060.700000000001</v>
      </c>
    </row>
    <row r="258" spans="1:4">
      <c r="A258" s="33">
        <f t="shared" si="10"/>
        <v>210</v>
      </c>
      <c r="B258" s="40" t="s">
        <v>23</v>
      </c>
      <c r="C258" s="41" t="s">
        <v>383</v>
      </c>
      <c r="D258" s="403">
        <v>1217.43</v>
      </c>
    </row>
    <row r="259" spans="1:4">
      <c r="D259" s="403">
        <f>SUM(D246:D258)</f>
        <v>17536.73</v>
      </c>
    </row>
    <row r="261" spans="1:4" ht="15" customHeight="1">
      <c r="B261" s="466" t="s">
        <v>1</v>
      </c>
      <c r="C261" s="486" t="s">
        <v>313</v>
      </c>
      <c r="D261" s="564" t="s">
        <v>623</v>
      </c>
    </row>
    <row r="262" spans="1:4">
      <c r="B262" s="466"/>
      <c r="C262" s="466"/>
      <c r="D262" s="564"/>
    </row>
    <row r="263" spans="1:4">
      <c r="A263" s="33">
        <v>211</v>
      </c>
      <c r="B263" s="67" t="s">
        <v>45</v>
      </c>
      <c r="C263" s="40" t="s">
        <v>46</v>
      </c>
      <c r="D263" s="403">
        <v>899.96</v>
      </c>
    </row>
    <row r="264" spans="1:4">
      <c r="A264" s="33">
        <f t="shared" ref="A264:A275" si="11">SUM(A263+1)</f>
        <v>212</v>
      </c>
      <c r="B264" s="67" t="s">
        <v>45</v>
      </c>
      <c r="C264" s="40" t="s">
        <v>47</v>
      </c>
      <c r="D264" s="403">
        <v>875.97</v>
      </c>
    </row>
    <row r="265" spans="1:4">
      <c r="A265" s="33">
        <f t="shared" si="11"/>
        <v>213</v>
      </c>
      <c r="B265" s="67" t="s">
        <v>45</v>
      </c>
      <c r="C265" s="3" t="s">
        <v>536</v>
      </c>
      <c r="D265" s="403">
        <v>144.58000000000001</v>
      </c>
    </row>
    <row r="266" spans="1:4">
      <c r="A266" s="33">
        <f t="shared" si="11"/>
        <v>214</v>
      </c>
      <c r="B266" s="67" t="s">
        <v>45</v>
      </c>
      <c r="C266" s="40" t="s">
        <v>49</v>
      </c>
      <c r="D266" s="403">
        <v>3218.5</v>
      </c>
    </row>
    <row r="267" spans="1:4">
      <c r="A267" s="33">
        <f t="shared" si="11"/>
        <v>215</v>
      </c>
      <c r="B267" s="67" t="s">
        <v>45</v>
      </c>
      <c r="C267" s="40" t="s">
        <v>115</v>
      </c>
      <c r="D267" s="403">
        <v>3656.65</v>
      </c>
    </row>
    <row r="268" spans="1:4">
      <c r="A268" s="33">
        <f t="shared" si="11"/>
        <v>216</v>
      </c>
      <c r="B268" s="67" t="s">
        <v>45</v>
      </c>
      <c r="C268" s="40" t="s">
        <v>45</v>
      </c>
      <c r="D268" s="403">
        <v>45913.440000000002</v>
      </c>
    </row>
    <row r="269" spans="1:4">
      <c r="A269" s="33">
        <f t="shared" si="11"/>
        <v>217</v>
      </c>
      <c r="B269" s="67" t="s">
        <v>45</v>
      </c>
      <c r="C269" s="40" t="s">
        <v>116</v>
      </c>
      <c r="D269" s="403">
        <v>8200.77</v>
      </c>
    </row>
    <row r="270" spans="1:4">
      <c r="A270" s="33">
        <f t="shared" si="11"/>
        <v>218</v>
      </c>
      <c r="B270" s="67" t="s">
        <v>45</v>
      </c>
      <c r="C270" s="40" t="s">
        <v>117</v>
      </c>
      <c r="D270" s="403">
        <v>130.44</v>
      </c>
    </row>
    <row r="271" spans="1:4">
      <c r="A271" s="33">
        <f t="shared" si="11"/>
        <v>219</v>
      </c>
      <c r="B271" s="67" t="s">
        <v>45</v>
      </c>
      <c r="C271" s="40" t="s">
        <v>118</v>
      </c>
      <c r="D271" s="403">
        <v>7161.26</v>
      </c>
    </row>
    <row r="272" spans="1:4">
      <c r="A272" s="33">
        <f t="shared" si="11"/>
        <v>220</v>
      </c>
      <c r="B272" s="67" t="s">
        <v>45</v>
      </c>
      <c r="C272" s="40" t="s">
        <v>119</v>
      </c>
      <c r="D272" s="403">
        <v>151.9</v>
      </c>
    </row>
    <row r="273" spans="1:4">
      <c r="A273" s="33">
        <f t="shared" si="11"/>
        <v>221</v>
      </c>
      <c r="B273" s="67" t="s">
        <v>45</v>
      </c>
      <c r="C273" s="40" t="s">
        <v>120</v>
      </c>
      <c r="D273" s="403">
        <v>236.63</v>
      </c>
    </row>
    <row r="274" spans="1:4">
      <c r="A274" s="33">
        <f t="shared" si="11"/>
        <v>222</v>
      </c>
      <c r="B274" s="67" t="s">
        <v>45</v>
      </c>
      <c r="C274" s="40" t="s">
        <v>121</v>
      </c>
      <c r="D274" s="403">
        <v>1047.3800000000001</v>
      </c>
    </row>
    <row r="275" spans="1:4">
      <c r="A275" s="33">
        <f t="shared" si="11"/>
        <v>223</v>
      </c>
      <c r="B275" s="67" t="s">
        <v>45</v>
      </c>
      <c r="C275" s="40" t="s">
        <v>122</v>
      </c>
      <c r="D275" s="403">
        <v>150.44999999999999</v>
      </c>
    </row>
    <row r="276" spans="1:4">
      <c r="D276" s="403">
        <f>SUM(D263:D275)</f>
        <v>71787.930000000008</v>
      </c>
    </row>
    <row r="278" spans="1:4" ht="15" customHeight="1">
      <c r="B278" s="466" t="s">
        <v>1</v>
      </c>
      <c r="C278" s="486" t="s">
        <v>313</v>
      </c>
      <c r="D278" s="564" t="s">
        <v>623</v>
      </c>
    </row>
    <row r="279" spans="1:4">
      <c r="B279" s="466"/>
      <c r="C279" s="466"/>
      <c r="D279" s="564"/>
    </row>
    <row r="280" spans="1:4">
      <c r="A280" s="33">
        <v>224</v>
      </c>
      <c r="B280" s="67" t="s">
        <v>27</v>
      </c>
      <c r="C280" s="40" t="s">
        <v>31</v>
      </c>
      <c r="D280" s="403">
        <v>5306.89</v>
      </c>
    </row>
    <row r="281" spans="1:4">
      <c r="A281" s="33">
        <f t="shared" ref="A281:A295" si="12">SUM(A280+1)</f>
        <v>225</v>
      </c>
      <c r="B281" s="67" t="s">
        <v>27</v>
      </c>
      <c r="C281" s="40" t="s">
        <v>32</v>
      </c>
      <c r="D281" s="403">
        <v>4152.07</v>
      </c>
    </row>
    <row r="282" spans="1:4">
      <c r="A282" s="33">
        <f t="shared" si="12"/>
        <v>226</v>
      </c>
      <c r="B282" s="67" t="s">
        <v>27</v>
      </c>
      <c r="C282" s="40" t="s">
        <v>33</v>
      </c>
      <c r="D282" s="403">
        <v>659.66</v>
      </c>
    </row>
    <row r="283" spans="1:4">
      <c r="A283" s="33">
        <f t="shared" si="12"/>
        <v>227</v>
      </c>
      <c r="B283" s="67" t="s">
        <v>27</v>
      </c>
      <c r="C283" s="40" t="s">
        <v>34</v>
      </c>
      <c r="D283" s="403">
        <v>468.31</v>
      </c>
    </row>
    <row r="284" spans="1:4">
      <c r="A284" s="33">
        <f t="shared" si="12"/>
        <v>228</v>
      </c>
      <c r="B284" s="67" t="s">
        <v>27</v>
      </c>
      <c r="C284" s="40" t="s">
        <v>35</v>
      </c>
      <c r="D284" s="403">
        <v>6291.03</v>
      </c>
    </row>
    <row r="285" spans="1:4">
      <c r="A285" s="33">
        <f t="shared" si="12"/>
        <v>229</v>
      </c>
      <c r="B285" s="67" t="s">
        <v>27</v>
      </c>
      <c r="C285" s="40" t="s">
        <v>36</v>
      </c>
      <c r="D285" s="403">
        <v>3509.22</v>
      </c>
    </row>
    <row r="286" spans="1:4">
      <c r="A286" s="33">
        <f t="shared" si="12"/>
        <v>230</v>
      </c>
      <c r="B286" s="67" t="s">
        <v>27</v>
      </c>
      <c r="C286" s="40" t="s">
        <v>37</v>
      </c>
      <c r="D286" s="403">
        <v>3399.08</v>
      </c>
    </row>
    <row r="287" spans="1:4">
      <c r="A287" s="33">
        <f t="shared" si="12"/>
        <v>231</v>
      </c>
      <c r="B287" s="67" t="s">
        <v>27</v>
      </c>
      <c r="C287" s="40" t="s">
        <v>38</v>
      </c>
      <c r="D287" s="403">
        <v>1103.8499999999999</v>
      </c>
    </row>
    <row r="288" spans="1:4">
      <c r="A288" s="33">
        <f t="shared" si="12"/>
        <v>232</v>
      </c>
      <c r="B288" s="67" t="s">
        <v>27</v>
      </c>
      <c r="C288" s="40" t="s">
        <v>39</v>
      </c>
      <c r="D288" s="403">
        <v>789.48</v>
      </c>
    </row>
    <row r="289" spans="1:4">
      <c r="A289" s="33">
        <f t="shared" si="12"/>
        <v>233</v>
      </c>
      <c r="B289" s="67" t="s">
        <v>27</v>
      </c>
      <c r="C289" s="40" t="s">
        <v>40</v>
      </c>
      <c r="D289" s="403">
        <v>3415.4</v>
      </c>
    </row>
    <row r="290" spans="1:4">
      <c r="A290" s="33">
        <f t="shared" si="12"/>
        <v>234</v>
      </c>
      <c r="B290" s="67" t="s">
        <v>27</v>
      </c>
      <c r="C290" s="40" t="s">
        <v>41</v>
      </c>
      <c r="D290" s="403">
        <v>1485.34</v>
      </c>
    </row>
    <row r="291" spans="1:4">
      <c r="A291" s="33">
        <f t="shared" si="12"/>
        <v>235</v>
      </c>
      <c r="B291" s="67" t="s">
        <v>27</v>
      </c>
      <c r="C291" s="40" t="s">
        <v>42</v>
      </c>
      <c r="D291" s="403">
        <v>1024.6500000000001</v>
      </c>
    </row>
    <row r="292" spans="1:4">
      <c r="A292" s="33">
        <f t="shared" si="12"/>
        <v>236</v>
      </c>
      <c r="B292" s="67" t="s">
        <v>27</v>
      </c>
      <c r="C292" s="40" t="s">
        <v>27</v>
      </c>
      <c r="D292" s="403">
        <v>19198.48</v>
      </c>
    </row>
    <row r="293" spans="1:4">
      <c r="A293" s="33">
        <f t="shared" si="12"/>
        <v>237</v>
      </c>
      <c r="B293" s="67" t="s">
        <v>27</v>
      </c>
      <c r="C293" s="40" t="s">
        <v>43</v>
      </c>
      <c r="D293" s="403">
        <v>5537.28</v>
      </c>
    </row>
    <row r="294" spans="1:4">
      <c r="A294" s="33">
        <f t="shared" si="12"/>
        <v>238</v>
      </c>
      <c r="B294" s="40" t="s">
        <v>27</v>
      </c>
      <c r="C294" s="40" t="s">
        <v>44</v>
      </c>
      <c r="D294" s="403">
        <v>312.70999999999998</v>
      </c>
    </row>
    <row r="295" spans="1:4">
      <c r="A295" s="33">
        <f t="shared" si="12"/>
        <v>239</v>
      </c>
      <c r="B295" s="40" t="s">
        <v>27</v>
      </c>
      <c r="C295" s="41" t="s">
        <v>28</v>
      </c>
      <c r="D295" s="403">
        <v>63</v>
      </c>
    </row>
    <row r="296" spans="1:4">
      <c r="D296" s="403">
        <f>SUM(D280:D295)</f>
        <v>56716.450000000004</v>
      </c>
    </row>
    <row r="298" spans="1:4" ht="15" customHeight="1">
      <c r="B298" s="466" t="s">
        <v>1</v>
      </c>
      <c r="C298" s="486" t="s">
        <v>313</v>
      </c>
      <c r="D298" s="564" t="s">
        <v>623</v>
      </c>
    </row>
    <row r="299" spans="1:4">
      <c r="B299" s="466"/>
      <c r="C299" s="466"/>
      <c r="D299" s="564"/>
    </row>
    <row r="300" spans="1:4">
      <c r="A300" s="33">
        <v>240</v>
      </c>
      <c r="B300" s="40" t="s">
        <v>384</v>
      </c>
      <c r="C300" s="41" t="s">
        <v>384</v>
      </c>
      <c r="D300" s="403">
        <v>11761.94</v>
      </c>
    </row>
    <row r="301" spans="1:4">
      <c r="A301" s="33">
        <f t="shared" ref="A301:A322" si="13">SUM(A300+1)</f>
        <v>241</v>
      </c>
      <c r="B301" s="40" t="s">
        <v>384</v>
      </c>
      <c r="C301" s="41" t="s">
        <v>385</v>
      </c>
      <c r="D301" s="403">
        <v>1509.3</v>
      </c>
    </row>
    <row r="302" spans="1:4">
      <c r="A302" s="33">
        <f t="shared" si="13"/>
        <v>242</v>
      </c>
      <c r="B302" s="40" t="s">
        <v>384</v>
      </c>
      <c r="C302" s="41" t="s">
        <v>386</v>
      </c>
      <c r="D302" s="403">
        <v>847.77</v>
      </c>
    </row>
    <row r="303" spans="1:4">
      <c r="A303" s="33">
        <f t="shared" si="13"/>
        <v>243</v>
      </c>
      <c r="B303" s="40" t="s">
        <v>384</v>
      </c>
      <c r="C303" s="41" t="s">
        <v>387</v>
      </c>
      <c r="D303" s="403">
        <v>933.94</v>
      </c>
    </row>
    <row r="304" spans="1:4">
      <c r="A304" s="33">
        <f t="shared" si="13"/>
        <v>244</v>
      </c>
      <c r="B304" s="40" t="s">
        <v>384</v>
      </c>
      <c r="C304" s="41" t="s">
        <v>388</v>
      </c>
      <c r="D304" s="403">
        <v>1980.79</v>
      </c>
    </row>
    <row r="305" spans="1:4">
      <c r="A305" s="33">
        <f t="shared" si="13"/>
        <v>245</v>
      </c>
      <c r="B305" s="40" t="s">
        <v>384</v>
      </c>
      <c r="C305" s="41" t="s">
        <v>389</v>
      </c>
      <c r="D305" s="403">
        <v>558.79</v>
      </c>
    </row>
    <row r="306" spans="1:4">
      <c r="A306" s="33">
        <f t="shared" si="13"/>
        <v>246</v>
      </c>
      <c r="B306" s="40" t="s">
        <v>384</v>
      </c>
      <c r="C306" s="41" t="s">
        <v>390</v>
      </c>
      <c r="D306" s="403">
        <v>1814.54</v>
      </c>
    </row>
    <row r="307" spans="1:4">
      <c r="A307" s="33">
        <f t="shared" si="13"/>
        <v>247</v>
      </c>
      <c r="B307" s="40" t="s">
        <v>384</v>
      </c>
      <c r="C307" s="41" t="s">
        <v>391</v>
      </c>
      <c r="D307" s="403">
        <v>503.74</v>
      </c>
    </row>
    <row r="308" spans="1:4">
      <c r="A308" s="33">
        <f t="shared" si="13"/>
        <v>248</v>
      </c>
      <c r="B308" s="40" t="s">
        <v>384</v>
      </c>
      <c r="C308" s="41" t="s">
        <v>392</v>
      </c>
      <c r="D308" s="403">
        <v>282.69</v>
      </c>
    </row>
    <row r="309" spans="1:4">
      <c r="A309" s="33">
        <f t="shared" si="13"/>
        <v>249</v>
      </c>
      <c r="B309" s="40" t="s">
        <v>384</v>
      </c>
      <c r="C309" s="41" t="s">
        <v>393</v>
      </c>
      <c r="D309" s="403">
        <v>1350.29</v>
      </c>
    </row>
    <row r="310" spans="1:4">
      <c r="A310" s="33">
        <f t="shared" si="13"/>
        <v>250</v>
      </c>
      <c r="B310" s="40" t="s">
        <v>384</v>
      </c>
      <c r="C310" s="41" t="s">
        <v>394</v>
      </c>
      <c r="D310" s="403">
        <v>253.99</v>
      </c>
    </row>
    <row r="311" spans="1:4">
      <c r="A311" s="33">
        <f t="shared" si="13"/>
        <v>251</v>
      </c>
      <c r="B311" s="40" t="s">
        <v>384</v>
      </c>
      <c r="C311" s="41" t="s">
        <v>395</v>
      </c>
      <c r="D311" s="403">
        <v>3795.9</v>
      </c>
    </row>
    <row r="312" spans="1:4">
      <c r="A312" s="33">
        <f t="shared" si="13"/>
        <v>252</v>
      </c>
      <c r="B312" s="40" t="s">
        <v>384</v>
      </c>
      <c r="C312" s="41" t="s">
        <v>396</v>
      </c>
      <c r="D312" s="403">
        <v>779.84</v>
      </c>
    </row>
    <row r="313" spans="1:4">
      <c r="A313" s="33">
        <f t="shared" si="13"/>
        <v>253</v>
      </c>
      <c r="B313" s="40" t="s">
        <v>384</v>
      </c>
      <c r="C313" s="41" t="s">
        <v>397</v>
      </c>
      <c r="D313" s="403">
        <v>192.84</v>
      </c>
    </row>
    <row r="314" spans="1:4">
      <c r="A314" s="33">
        <f t="shared" si="13"/>
        <v>254</v>
      </c>
      <c r="B314" s="40" t="s">
        <v>384</v>
      </c>
      <c r="C314" s="41" t="s">
        <v>398</v>
      </c>
      <c r="D314" s="403">
        <v>2483.91</v>
      </c>
    </row>
    <row r="315" spans="1:4">
      <c r="A315" s="33">
        <f t="shared" si="13"/>
        <v>255</v>
      </c>
      <c r="B315" s="40" t="s">
        <v>384</v>
      </c>
      <c r="C315" s="41" t="s">
        <v>399</v>
      </c>
      <c r="D315" s="403">
        <v>547.59</v>
      </c>
    </row>
    <row r="316" spans="1:4">
      <c r="A316" s="33">
        <f t="shared" si="13"/>
        <v>256</v>
      </c>
      <c r="B316" s="40" t="s">
        <v>384</v>
      </c>
      <c r="C316" s="41" t="s">
        <v>400</v>
      </c>
      <c r="D316" s="403">
        <v>1029.81</v>
      </c>
    </row>
    <row r="317" spans="1:4">
      <c r="A317" s="33">
        <f t="shared" si="13"/>
        <v>257</v>
      </c>
      <c r="B317" s="40" t="s">
        <v>384</v>
      </c>
      <c r="C317" s="41" t="s">
        <v>401</v>
      </c>
      <c r="D317" s="403">
        <v>707.15</v>
      </c>
    </row>
    <row r="318" spans="1:4">
      <c r="A318" s="33">
        <f t="shared" si="13"/>
        <v>258</v>
      </c>
      <c r="B318" s="40" t="s">
        <v>384</v>
      </c>
      <c r="C318" s="41" t="s">
        <v>402</v>
      </c>
      <c r="D318" s="403">
        <v>150.9</v>
      </c>
    </row>
    <row r="319" spans="1:4">
      <c r="A319" s="33">
        <f t="shared" si="13"/>
        <v>259</v>
      </c>
      <c r="B319" s="40" t="s">
        <v>384</v>
      </c>
      <c r="C319" s="41" t="s">
        <v>403</v>
      </c>
      <c r="D319" s="403">
        <v>2374.6799999999998</v>
      </c>
    </row>
    <row r="320" spans="1:4">
      <c r="A320" s="33">
        <f t="shared" si="13"/>
        <v>260</v>
      </c>
      <c r="B320" s="40" t="s">
        <v>384</v>
      </c>
      <c r="C320" s="41" t="s">
        <v>404</v>
      </c>
      <c r="D320" s="403">
        <v>243.24</v>
      </c>
    </row>
    <row r="321" spans="1:4">
      <c r="A321" s="33">
        <f t="shared" si="13"/>
        <v>261</v>
      </c>
      <c r="B321" s="40" t="s">
        <v>384</v>
      </c>
      <c r="C321" s="41" t="s">
        <v>405</v>
      </c>
      <c r="D321" s="403">
        <v>608.59</v>
      </c>
    </row>
    <row r="322" spans="1:4">
      <c r="A322" s="33">
        <f t="shared" si="13"/>
        <v>262</v>
      </c>
      <c r="B322" s="11" t="s">
        <v>384</v>
      </c>
      <c r="C322" s="41" t="s">
        <v>406</v>
      </c>
      <c r="D322" s="403">
        <v>322.74</v>
      </c>
    </row>
    <row r="323" spans="1:4">
      <c r="D323" s="403">
        <f>SUM(D300:D322)</f>
        <v>35034.97</v>
      </c>
    </row>
  </sheetData>
  <mergeCells count="45">
    <mergeCell ref="B1:K1"/>
    <mergeCell ref="B2:K2"/>
    <mergeCell ref="B3:K3"/>
    <mergeCell ref="B298:B299"/>
    <mergeCell ref="C298:C299"/>
    <mergeCell ref="D298:D299"/>
    <mergeCell ref="B261:B262"/>
    <mergeCell ref="C261:C262"/>
    <mergeCell ref="D261:D262"/>
    <mergeCell ref="B278:B279"/>
    <mergeCell ref="C278:C279"/>
    <mergeCell ref="D278:D279"/>
    <mergeCell ref="B221:B222"/>
    <mergeCell ref="C221:C222"/>
    <mergeCell ref="D221:D222"/>
    <mergeCell ref="B244:B245"/>
    <mergeCell ref="C244:C245"/>
    <mergeCell ref="D244:D245"/>
    <mergeCell ref="B167:B168"/>
    <mergeCell ref="C167:C168"/>
    <mergeCell ref="D167:D168"/>
    <mergeCell ref="B197:B198"/>
    <mergeCell ref="C197:C198"/>
    <mergeCell ref="D197:D198"/>
    <mergeCell ref="B119:B120"/>
    <mergeCell ref="C119:C120"/>
    <mergeCell ref="D119:D120"/>
    <mergeCell ref="B145:B146"/>
    <mergeCell ref="C145:C146"/>
    <mergeCell ref="D145:D146"/>
    <mergeCell ref="B73:B74"/>
    <mergeCell ref="C73:C74"/>
    <mergeCell ref="D73:D74"/>
    <mergeCell ref="B93:B94"/>
    <mergeCell ref="C93:C94"/>
    <mergeCell ref="D93:D94"/>
    <mergeCell ref="B36:B37"/>
    <mergeCell ref="C36:C37"/>
    <mergeCell ref="D36:D37"/>
    <mergeCell ref="B5:B6"/>
    <mergeCell ref="C5:C6"/>
    <mergeCell ref="D5:D6"/>
    <mergeCell ref="B21:B22"/>
    <mergeCell ref="C21:C22"/>
    <mergeCell ref="D21:D22"/>
  </mergeCells>
  <pageMargins left="0.51181102362204722" right="0.27559055118110237" top="0.43307086614173229" bottom="0.35433070866141736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I20" sqref="I20"/>
    </sheetView>
  </sheetViews>
  <sheetFormatPr baseColWidth="10" defaultRowHeight="15"/>
  <cols>
    <col min="1" max="1" width="4.42578125" customWidth="1"/>
    <col min="2" max="2" width="19.7109375" customWidth="1"/>
    <col min="3" max="3" width="9.140625" style="33" customWidth="1"/>
    <col min="4" max="4" width="20.140625" customWidth="1"/>
    <col min="5" max="5" width="20.140625" style="33" customWidth="1"/>
    <col min="6" max="7" width="20" bestFit="1" customWidth="1"/>
    <col min="9" max="9" width="20" bestFit="1" customWidth="1"/>
    <col min="10" max="10" width="22.85546875" bestFit="1" customWidth="1"/>
    <col min="11" max="11" width="14.140625" bestFit="1" customWidth="1"/>
    <col min="12" max="12" width="16.7109375" bestFit="1" customWidth="1"/>
  </cols>
  <sheetData>
    <row r="1" spans="1:13" s="33" customFormat="1" ht="15.75" customHeight="1">
      <c r="D1" s="565" t="s">
        <v>640</v>
      </c>
      <c r="E1" s="566"/>
      <c r="F1" s="566"/>
      <c r="G1" s="566"/>
      <c r="H1" s="566"/>
      <c r="I1" s="566"/>
      <c r="J1" s="566"/>
      <c r="K1" s="566"/>
      <c r="L1" s="566"/>
      <c r="M1" s="567"/>
    </row>
    <row r="2" spans="1:13" s="33" customFormat="1" ht="15.75" customHeight="1">
      <c r="D2" s="568" t="s">
        <v>641</v>
      </c>
      <c r="E2" s="569"/>
      <c r="F2" s="569"/>
      <c r="G2" s="569"/>
      <c r="H2" s="569"/>
      <c r="I2" s="569"/>
      <c r="J2" s="569"/>
      <c r="K2" s="569"/>
      <c r="L2" s="569"/>
      <c r="M2" s="570"/>
    </row>
    <row r="3" spans="1:13" s="33" customFormat="1" ht="16.5" customHeight="1" thickBot="1">
      <c r="D3" s="571" t="s">
        <v>642</v>
      </c>
      <c r="E3" s="572"/>
      <c r="F3" s="572"/>
      <c r="G3" s="572"/>
      <c r="H3" s="572"/>
      <c r="I3" s="572"/>
      <c r="J3" s="572"/>
      <c r="K3" s="572"/>
      <c r="L3" s="572"/>
      <c r="M3" s="573"/>
    </row>
    <row r="4" spans="1:13" s="33" customFormat="1" ht="16.5" customHeight="1"/>
    <row r="5" spans="1:13">
      <c r="B5" s="580" t="s">
        <v>645</v>
      </c>
      <c r="C5" s="580"/>
      <c r="D5" s="33"/>
    </row>
    <row r="6" spans="1:13" s="33" customFormat="1"/>
    <row r="7" spans="1:13">
      <c r="A7" s="76"/>
      <c r="B7" s="83" t="s">
        <v>412</v>
      </c>
      <c r="C7" s="83" t="s">
        <v>603</v>
      </c>
      <c r="D7" s="83" t="s">
        <v>594</v>
      </c>
      <c r="E7" s="83" t="s">
        <v>597</v>
      </c>
      <c r="F7" s="83" t="s">
        <v>595</v>
      </c>
      <c r="G7" s="83" t="s">
        <v>596</v>
      </c>
    </row>
    <row r="8" spans="1:13">
      <c r="A8" s="75">
        <v>1</v>
      </c>
      <c r="B8" s="40" t="s">
        <v>413</v>
      </c>
      <c r="C8" s="73">
        <f t="shared" ref="C8:C21" si="0">C28</f>
        <v>86.641710520549438</v>
      </c>
      <c r="D8" s="6">
        <v>1575315</v>
      </c>
      <c r="E8" s="6">
        <v>1462999</v>
      </c>
      <c r="F8" s="6"/>
      <c r="G8" s="6"/>
    </row>
    <row r="9" spans="1:13">
      <c r="A9" s="75">
        <v>2</v>
      </c>
      <c r="B9" s="40" t="s">
        <v>414</v>
      </c>
      <c r="C9" s="73">
        <f t="shared" si="0"/>
        <v>65.13183426228494</v>
      </c>
      <c r="D9" s="6">
        <v>343656</v>
      </c>
      <c r="E9" s="6">
        <v>463215</v>
      </c>
      <c r="F9" s="6"/>
      <c r="G9" s="6"/>
    </row>
    <row r="10" spans="1:13">
      <c r="A10" s="75">
        <v>3</v>
      </c>
      <c r="B10" s="40" t="s">
        <v>415</v>
      </c>
      <c r="C10" s="73">
        <f t="shared" si="0"/>
        <v>56.170772491048282</v>
      </c>
      <c r="D10" s="6">
        <v>164600</v>
      </c>
      <c r="E10" s="6">
        <v>261348</v>
      </c>
      <c r="F10" s="6"/>
      <c r="G10" s="6"/>
    </row>
    <row r="11" spans="1:13">
      <c r="A11" s="75">
        <v>4</v>
      </c>
      <c r="B11" s="40" t="s">
        <v>416</v>
      </c>
      <c r="C11" s="73">
        <f t="shared" si="0"/>
        <v>47.429078588503572</v>
      </c>
      <c r="D11" s="6">
        <v>265471</v>
      </c>
      <c r="E11" s="6">
        <v>219636</v>
      </c>
      <c r="F11" s="6"/>
      <c r="G11" s="6"/>
    </row>
    <row r="12" spans="1:13">
      <c r="A12" s="75">
        <v>5</v>
      </c>
      <c r="B12" s="40" t="s">
        <v>417</v>
      </c>
      <c r="C12" s="73">
        <f t="shared" si="0"/>
        <v>59.457102053875118</v>
      </c>
      <c r="D12" s="6">
        <v>316885</v>
      </c>
      <c r="E12" s="6">
        <v>332650</v>
      </c>
      <c r="F12" s="6"/>
      <c r="G12" s="6"/>
    </row>
    <row r="13" spans="1:13">
      <c r="A13" s="75">
        <v>6</v>
      </c>
      <c r="B13" s="40" t="s">
        <v>418</v>
      </c>
      <c r="C13" s="73">
        <f t="shared" si="0"/>
        <v>46.910027780776161</v>
      </c>
      <c r="D13" s="6">
        <v>118022</v>
      </c>
      <c r="E13" s="6">
        <v>165143</v>
      </c>
      <c r="F13" s="6"/>
      <c r="G13" s="6"/>
    </row>
    <row r="14" spans="1:13">
      <c r="A14" s="75">
        <v>7</v>
      </c>
      <c r="B14" s="40" t="s">
        <v>419</v>
      </c>
      <c r="C14" s="73">
        <f t="shared" si="0"/>
        <v>46.886590189386006</v>
      </c>
      <c r="D14" s="6">
        <v>105518</v>
      </c>
      <c r="E14" s="6">
        <v>152207</v>
      </c>
      <c r="F14" s="6"/>
      <c r="G14" s="6"/>
    </row>
    <row r="15" spans="1:13">
      <c r="A15" s="75">
        <v>8</v>
      </c>
      <c r="B15" s="40" t="s">
        <v>420</v>
      </c>
      <c r="C15" s="73">
        <f t="shared" si="0"/>
        <v>46.029670724453318</v>
      </c>
      <c r="D15" s="6">
        <v>63047</v>
      </c>
      <c r="E15" s="6">
        <v>78157</v>
      </c>
      <c r="F15" s="6"/>
      <c r="G15" s="6"/>
    </row>
    <row r="16" spans="1:13">
      <c r="A16" s="75">
        <v>9</v>
      </c>
      <c r="B16" s="40" t="s">
        <v>411</v>
      </c>
      <c r="C16" s="73">
        <f t="shared" si="0"/>
        <v>17.801090077946434</v>
      </c>
      <c r="D16" s="6">
        <v>70764</v>
      </c>
      <c r="E16" s="6">
        <v>45561</v>
      </c>
      <c r="F16" s="6"/>
      <c r="G16" s="6"/>
    </row>
    <row r="17" spans="1:12">
      <c r="A17" s="75">
        <v>10</v>
      </c>
      <c r="B17" s="40" t="s">
        <v>421</v>
      </c>
      <c r="C17" s="73">
        <f t="shared" si="0"/>
        <v>32.389964099793481</v>
      </c>
      <c r="D17" s="6">
        <v>48988</v>
      </c>
      <c r="E17" s="6">
        <v>64148</v>
      </c>
      <c r="F17" s="6"/>
      <c r="G17" s="6"/>
    </row>
    <row r="18" spans="1:12">
      <c r="A18" s="75">
        <v>11</v>
      </c>
      <c r="B18" s="40" t="s">
        <v>422</v>
      </c>
      <c r="C18" s="73">
        <f t="shared" si="0"/>
        <v>40.979747788900767</v>
      </c>
      <c r="D18" s="6">
        <v>77117</v>
      </c>
      <c r="E18" s="6">
        <v>134925</v>
      </c>
      <c r="F18" s="6"/>
      <c r="G18" s="6"/>
    </row>
    <row r="19" spans="1:12">
      <c r="A19" s="75">
        <v>12</v>
      </c>
      <c r="B19" s="40" t="s">
        <v>423</v>
      </c>
      <c r="C19" s="73">
        <f t="shared" si="0"/>
        <v>40.751886037004262</v>
      </c>
      <c r="D19" s="6">
        <v>64531</v>
      </c>
      <c r="E19" s="6">
        <v>96692</v>
      </c>
      <c r="F19" s="6"/>
      <c r="G19" s="6"/>
    </row>
    <row r="20" spans="1:12">
      <c r="A20" s="75">
        <v>13</v>
      </c>
      <c r="B20" s="40" t="s">
        <v>424</v>
      </c>
      <c r="C20" s="73">
        <f t="shared" si="0"/>
        <v>31.877197033843945</v>
      </c>
      <c r="D20" s="6">
        <v>63262</v>
      </c>
      <c r="E20" s="6">
        <v>49694</v>
      </c>
      <c r="F20" s="6"/>
      <c r="G20" s="6"/>
    </row>
    <row r="21" spans="1:12">
      <c r="A21" s="75">
        <v>14</v>
      </c>
      <c r="B21" s="40" t="s">
        <v>425</v>
      </c>
      <c r="C21" s="73">
        <f t="shared" si="0"/>
        <v>24.324367612356252</v>
      </c>
      <c r="D21" s="6">
        <v>40490</v>
      </c>
      <c r="E21" s="6">
        <v>45561</v>
      </c>
      <c r="F21" s="6"/>
      <c r="G21" s="6"/>
    </row>
    <row r="22" spans="1:12">
      <c r="A22" s="40"/>
      <c r="B22" s="40" t="s">
        <v>426</v>
      </c>
      <c r="C22" s="40"/>
      <c r="D22" s="6"/>
      <c r="E22" s="6"/>
      <c r="F22" s="6"/>
      <c r="G22" s="6"/>
    </row>
    <row r="23" spans="1:12">
      <c r="A23" s="40"/>
      <c r="B23" s="77" t="s">
        <v>25</v>
      </c>
      <c r="C23" s="77"/>
      <c r="D23" s="78">
        <f>SUM(D8:D22)</f>
        <v>3317666</v>
      </c>
      <c r="E23" s="78">
        <f>SUM(E8:E22)</f>
        <v>3571936</v>
      </c>
      <c r="F23" s="78">
        <f t="shared" ref="F23:G23" si="1">SUM(F8:F22)</f>
        <v>0</v>
      </c>
      <c r="G23" s="78">
        <f t="shared" si="1"/>
        <v>0</v>
      </c>
    </row>
    <row r="25" spans="1:12">
      <c r="I25" s="39" t="s">
        <v>639</v>
      </c>
    </row>
    <row r="26" spans="1:12" s="33" customFormat="1"/>
    <row r="27" spans="1:12">
      <c r="B27" s="33" t="s">
        <v>598</v>
      </c>
      <c r="C27" s="396" t="s">
        <v>603</v>
      </c>
      <c r="D27" s="395" t="s">
        <v>599</v>
      </c>
      <c r="E27" s="395" t="s">
        <v>600</v>
      </c>
      <c r="F27" s="395" t="s">
        <v>601</v>
      </c>
      <c r="G27" s="395" t="s">
        <v>602</v>
      </c>
      <c r="I27" s="83" t="s">
        <v>594</v>
      </c>
      <c r="J27" s="83" t="s">
        <v>597</v>
      </c>
      <c r="K27" s="83" t="s">
        <v>595</v>
      </c>
      <c r="L27" s="83" t="s">
        <v>596</v>
      </c>
    </row>
    <row r="28" spans="1:12">
      <c r="A28" s="75">
        <v>1</v>
      </c>
      <c r="B28" s="40" t="s">
        <v>413</v>
      </c>
      <c r="C28" s="73">
        <f>SUM((D28/E28)*100)</f>
        <v>86.641710520549438</v>
      </c>
      <c r="D28" s="6">
        <v>1462999</v>
      </c>
      <c r="E28" s="6">
        <v>1688562</v>
      </c>
      <c r="F28" s="6">
        <v>1741912</v>
      </c>
      <c r="G28" s="6">
        <v>1753066</v>
      </c>
      <c r="I28" s="6">
        <v>1575315</v>
      </c>
      <c r="J28" s="6">
        <v>1462999</v>
      </c>
      <c r="K28" s="6">
        <f>SUM(F28*C28/100)</f>
        <v>1509222.352562713</v>
      </c>
      <c r="L28" s="6">
        <f>SUM(G28*C28/100)</f>
        <v>1518886.3689541752</v>
      </c>
    </row>
    <row r="29" spans="1:12">
      <c r="A29" s="75">
        <v>2</v>
      </c>
      <c r="B29" s="40" t="s">
        <v>414</v>
      </c>
      <c r="C29" s="73">
        <f t="shared" ref="C29:C41" si="2">SUM((D29/E29)*100)</f>
        <v>65.13183426228494</v>
      </c>
      <c r="D29" s="6">
        <v>463215</v>
      </c>
      <c r="E29" s="6">
        <v>711196</v>
      </c>
      <c r="F29" s="6">
        <v>765002</v>
      </c>
      <c r="G29" s="6">
        <v>774807</v>
      </c>
      <c r="I29" s="6">
        <v>343656</v>
      </c>
      <c r="J29" s="6">
        <v>463215</v>
      </c>
      <c r="K29" s="6">
        <f>SUM(F29*C29/100)</f>
        <v>498259.834743165</v>
      </c>
      <c r="L29" s="6">
        <f>SUM(G29*C29/100)</f>
        <v>504646.01109258202</v>
      </c>
    </row>
    <row r="30" spans="1:12">
      <c r="A30" s="75">
        <v>3</v>
      </c>
      <c r="B30" s="40" t="s">
        <v>415</v>
      </c>
      <c r="C30" s="73">
        <f t="shared" si="2"/>
        <v>56.170772491048282</v>
      </c>
      <c r="D30" s="6">
        <v>261348</v>
      </c>
      <c r="E30" s="6">
        <v>465274</v>
      </c>
      <c r="F30" s="6">
        <v>487886</v>
      </c>
      <c r="G30" s="6">
        <v>492443</v>
      </c>
      <c r="I30" s="6">
        <v>164600</v>
      </c>
      <c r="J30" s="6">
        <v>261348</v>
      </c>
      <c r="K30" s="6">
        <f>SUM(F30*C30/100)</f>
        <v>274049.3350756758</v>
      </c>
      <c r="L30" s="6">
        <f>SUM(G30*C30/100)</f>
        <v>276609.03717809287</v>
      </c>
    </row>
    <row r="31" spans="1:12">
      <c r="A31" s="75">
        <v>4</v>
      </c>
      <c r="B31" s="40" t="s">
        <v>416</v>
      </c>
      <c r="C31" s="73">
        <f t="shared" si="2"/>
        <v>47.429078588503572</v>
      </c>
      <c r="D31" s="6">
        <v>219636</v>
      </c>
      <c r="E31" s="6">
        <v>463083</v>
      </c>
      <c r="F31" s="6">
        <v>479861</v>
      </c>
      <c r="G31" s="6">
        <v>484597</v>
      </c>
      <c r="I31" s="6">
        <v>265471</v>
      </c>
      <c r="J31" s="6">
        <v>219636</v>
      </c>
      <c r="K31" s="6">
        <f>SUM(F31*C31/100)</f>
        <v>227593.65080557912</v>
      </c>
      <c r="L31" s="6">
        <f>SUM(G31*C31/100)</f>
        <v>229839.89196753065</v>
      </c>
    </row>
    <row r="32" spans="1:12">
      <c r="A32" s="75">
        <v>5</v>
      </c>
      <c r="B32" s="40" t="s">
        <v>417</v>
      </c>
      <c r="C32" s="73">
        <f t="shared" si="2"/>
        <v>59.457102053875118</v>
      </c>
      <c r="D32" s="6">
        <v>332650</v>
      </c>
      <c r="E32" s="6">
        <v>559479</v>
      </c>
      <c r="F32" s="6">
        <v>572513</v>
      </c>
      <c r="G32" s="6">
        <v>576431</v>
      </c>
      <c r="I32" s="6">
        <v>316885</v>
      </c>
      <c r="J32" s="6">
        <v>332650</v>
      </c>
      <c r="K32" s="6">
        <f>SUM(F32*C32/100)</f>
        <v>340399.63868170208</v>
      </c>
      <c r="L32" s="6">
        <f>SUM(G32*C32/100)</f>
        <v>342729.16794017283</v>
      </c>
    </row>
    <row r="33" spans="1:12">
      <c r="A33" s="75">
        <v>6</v>
      </c>
      <c r="B33" s="40" t="s">
        <v>418</v>
      </c>
      <c r="C33" s="73">
        <f t="shared" si="2"/>
        <v>46.910027780776161</v>
      </c>
      <c r="D33" s="6">
        <v>165143</v>
      </c>
      <c r="E33" s="6">
        <v>352042</v>
      </c>
      <c r="F33" s="6">
        <v>361302</v>
      </c>
      <c r="G33" s="6">
        <v>364416</v>
      </c>
      <c r="I33" s="6">
        <v>118022</v>
      </c>
      <c r="J33" s="6">
        <v>165143</v>
      </c>
      <c r="K33" s="6">
        <f>SUM(F33*C33/100)</f>
        <v>169486.86857249989</v>
      </c>
      <c r="L33" s="6">
        <f>SUM(G33*C33/100)</f>
        <v>170947.64683759323</v>
      </c>
    </row>
    <row r="34" spans="1:12">
      <c r="A34" s="75">
        <v>7</v>
      </c>
      <c r="B34" s="40" t="s">
        <v>419</v>
      </c>
      <c r="C34" s="73">
        <f t="shared" si="2"/>
        <v>46.886590189386006</v>
      </c>
      <c r="D34" s="6">
        <v>152207</v>
      </c>
      <c r="E34" s="6">
        <v>324628</v>
      </c>
      <c r="F34" s="6">
        <v>345595</v>
      </c>
      <c r="G34" s="6">
        <v>349742</v>
      </c>
      <c r="I34" s="6">
        <v>105518</v>
      </c>
      <c r="J34" s="6">
        <v>152207</v>
      </c>
      <c r="K34" s="6">
        <f>SUM(F34*C34/100)</f>
        <v>162037.71136500855</v>
      </c>
      <c r="L34" s="6">
        <f>SUM(G34*C34/100)</f>
        <v>163982.0982601624</v>
      </c>
    </row>
    <row r="35" spans="1:12">
      <c r="A35" s="75">
        <v>8</v>
      </c>
      <c r="B35" s="40" t="s">
        <v>420</v>
      </c>
      <c r="C35" s="73">
        <f t="shared" si="2"/>
        <v>46.029670724453318</v>
      </c>
      <c r="D35" s="6">
        <v>78157</v>
      </c>
      <c r="E35" s="6">
        <v>169797</v>
      </c>
      <c r="F35" s="6">
        <v>176619</v>
      </c>
      <c r="G35" s="6">
        <v>178381</v>
      </c>
      <c r="I35" s="6">
        <v>63047</v>
      </c>
      <c r="J35" s="6">
        <v>78157</v>
      </c>
      <c r="K35" s="6">
        <f>SUM(F35*C35/100)</f>
        <v>81297.1441368222</v>
      </c>
      <c r="L35" s="6">
        <f>SUM(G35*C35/100)</f>
        <v>82108.186934987069</v>
      </c>
    </row>
    <row r="36" spans="1:12">
      <c r="A36" s="75">
        <v>9</v>
      </c>
      <c r="B36" s="40" t="s">
        <v>411</v>
      </c>
      <c r="C36" s="73">
        <f t="shared" si="2"/>
        <v>17.801090077946434</v>
      </c>
      <c r="D36" s="6">
        <v>45561</v>
      </c>
      <c r="E36" s="6">
        <v>255945</v>
      </c>
      <c r="F36" s="6">
        <v>258322</v>
      </c>
      <c r="G36" s="6">
        <v>260485</v>
      </c>
      <c r="I36" s="6">
        <v>70764</v>
      </c>
      <c r="J36" s="6">
        <v>45561</v>
      </c>
      <c r="K36" s="6">
        <f>SUM(F36*C36/100)</f>
        <v>45984.131911152785</v>
      </c>
      <c r="L36" s="6">
        <f>SUM(G36*C36/100)</f>
        <v>46369.16948953877</v>
      </c>
    </row>
    <row r="37" spans="1:12">
      <c r="A37" s="75">
        <v>10</v>
      </c>
      <c r="B37" s="40" t="s">
        <v>421</v>
      </c>
      <c r="C37" s="73">
        <f t="shared" si="2"/>
        <v>32.389964099793481</v>
      </c>
      <c r="D37" s="6">
        <v>64148</v>
      </c>
      <c r="E37" s="6">
        <v>198049</v>
      </c>
      <c r="F37" s="6">
        <v>198605</v>
      </c>
      <c r="G37" s="6">
        <v>199933</v>
      </c>
      <c r="I37" s="6">
        <v>48988</v>
      </c>
      <c r="J37" s="6">
        <v>64148</v>
      </c>
      <c r="K37" s="6">
        <f>SUM(F37*C37/100)</f>
        <v>64328.08820039485</v>
      </c>
      <c r="L37" s="6">
        <f>SUM(G37*C37/100)</f>
        <v>64758.226923640097</v>
      </c>
    </row>
    <row r="38" spans="1:12">
      <c r="A38" s="75">
        <v>11</v>
      </c>
      <c r="B38" s="40" t="s">
        <v>422</v>
      </c>
      <c r="C38" s="73">
        <f t="shared" si="2"/>
        <v>40.979747788900767</v>
      </c>
      <c r="D38" s="6">
        <v>134925</v>
      </c>
      <c r="E38" s="6">
        <v>329248</v>
      </c>
      <c r="F38" s="6">
        <v>347826</v>
      </c>
      <c r="G38" s="6">
        <v>351589</v>
      </c>
      <c r="I38" s="6">
        <v>77117</v>
      </c>
      <c r="J38" s="6">
        <v>134925</v>
      </c>
      <c r="K38" s="6">
        <f>SUM(F38*C38/100)</f>
        <v>142538.21754422199</v>
      </c>
      <c r="L38" s="6">
        <f>SUM(G38*C38/100)</f>
        <v>144080.2854535183</v>
      </c>
    </row>
    <row r="39" spans="1:12">
      <c r="A39" s="75">
        <v>12</v>
      </c>
      <c r="B39" s="40" t="s">
        <v>423</v>
      </c>
      <c r="C39" s="73">
        <f t="shared" si="2"/>
        <v>40.751886037004262</v>
      </c>
      <c r="D39" s="6">
        <v>96692</v>
      </c>
      <c r="E39" s="6">
        <v>237270</v>
      </c>
      <c r="F39" s="6">
        <v>253437</v>
      </c>
      <c r="G39" s="6">
        <v>256558</v>
      </c>
      <c r="I39" s="6">
        <v>64531</v>
      </c>
      <c r="J39" s="6">
        <v>96692</v>
      </c>
      <c r="K39" s="6">
        <f>SUM(F39*C39/100)</f>
        <v>103280.35741560248</v>
      </c>
      <c r="L39" s="6">
        <f>SUM(G39*C39/100)</f>
        <v>104552.2237788174</v>
      </c>
    </row>
    <row r="40" spans="1:12">
      <c r="A40" s="75">
        <v>13</v>
      </c>
      <c r="B40" s="40" t="s">
        <v>424</v>
      </c>
      <c r="C40" s="73">
        <f t="shared" si="2"/>
        <v>31.877197033843945</v>
      </c>
      <c r="D40" s="6">
        <v>49694</v>
      </c>
      <c r="E40" s="6">
        <v>155892</v>
      </c>
      <c r="F40" s="6">
        <v>160275</v>
      </c>
      <c r="G40" s="6">
        <v>161890</v>
      </c>
      <c r="I40" s="6">
        <v>63262</v>
      </c>
      <c r="J40" s="6">
        <v>49694</v>
      </c>
      <c r="K40" s="6">
        <f>SUM(F40*C40/100)</f>
        <v>51091.177545993385</v>
      </c>
      <c r="L40" s="6">
        <f>SUM(G40*C40/100)</f>
        <v>51605.994278089966</v>
      </c>
    </row>
    <row r="41" spans="1:12">
      <c r="A41" s="75">
        <v>14</v>
      </c>
      <c r="B41" s="40" t="s">
        <v>425</v>
      </c>
      <c r="C41" s="73">
        <f t="shared" si="2"/>
        <v>24.324367612356252</v>
      </c>
      <c r="D41" s="6">
        <v>45561</v>
      </c>
      <c r="E41" s="6">
        <v>187306</v>
      </c>
      <c r="F41" s="6">
        <v>194914</v>
      </c>
      <c r="G41" s="6">
        <v>196952</v>
      </c>
      <c r="I41" s="6">
        <v>40490</v>
      </c>
      <c r="J41" s="6">
        <v>45561</v>
      </c>
      <c r="K41" s="6">
        <f>SUM(F41*C41/100)</f>
        <v>47411.597887948061</v>
      </c>
      <c r="L41" s="6">
        <f>SUM(G41*C41/100)</f>
        <v>47907.328499887881</v>
      </c>
    </row>
    <row r="42" spans="1:12">
      <c r="A42" s="40"/>
      <c r="B42" s="40" t="s">
        <v>426</v>
      </c>
      <c r="C42" s="40"/>
      <c r="D42" s="6"/>
      <c r="E42" s="6"/>
      <c r="F42" s="6"/>
      <c r="G42" s="6"/>
      <c r="I42" s="6"/>
      <c r="J42" s="6"/>
      <c r="K42" s="6"/>
      <c r="L42" s="6"/>
    </row>
    <row r="43" spans="1:12">
      <c r="A43" s="40"/>
      <c r="B43" s="77" t="s">
        <v>25</v>
      </c>
      <c r="C43" s="77"/>
      <c r="D43" s="78">
        <f>SUM(D28:D42)</f>
        <v>3571936</v>
      </c>
      <c r="E43" s="78">
        <f>SUM(E28:E42)</f>
        <v>6097771</v>
      </c>
      <c r="F43" s="78">
        <f t="shared" ref="F43" si="3">SUM(F28:F42)</f>
        <v>6344069</v>
      </c>
      <c r="G43" s="78">
        <f t="shared" ref="G43" si="4">SUM(G28:G42)</f>
        <v>6401290</v>
      </c>
      <c r="I43" s="78">
        <f>SUM(I28:I42)</f>
        <v>3317666</v>
      </c>
      <c r="J43" s="78">
        <f>SUM(J28:J42)</f>
        <v>3571936</v>
      </c>
      <c r="K43" s="78">
        <f t="shared" ref="K43" si="5">SUM(K28:K42)</f>
        <v>3716980.1064484804</v>
      </c>
      <c r="L43" s="78">
        <f t="shared" ref="L43" si="6">SUM(L28:L42)</f>
        <v>3749021.6375887888</v>
      </c>
    </row>
    <row r="45" spans="1:12" ht="30">
      <c r="I45" s="397" t="s">
        <v>604</v>
      </c>
      <c r="J45" s="202">
        <f>SUM(J43*0.78)</f>
        <v>2786110.08</v>
      </c>
      <c r="K45" s="202">
        <f t="shared" ref="K45:L45" si="7">SUM(K43*0.78)</f>
        <v>2899244.4830298149</v>
      </c>
      <c r="L45" s="202">
        <f t="shared" si="7"/>
        <v>2924236.8773192554</v>
      </c>
    </row>
  </sheetData>
  <mergeCells count="3">
    <mergeCell ref="D1:M1"/>
    <mergeCell ref="D2:M2"/>
    <mergeCell ref="D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R32"/>
  <sheetViews>
    <sheetView topLeftCell="C1" workbookViewId="0">
      <selection activeCell="Q12" sqref="Q12"/>
    </sheetView>
  </sheetViews>
  <sheetFormatPr baseColWidth="10" defaultRowHeight="15"/>
  <cols>
    <col min="1" max="1" width="11.42578125" style="33"/>
    <col min="2" max="2" width="20.7109375" style="33" customWidth="1"/>
    <col min="3" max="6" width="11.5703125" style="33" bestFit="1" customWidth="1"/>
    <col min="7" max="14" width="11.7109375" style="33" bestFit="1" customWidth="1"/>
    <col min="15" max="15" width="11.85546875" style="33" bestFit="1" customWidth="1"/>
    <col min="16" max="16384" width="11.42578125" style="33"/>
  </cols>
  <sheetData>
    <row r="2" spans="1:18">
      <c r="A2" s="466" t="s">
        <v>1</v>
      </c>
      <c r="B2" s="470" t="s">
        <v>2</v>
      </c>
      <c r="C2" s="466" t="s">
        <v>632</v>
      </c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71" t="s">
        <v>3</v>
      </c>
      <c r="P2" s="458" t="s">
        <v>219</v>
      </c>
      <c r="Q2" s="458" t="s">
        <v>515</v>
      </c>
      <c r="R2" s="98"/>
    </row>
    <row r="3" spans="1:18">
      <c r="A3" s="466"/>
      <c r="B3" s="466"/>
      <c r="C3" s="209" t="s">
        <v>4</v>
      </c>
      <c r="D3" s="209" t="s">
        <v>5</v>
      </c>
      <c r="E3" s="209" t="s">
        <v>6</v>
      </c>
      <c r="F3" s="209" t="s">
        <v>7</v>
      </c>
      <c r="G3" s="209" t="s">
        <v>8</v>
      </c>
      <c r="H3" s="209" t="s">
        <v>9</v>
      </c>
      <c r="I3" s="209" t="s">
        <v>10</v>
      </c>
      <c r="J3" s="209" t="s">
        <v>11</v>
      </c>
      <c r="K3" s="209" t="s">
        <v>12</v>
      </c>
      <c r="L3" s="209" t="s">
        <v>13</v>
      </c>
      <c r="M3" s="209" t="s">
        <v>14</v>
      </c>
      <c r="N3" s="209" t="s">
        <v>15</v>
      </c>
      <c r="O3" s="471"/>
      <c r="P3" s="459"/>
      <c r="Q3" s="459"/>
      <c r="R3" s="98"/>
    </row>
    <row r="4" spans="1:18">
      <c r="A4" s="3"/>
      <c r="B4" s="219" t="s">
        <v>532</v>
      </c>
      <c r="C4" s="42">
        <v>3479.72</v>
      </c>
      <c r="D4" s="42">
        <v>3104.64</v>
      </c>
      <c r="E4" s="42">
        <v>3592.45</v>
      </c>
      <c r="F4" s="42">
        <v>3588.47</v>
      </c>
      <c r="G4" s="42">
        <v>3831.68</v>
      </c>
      <c r="H4" s="42">
        <v>4169.57</v>
      </c>
      <c r="I4" s="42">
        <v>4294.54</v>
      </c>
      <c r="J4" s="42">
        <v>3951.54</v>
      </c>
      <c r="K4" s="42">
        <v>4084.11</v>
      </c>
      <c r="L4" s="42">
        <v>4282.8500000000004</v>
      </c>
      <c r="M4" s="42">
        <v>3805.94</v>
      </c>
      <c r="N4" s="42">
        <v>3727.93</v>
      </c>
      <c r="O4" s="29">
        <f t="shared" ref="O4:O16" si="0">SUM(C4:N4)</f>
        <v>45913.440000000002</v>
      </c>
      <c r="P4" s="202">
        <f>SUM(O4/12)</f>
        <v>3826.1200000000003</v>
      </c>
      <c r="Q4" s="202">
        <f>SUM(P4/30)</f>
        <v>127.53733333333335</v>
      </c>
      <c r="R4" s="98"/>
    </row>
    <row r="5" spans="1:18">
      <c r="A5" s="43"/>
      <c r="B5" s="100" t="s">
        <v>116</v>
      </c>
      <c r="C5" s="42">
        <v>468.04</v>
      </c>
      <c r="D5" s="42">
        <v>552.77</v>
      </c>
      <c r="E5" s="42">
        <v>637.96</v>
      </c>
      <c r="F5" s="42">
        <v>681.78</v>
      </c>
      <c r="G5" s="42">
        <v>775.35</v>
      </c>
      <c r="H5" s="42">
        <v>730.22</v>
      </c>
      <c r="I5" s="42">
        <v>773.66</v>
      </c>
      <c r="J5" s="42">
        <v>713.87</v>
      </c>
      <c r="K5" s="42">
        <v>683.37</v>
      </c>
      <c r="L5" s="42">
        <v>729.33</v>
      </c>
      <c r="M5" s="42">
        <v>625.4</v>
      </c>
      <c r="N5" s="42">
        <v>687.88</v>
      </c>
      <c r="O5" s="29">
        <f t="shared" si="0"/>
        <v>8059.6299999999992</v>
      </c>
      <c r="P5" s="202">
        <f t="shared" ref="P5:P16" si="1">SUM(O5/12)</f>
        <v>671.63583333333327</v>
      </c>
      <c r="Q5" s="202">
        <f t="shared" ref="Q5:Q16" si="2">SUM(P5/30)</f>
        <v>22.387861111111111</v>
      </c>
      <c r="R5" s="98"/>
    </row>
    <row r="6" spans="1:18" ht="15.75">
      <c r="A6" s="43"/>
      <c r="B6" s="100" t="s">
        <v>533</v>
      </c>
      <c r="C6" s="221">
        <v>244.51</v>
      </c>
      <c r="D6" s="221">
        <v>214.75</v>
      </c>
      <c r="E6" s="221">
        <v>245.73</v>
      </c>
      <c r="F6" s="222">
        <v>259.75</v>
      </c>
      <c r="G6" s="222">
        <v>304.10000000000002</v>
      </c>
      <c r="H6" s="222">
        <v>312.14</v>
      </c>
      <c r="I6" s="222">
        <v>302.94</v>
      </c>
      <c r="J6" s="222">
        <v>285.57</v>
      </c>
      <c r="K6" s="222">
        <v>291.2</v>
      </c>
      <c r="L6" s="222">
        <v>278.45999999999998</v>
      </c>
      <c r="M6" s="222">
        <v>224.07</v>
      </c>
      <c r="N6" s="222">
        <v>255.28</v>
      </c>
      <c r="O6" s="29">
        <f t="shared" si="0"/>
        <v>3218.5000000000005</v>
      </c>
      <c r="P6" s="202">
        <f t="shared" si="1"/>
        <v>268.20833333333337</v>
      </c>
      <c r="Q6" s="202">
        <f t="shared" si="2"/>
        <v>8.9402777777777782</v>
      </c>
      <c r="R6" s="98"/>
    </row>
    <row r="7" spans="1:18" ht="15.75">
      <c r="A7" s="43"/>
      <c r="B7" s="100" t="s">
        <v>534</v>
      </c>
      <c r="C7" s="221">
        <v>475.97</v>
      </c>
      <c r="D7" s="223">
        <v>490.02</v>
      </c>
      <c r="E7" s="221">
        <v>564.04999999999995</v>
      </c>
      <c r="F7" s="222">
        <v>539.69000000000005</v>
      </c>
      <c r="G7" s="222">
        <v>650.16</v>
      </c>
      <c r="H7" s="222">
        <v>671.65</v>
      </c>
      <c r="I7" s="222">
        <v>644.49</v>
      </c>
      <c r="J7" s="222">
        <v>585.91999999999996</v>
      </c>
      <c r="K7" s="222">
        <v>592.42999999999995</v>
      </c>
      <c r="L7" s="222">
        <v>689.41</v>
      </c>
      <c r="M7" s="222">
        <v>587.07000000000005</v>
      </c>
      <c r="N7" s="222">
        <v>670.4</v>
      </c>
      <c r="O7" s="29">
        <f t="shared" si="0"/>
        <v>7161.2599999999993</v>
      </c>
      <c r="P7" s="202">
        <f t="shared" si="1"/>
        <v>596.77166666666665</v>
      </c>
      <c r="Q7" s="202">
        <f t="shared" si="2"/>
        <v>19.892388888888888</v>
      </c>
      <c r="R7" s="98"/>
    </row>
    <row r="8" spans="1:18" ht="15.75">
      <c r="A8" s="43"/>
      <c r="B8" s="100" t="s">
        <v>47</v>
      </c>
      <c r="C8" s="221">
        <v>66.069999999999993</v>
      </c>
      <c r="D8" s="223">
        <v>60.14</v>
      </c>
      <c r="E8" s="221">
        <v>62.66</v>
      </c>
      <c r="F8" s="222">
        <v>73.47</v>
      </c>
      <c r="G8" s="222">
        <v>82.21</v>
      </c>
      <c r="H8" s="222">
        <v>73.260000000000005</v>
      </c>
      <c r="I8" s="222">
        <v>89.8</v>
      </c>
      <c r="J8" s="222">
        <v>81.06</v>
      </c>
      <c r="K8" s="222">
        <v>65.34</v>
      </c>
      <c r="L8" s="222">
        <v>78.52</v>
      </c>
      <c r="M8" s="222">
        <v>72.53</v>
      </c>
      <c r="N8" s="222">
        <v>70.91</v>
      </c>
      <c r="O8" s="29">
        <f t="shared" si="0"/>
        <v>875.97</v>
      </c>
      <c r="P8" s="202">
        <f t="shared" si="1"/>
        <v>72.997500000000002</v>
      </c>
      <c r="Q8" s="202">
        <f t="shared" si="2"/>
        <v>2.4332500000000001</v>
      </c>
      <c r="R8" s="98"/>
    </row>
    <row r="9" spans="1:18" ht="15.75">
      <c r="A9" s="43"/>
      <c r="B9" s="100" t="s">
        <v>115</v>
      </c>
      <c r="C9" s="221">
        <v>116.09</v>
      </c>
      <c r="D9" s="223">
        <v>237.27</v>
      </c>
      <c r="E9" s="221">
        <v>235.94</v>
      </c>
      <c r="F9" s="222">
        <v>283.88</v>
      </c>
      <c r="G9" s="222">
        <v>327.26</v>
      </c>
      <c r="H9" s="222">
        <v>330.73</v>
      </c>
      <c r="I9" s="222">
        <v>329.49</v>
      </c>
      <c r="J9" s="222">
        <v>376.34</v>
      </c>
      <c r="K9" s="222">
        <v>323.26</v>
      </c>
      <c r="L9" s="222">
        <v>369.55</v>
      </c>
      <c r="M9" s="222">
        <v>271.12</v>
      </c>
      <c r="N9" s="222">
        <v>306.79000000000002</v>
      </c>
      <c r="O9" s="29">
        <f t="shared" si="0"/>
        <v>3507.7200000000003</v>
      </c>
      <c r="P9" s="202">
        <f t="shared" si="1"/>
        <v>292.31</v>
      </c>
      <c r="Q9" s="202">
        <f t="shared" si="2"/>
        <v>9.743666666666666</v>
      </c>
      <c r="R9" s="98"/>
    </row>
    <row r="10" spans="1:18" ht="15.75">
      <c r="A10" s="43"/>
      <c r="B10" s="100" t="s">
        <v>121</v>
      </c>
      <c r="C10" s="221">
        <v>59.08</v>
      </c>
      <c r="D10" s="223">
        <v>63.95</v>
      </c>
      <c r="E10" s="221">
        <v>83.67</v>
      </c>
      <c r="F10" s="222">
        <v>98.31</v>
      </c>
      <c r="G10" s="222">
        <v>92.43</v>
      </c>
      <c r="H10" s="222">
        <v>91.03</v>
      </c>
      <c r="I10" s="222">
        <v>99.86</v>
      </c>
      <c r="J10" s="222">
        <v>79.14</v>
      </c>
      <c r="K10" s="222">
        <v>90.34</v>
      </c>
      <c r="L10" s="222">
        <v>94.72</v>
      </c>
      <c r="M10" s="222">
        <v>82.53</v>
      </c>
      <c r="N10" s="222">
        <v>96.14</v>
      </c>
      <c r="O10" s="29">
        <f t="shared" si="0"/>
        <v>1031.2</v>
      </c>
      <c r="P10" s="202">
        <f t="shared" si="1"/>
        <v>85.933333333333337</v>
      </c>
      <c r="Q10" s="202">
        <f t="shared" si="2"/>
        <v>2.8644444444444446</v>
      </c>
      <c r="R10" s="98"/>
    </row>
    <row r="11" spans="1:18" ht="15.75">
      <c r="A11" s="43"/>
      <c r="B11" s="100" t="s">
        <v>117</v>
      </c>
      <c r="C11" s="221">
        <v>2.76</v>
      </c>
      <c r="D11" s="223">
        <v>7.03</v>
      </c>
      <c r="E11" s="221">
        <v>13.77</v>
      </c>
      <c r="F11" s="222">
        <v>9.5299999999999994</v>
      </c>
      <c r="G11" s="222">
        <v>10.82</v>
      </c>
      <c r="H11" s="222">
        <v>11.98</v>
      </c>
      <c r="I11" s="222">
        <v>11.65</v>
      </c>
      <c r="J11" s="222">
        <v>9.14</v>
      </c>
      <c r="K11" s="222">
        <v>13.26</v>
      </c>
      <c r="L11" s="222">
        <v>12.22</v>
      </c>
      <c r="M11" s="222">
        <v>11.09</v>
      </c>
      <c r="N11" s="222">
        <v>10.75</v>
      </c>
      <c r="O11" s="29">
        <f t="shared" si="0"/>
        <v>124.00000000000001</v>
      </c>
      <c r="P11" s="202">
        <f t="shared" si="1"/>
        <v>10.333333333333334</v>
      </c>
      <c r="Q11" s="202">
        <f t="shared" si="2"/>
        <v>0.34444444444444444</v>
      </c>
      <c r="R11" s="98"/>
    </row>
    <row r="12" spans="1:18" ht="15.75">
      <c r="A12" s="40"/>
      <c r="B12" s="100" t="s">
        <v>122</v>
      </c>
      <c r="C12" s="221">
        <v>4.09</v>
      </c>
      <c r="D12" s="223">
        <v>15.62</v>
      </c>
      <c r="E12" s="221">
        <v>8.26</v>
      </c>
      <c r="F12" s="222">
        <v>15.56</v>
      </c>
      <c r="G12" s="222">
        <v>13.73</v>
      </c>
      <c r="H12" s="222">
        <v>9</v>
      </c>
      <c r="I12" s="222">
        <v>16.86</v>
      </c>
      <c r="J12" s="222">
        <v>11.43</v>
      </c>
      <c r="K12" s="222">
        <v>11.72</v>
      </c>
      <c r="L12" s="222">
        <v>14.6</v>
      </c>
      <c r="M12" s="222">
        <v>12.06</v>
      </c>
      <c r="N12" s="222">
        <v>10.85</v>
      </c>
      <c r="O12" s="29">
        <f t="shared" si="0"/>
        <v>143.78</v>
      </c>
      <c r="P12" s="202">
        <f t="shared" si="1"/>
        <v>11.981666666666667</v>
      </c>
      <c r="Q12" s="202">
        <f t="shared" si="2"/>
        <v>0.3993888888888889</v>
      </c>
      <c r="R12" s="98"/>
    </row>
    <row r="13" spans="1:18" ht="15.75">
      <c r="A13" s="44"/>
      <c r="B13" s="100" t="s">
        <v>535</v>
      </c>
      <c r="C13" s="221">
        <v>0</v>
      </c>
      <c r="D13" s="223">
        <v>16</v>
      </c>
      <c r="E13" s="221">
        <v>6.4</v>
      </c>
      <c r="F13" s="222">
        <v>15.48</v>
      </c>
      <c r="G13" s="222">
        <v>9.51</v>
      </c>
      <c r="H13" s="222">
        <v>17.37</v>
      </c>
      <c r="I13" s="222">
        <v>8.06</v>
      </c>
      <c r="J13" s="222">
        <v>12.36</v>
      </c>
      <c r="K13" s="222">
        <v>15.67</v>
      </c>
      <c r="L13" s="222">
        <v>8.4600000000000009</v>
      </c>
      <c r="M13" s="222">
        <v>14.9</v>
      </c>
      <c r="N13" s="222">
        <v>13.36</v>
      </c>
      <c r="O13" s="29">
        <f t="shared" si="0"/>
        <v>137.57</v>
      </c>
      <c r="P13" s="202">
        <f t="shared" si="1"/>
        <v>11.464166666666666</v>
      </c>
      <c r="Q13" s="202">
        <f t="shared" si="2"/>
        <v>0.38213888888888886</v>
      </c>
      <c r="R13" s="98"/>
    </row>
    <row r="14" spans="1:18" ht="15.75">
      <c r="A14" s="44"/>
      <c r="B14" s="100" t="s">
        <v>536</v>
      </c>
      <c r="C14" s="221">
        <v>0</v>
      </c>
      <c r="D14" s="221">
        <v>0</v>
      </c>
      <c r="E14" s="221">
        <v>0</v>
      </c>
      <c r="F14" s="222">
        <v>8.4499999999999993</v>
      </c>
      <c r="G14" s="222">
        <v>11.95</v>
      </c>
      <c r="H14" s="222">
        <v>10.08</v>
      </c>
      <c r="I14" s="222">
        <v>11.06</v>
      </c>
      <c r="J14" s="222">
        <v>11.57</v>
      </c>
      <c r="K14" s="222">
        <v>13.39</v>
      </c>
      <c r="L14" s="222">
        <v>11.49</v>
      </c>
      <c r="M14" s="222">
        <v>26.22</v>
      </c>
      <c r="N14" s="222">
        <v>8.8699999999999992</v>
      </c>
      <c r="O14" s="29">
        <f t="shared" si="0"/>
        <v>113.08</v>
      </c>
      <c r="P14" s="202">
        <f t="shared" si="1"/>
        <v>9.4233333333333338</v>
      </c>
      <c r="Q14" s="202">
        <f t="shared" si="2"/>
        <v>0.31411111111111112</v>
      </c>
      <c r="R14" s="98"/>
    </row>
    <row r="15" spans="1:18" ht="15.75">
      <c r="A15" s="44"/>
      <c r="B15" s="11" t="s">
        <v>209</v>
      </c>
      <c r="C15" s="221">
        <v>7.06</v>
      </c>
      <c r="D15" s="223">
        <v>19.11</v>
      </c>
      <c r="E15" s="221">
        <v>20.03</v>
      </c>
      <c r="F15" s="222">
        <v>30.23</v>
      </c>
      <c r="G15" s="222">
        <v>42.99</v>
      </c>
      <c r="H15" s="222">
        <v>50.21</v>
      </c>
      <c r="I15" s="222">
        <v>65.09</v>
      </c>
      <c r="J15" s="222">
        <v>63.73</v>
      </c>
      <c r="K15" s="222">
        <v>78.900000000000006</v>
      </c>
      <c r="L15" s="222">
        <v>50.33</v>
      </c>
      <c r="M15" s="222">
        <v>50.94</v>
      </c>
      <c r="N15" s="222">
        <v>54.56</v>
      </c>
      <c r="O15" s="29">
        <f t="shared" si="0"/>
        <v>533.18000000000006</v>
      </c>
      <c r="P15" s="202">
        <f t="shared" si="1"/>
        <v>44.431666666666672</v>
      </c>
      <c r="Q15" s="202">
        <f t="shared" si="2"/>
        <v>1.4810555555555558</v>
      </c>
      <c r="R15" s="98"/>
    </row>
    <row r="16" spans="1:18">
      <c r="A16" s="468"/>
      <c r="B16" s="469"/>
      <c r="C16" s="28">
        <f t="shared" ref="C16:N16" si="3">SUM(C4:C15)</f>
        <v>4923.3900000000003</v>
      </c>
      <c r="D16" s="28">
        <f t="shared" si="3"/>
        <v>4781.3</v>
      </c>
      <c r="E16" s="28">
        <f t="shared" si="3"/>
        <v>5470.9199999999992</v>
      </c>
      <c r="F16" s="28">
        <f t="shared" si="3"/>
        <v>5604.6</v>
      </c>
      <c r="G16" s="28">
        <f t="shared" si="3"/>
        <v>6152.19</v>
      </c>
      <c r="H16" s="28">
        <f t="shared" si="3"/>
        <v>6477.2399999999989</v>
      </c>
      <c r="I16" s="28">
        <f t="shared" si="3"/>
        <v>6647.4999999999991</v>
      </c>
      <c r="J16" s="28">
        <f t="shared" si="3"/>
        <v>6181.67</v>
      </c>
      <c r="K16" s="28">
        <f t="shared" si="3"/>
        <v>6262.9900000000016</v>
      </c>
      <c r="L16" s="28">
        <f t="shared" si="3"/>
        <v>6619.9400000000014</v>
      </c>
      <c r="M16" s="28">
        <f t="shared" si="3"/>
        <v>5783.869999999999</v>
      </c>
      <c r="N16" s="28">
        <f t="shared" si="3"/>
        <v>5913.7199999999993</v>
      </c>
      <c r="O16" s="29">
        <f t="shared" si="0"/>
        <v>70819.33</v>
      </c>
      <c r="P16" s="202">
        <f t="shared" si="1"/>
        <v>5901.6108333333332</v>
      </c>
      <c r="Q16" s="202">
        <f t="shared" si="2"/>
        <v>196.72036111111112</v>
      </c>
      <c r="R16" s="98"/>
    </row>
    <row r="17" spans="2:18" ht="15.75">
      <c r="Q17" s="224"/>
      <c r="R17" s="98"/>
    </row>
    <row r="18" spans="2:18" ht="15.75">
      <c r="B18" s="98"/>
      <c r="C18" s="225"/>
      <c r="D18" s="225"/>
      <c r="E18" s="225"/>
      <c r="F18" s="225"/>
      <c r="G18" s="225"/>
      <c r="H18" s="225"/>
      <c r="I18" s="226"/>
      <c r="J18" s="98"/>
      <c r="Q18" s="98"/>
      <c r="R18" s="98"/>
    </row>
    <row r="19" spans="2:18" ht="15.75">
      <c r="B19" s="98"/>
      <c r="C19" s="227"/>
      <c r="D19" s="227"/>
      <c r="E19" s="98"/>
      <c r="F19" s="98"/>
      <c r="G19" s="98"/>
      <c r="H19" s="98"/>
      <c r="I19" s="98"/>
      <c r="J19" s="98"/>
    </row>
    <row r="20" spans="2:18" ht="15.75">
      <c r="B20" s="98"/>
      <c r="C20" s="227"/>
      <c r="D20" s="227"/>
      <c r="E20" s="227"/>
      <c r="F20" s="227"/>
      <c r="G20" s="227"/>
      <c r="H20" s="227"/>
      <c r="I20" s="227"/>
      <c r="J20" s="98"/>
    </row>
    <row r="21" spans="2:18" ht="15.75">
      <c r="B21" s="98"/>
      <c r="C21" s="228"/>
      <c r="D21" s="228"/>
      <c r="E21" s="228"/>
      <c r="F21" s="228"/>
      <c r="G21" s="228"/>
      <c r="H21" s="228"/>
      <c r="I21" s="228"/>
      <c r="J21" s="98"/>
    </row>
    <row r="22" spans="2:18" ht="15.75">
      <c r="B22" s="98"/>
      <c r="C22" s="227"/>
      <c r="D22" s="227"/>
      <c r="E22" s="227"/>
      <c r="F22" s="227"/>
      <c r="G22" s="227"/>
      <c r="H22" s="227"/>
      <c r="I22" s="227"/>
      <c r="J22" s="98"/>
    </row>
    <row r="23" spans="2:18" ht="15.75">
      <c r="B23" s="98"/>
      <c r="C23" s="229"/>
      <c r="D23" s="229"/>
      <c r="E23" s="229"/>
      <c r="F23" s="229"/>
      <c r="G23" s="229"/>
      <c r="H23" s="229"/>
      <c r="I23" s="229"/>
      <c r="J23" s="98"/>
    </row>
    <row r="24" spans="2:18" ht="15.75">
      <c r="B24" s="98"/>
      <c r="C24" s="229"/>
      <c r="D24" s="229"/>
      <c r="E24" s="229"/>
      <c r="F24" s="229"/>
      <c r="G24" s="229"/>
      <c r="H24" s="229"/>
      <c r="I24" s="229"/>
      <c r="J24" s="98"/>
    </row>
    <row r="25" spans="2:18" ht="15.75">
      <c r="B25" s="98"/>
      <c r="C25" s="229"/>
      <c r="D25" s="229"/>
      <c r="E25" s="229"/>
      <c r="F25" s="229"/>
      <c r="G25" s="229"/>
      <c r="H25" s="229"/>
      <c r="I25" s="229"/>
      <c r="J25" s="98"/>
    </row>
    <row r="26" spans="2:18" ht="15.75">
      <c r="B26" s="98"/>
      <c r="C26" s="229"/>
      <c r="D26" s="229"/>
      <c r="E26" s="229"/>
      <c r="F26" s="229"/>
      <c r="G26" s="229"/>
      <c r="H26" s="229"/>
      <c r="I26" s="229"/>
      <c r="J26" s="98"/>
    </row>
    <row r="27" spans="2:18" ht="15.75">
      <c r="B27" s="98"/>
      <c r="C27" s="229"/>
      <c r="D27" s="229"/>
      <c r="E27" s="229"/>
      <c r="F27" s="229"/>
      <c r="G27" s="229"/>
      <c r="H27" s="229"/>
      <c r="I27" s="229"/>
      <c r="J27" s="98"/>
    </row>
    <row r="28" spans="2:18" ht="15.75">
      <c r="B28" s="98"/>
      <c r="C28" s="229"/>
      <c r="D28" s="229"/>
      <c r="E28" s="229"/>
      <c r="F28" s="229"/>
      <c r="G28" s="229"/>
      <c r="H28" s="229"/>
      <c r="I28" s="229"/>
      <c r="J28" s="98"/>
    </row>
    <row r="29" spans="2:18" ht="15.75">
      <c r="B29" s="98"/>
      <c r="C29" s="229"/>
      <c r="D29" s="229"/>
      <c r="E29" s="229"/>
      <c r="F29" s="229"/>
      <c r="G29" s="229"/>
      <c r="H29" s="229"/>
      <c r="I29" s="229"/>
      <c r="J29" s="98"/>
    </row>
    <row r="30" spans="2:18" ht="15.75">
      <c r="B30" s="98"/>
      <c r="C30" s="229"/>
      <c r="D30" s="229"/>
      <c r="E30" s="229"/>
      <c r="F30" s="229"/>
      <c r="G30" s="229"/>
      <c r="H30" s="229"/>
      <c r="I30" s="229"/>
      <c r="J30" s="98"/>
    </row>
    <row r="31" spans="2:18" ht="15.75">
      <c r="B31" s="98"/>
      <c r="C31" s="229"/>
      <c r="D31" s="229"/>
      <c r="E31" s="229"/>
      <c r="F31" s="229"/>
      <c r="G31" s="229"/>
      <c r="H31" s="229"/>
      <c r="I31" s="229"/>
      <c r="J31" s="98"/>
    </row>
    <row r="32" spans="2:18" ht="15.75">
      <c r="C32" s="220"/>
      <c r="D32" s="220"/>
      <c r="E32" s="220"/>
      <c r="F32" s="220"/>
      <c r="G32" s="220"/>
      <c r="H32" s="220"/>
      <c r="I32" s="220"/>
      <c r="J32" s="98"/>
    </row>
  </sheetData>
  <mergeCells count="7">
    <mergeCell ref="A16:B16"/>
    <mergeCell ref="P2:P3"/>
    <mergeCell ref="Q2:Q3"/>
    <mergeCell ref="A2:A3"/>
    <mergeCell ref="B2:B3"/>
    <mergeCell ref="C2:N2"/>
    <mergeCell ref="O2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70"/>
  <sheetViews>
    <sheetView topLeftCell="N16" workbookViewId="0">
      <selection activeCell="C4" sqref="C4:D4"/>
    </sheetView>
  </sheetViews>
  <sheetFormatPr baseColWidth="10" defaultRowHeight="15"/>
  <cols>
    <col min="1" max="1" width="4.85546875" style="200" customWidth="1"/>
    <col min="2" max="2" width="26.140625" style="33" bestFit="1" customWidth="1"/>
    <col min="3" max="20" width="9.42578125" style="33" customWidth="1"/>
    <col min="21" max="22" width="9.42578125" style="166" customWidth="1"/>
    <col min="23" max="27" width="9.42578125" style="33" customWidth="1"/>
    <col min="28" max="28" width="9.42578125" style="201" customWidth="1"/>
    <col min="29" max="256" width="11.42578125" style="33"/>
    <col min="257" max="257" width="4.85546875" style="33" customWidth="1"/>
    <col min="258" max="258" width="26.140625" style="33" bestFit="1" customWidth="1"/>
    <col min="259" max="284" width="9.42578125" style="33" customWidth="1"/>
    <col min="285" max="512" width="11.42578125" style="33"/>
    <col min="513" max="513" width="4.85546875" style="33" customWidth="1"/>
    <col min="514" max="514" width="26.140625" style="33" bestFit="1" customWidth="1"/>
    <col min="515" max="540" width="9.42578125" style="33" customWidth="1"/>
    <col min="541" max="768" width="11.42578125" style="33"/>
    <col min="769" max="769" width="4.85546875" style="33" customWidth="1"/>
    <col min="770" max="770" width="26.140625" style="33" bestFit="1" customWidth="1"/>
    <col min="771" max="796" width="9.42578125" style="33" customWidth="1"/>
    <col min="797" max="1024" width="11.42578125" style="33"/>
    <col min="1025" max="1025" width="4.85546875" style="33" customWidth="1"/>
    <col min="1026" max="1026" width="26.140625" style="33" bestFit="1" customWidth="1"/>
    <col min="1027" max="1052" width="9.42578125" style="33" customWidth="1"/>
    <col min="1053" max="1280" width="11.42578125" style="33"/>
    <col min="1281" max="1281" width="4.85546875" style="33" customWidth="1"/>
    <col min="1282" max="1282" width="26.140625" style="33" bestFit="1" customWidth="1"/>
    <col min="1283" max="1308" width="9.42578125" style="33" customWidth="1"/>
    <col min="1309" max="1536" width="11.42578125" style="33"/>
    <col min="1537" max="1537" width="4.85546875" style="33" customWidth="1"/>
    <col min="1538" max="1538" width="26.140625" style="33" bestFit="1" customWidth="1"/>
    <col min="1539" max="1564" width="9.42578125" style="33" customWidth="1"/>
    <col min="1565" max="1792" width="11.42578125" style="33"/>
    <col min="1793" max="1793" width="4.85546875" style="33" customWidth="1"/>
    <col min="1794" max="1794" width="26.140625" style="33" bestFit="1" customWidth="1"/>
    <col min="1795" max="1820" width="9.42578125" style="33" customWidth="1"/>
    <col min="1821" max="2048" width="11.42578125" style="33"/>
    <col min="2049" max="2049" width="4.85546875" style="33" customWidth="1"/>
    <col min="2050" max="2050" width="26.140625" style="33" bestFit="1" customWidth="1"/>
    <col min="2051" max="2076" width="9.42578125" style="33" customWidth="1"/>
    <col min="2077" max="2304" width="11.42578125" style="33"/>
    <col min="2305" max="2305" width="4.85546875" style="33" customWidth="1"/>
    <col min="2306" max="2306" width="26.140625" style="33" bestFit="1" customWidth="1"/>
    <col min="2307" max="2332" width="9.42578125" style="33" customWidth="1"/>
    <col min="2333" max="2560" width="11.42578125" style="33"/>
    <col min="2561" max="2561" width="4.85546875" style="33" customWidth="1"/>
    <col min="2562" max="2562" width="26.140625" style="33" bestFit="1" customWidth="1"/>
    <col min="2563" max="2588" width="9.42578125" style="33" customWidth="1"/>
    <col min="2589" max="2816" width="11.42578125" style="33"/>
    <col min="2817" max="2817" width="4.85546875" style="33" customWidth="1"/>
    <col min="2818" max="2818" width="26.140625" style="33" bestFit="1" customWidth="1"/>
    <col min="2819" max="2844" width="9.42578125" style="33" customWidth="1"/>
    <col min="2845" max="3072" width="11.42578125" style="33"/>
    <col min="3073" max="3073" width="4.85546875" style="33" customWidth="1"/>
    <col min="3074" max="3074" width="26.140625" style="33" bestFit="1" customWidth="1"/>
    <col min="3075" max="3100" width="9.42578125" style="33" customWidth="1"/>
    <col min="3101" max="3328" width="11.42578125" style="33"/>
    <col min="3329" max="3329" width="4.85546875" style="33" customWidth="1"/>
    <col min="3330" max="3330" width="26.140625" style="33" bestFit="1" customWidth="1"/>
    <col min="3331" max="3356" width="9.42578125" style="33" customWidth="1"/>
    <col min="3357" max="3584" width="11.42578125" style="33"/>
    <col min="3585" max="3585" width="4.85546875" style="33" customWidth="1"/>
    <col min="3586" max="3586" width="26.140625" style="33" bestFit="1" customWidth="1"/>
    <col min="3587" max="3612" width="9.42578125" style="33" customWidth="1"/>
    <col min="3613" max="3840" width="11.42578125" style="33"/>
    <col min="3841" max="3841" width="4.85546875" style="33" customWidth="1"/>
    <col min="3842" max="3842" width="26.140625" style="33" bestFit="1" customWidth="1"/>
    <col min="3843" max="3868" width="9.42578125" style="33" customWidth="1"/>
    <col min="3869" max="4096" width="11.42578125" style="33"/>
    <col min="4097" max="4097" width="4.85546875" style="33" customWidth="1"/>
    <col min="4098" max="4098" width="26.140625" style="33" bestFit="1" customWidth="1"/>
    <col min="4099" max="4124" width="9.42578125" style="33" customWidth="1"/>
    <col min="4125" max="4352" width="11.42578125" style="33"/>
    <col min="4353" max="4353" width="4.85546875" style="33" customWidth="1"/>
    <col min="4354" max="4354" width="26.140625" style="33" bestFit="1" customWidth="1"/>
    <col min="4355" max="4380" width="9.42578125" style="33" customWidth="1"/>
    <col min="4381" max="4608" width="11.42578125" style="33"/>
    <col min="4609" max="4609" width="4.85546875" style="33" customWidth="1"/>
    <col min="4610" max="4610" width="26.140625" style="33" bestFit="1" customWidth="1"/>
    <col min="4611" max="4636" width="9.42578125" style="33" customWidth="1"/>
    <col min="4637" max="4864" width="11.42578125" style="33"/>
    <col min="4865" max="4865" width="4.85546875" style="33" customWidth="1"/>
    <col min="4866" max="4866" width="26.140625" style="33" bestFit="1" customWidth="1"/>
    <col min="4867" max="4892" width="9.42578125" style="33" customWidth="1"/>
    <col min="4893" max="5120" width="11.42578125" style="33"/>
    <col min="5121" max="5121" width="4.85546875" style="33" customWidth="1"/>
    <col min="5122" max="5122" width="26.140625" style="33" bestFit="1" customWidth="1"/>
    <col min="5123" max="5148" width="9.42578125" style="33" customWidth="1"/>
    <col min="5149" max="5376" width="11.42578125" style="33"/>
    <col min="5377" max="5377" width="4.85546875" style="33" customWidth="1"/>
    <col min="5378" max="5378" width="26.140625" style="33" bestFit="1" customWidth="1"/>
    <col min="5379" max="5404" width="9.42578125" style="33" customWidth="1"/>
    <col min="5405" max="5632" width="11.42578125" style="33"/>
    <col min="5633" max="5633" width="4.85546875" style="33" customWidth="1"/>
    <col min="5634" max="5634" width="26.140625" style="33" bestFit="1" customWidth="1"/>
    <col min="5635" max="5660" width="9.42578125" style="33" customWidth="1"/>
    <col min="5661" max="5888" width="11.42578125" style="33"/>
    <col min="5889" max="5889" width="4.85546875" style="33" customWidth="1"/>
    <col min="5890" max="5890" width="26.140625" style="33" bestFit="1" customWidth="1"/>
    <col min="5891" max="5916" width="9.42578125" style="33" customWidth="1"/>
    <col min="5917" max="6144" width="11.42578125" style="33"/>
    <col min="6145" max="6145" width="4.85546875" style="33" customWidth="1"/>
    <col min="6146" max="6146" width="26.140625" style="33" bestFit="1" customWidth="1"/>
    <col min="6147" max="6172" width="9.42578125" style="33" customWidth="1"/>
    <col min="6173" max="6400" width="11.42578125" style="33"/>
    <col min="6401" max="6401" width="4.85546875" style="33" customWidth="1"/>
    <col min="6402" max="6402" width="26.140625" style="33" bestFit="1" customWidth="1"/>
    <col min="6403" max="6428" width="9.42578125" style="33" customWidth="1"/>
    <col min="6429" max="6656" width="11.42578125" style="33"/>
    <col min="6657" max="6657" width="4.85546875" style="33" customWidth="1"/>
    <col min="6658" max="6658" width="26.140625" style="33" bestFit="1" customWidth="1"/>
    <col min="6659" max="6684" width="9.42578125" style="33" customWidth="1"/>
    <col min="6685" max="6912" width="11.42578125" style="33"/>
    <col min="6913" max="6913" width="4.85546875" style="33" customWidth="1"/>
    <col min="6914" max="6914" width="26.140625" style="33" bestFit="1" customWidth="1"/>
    <col min="6915" max="6940" width="9.42578125" style="33" customWidth="1"/>
    <col min="6941" max="7168" width="11.42578125" style="33"/>
    <col min="7169" max="7169" width="4.85546875" style="33" customWidth="1"/>
    <col min="7170" max="7170" width="26.140625" style="33" bestFit="1" customWidth="1"/>
    <col min="7171" max="7196" width="9.42578125" style="33" customWidth="1"/>
    <col min="7197" max="7424" width="11.42578125" style="33"/>
    <col min="7425" max="7425" width="4.85546875" style="33" customWidth="1"/>
    <col min="7426" max="7426" width="26.140625" style="33" bestFit="1" customWidth="1"/>
    <col min="7427" max="7452" width="9.42578125" style="33" customWidth="1"/>
    <col min="7453" max="7680" width="11.42578125" style="33"/>
    <col min="7681" max="7681" width="4.85546875" style="33" customWidth="1"/>
    <col min="7682" max="7682" width="26.140625" style="33" bestFit="1" customWidth="1"/>
    <col min="7683" max="7708" width="9.42578125" style="33" customWidth="1"/>
    <col min="7709" max="7936" width="11.42578125" style="33"/>
    <col min="7937" max="7937" width="4.85546875" style="33" customWidth="1"/>
    <col min="7938" max="7938" width="26.140625" style="33" bestFit="1" customWidth="1"/>
    <col min="7939" max="7964" width="9.42578125" style="33" customWidth="1"/>
    <col min="7965" max="8192" width="11.42578125" style="33"/>
    <col min="8193" max="8193" width="4.85546875" style="33" customWidth="1"/>
    <col min="8194" max="8194" width="26.140625" style="33" bestFit="1" customWidth="1"/>
    <col min="8195" max="8220" width="9.42578125" style="33" customWidth="1"/>
    <col min="8221" max="8448" width="11.42578125" style="33"/>
    <col min="8449" max="8449" width="4.85546875" style="33" customWidth="1"/>
    <col min="8450" max="8450" width="26.140625" style="33" bestFit="1" customWidth="1"/>
    <col min="8451" max="8476" width="9.42578125" style="33" customWidth="1"/>
    <col min="8477" max="8704" width="11.42578125" style="33"/>
    <col min="8705" max="8705" width="4.85546875" style="33" customWidth="1"/>
    <col min="8706" max="8706" width="26.140625" style="33" bestFit="1" customWidth="1"/>
    <col min="8707" max="8732" width="9.42578125" style="33" customWidth="1"/>
    <col min="8733" max="8960" width="11.42578125" style="33"/>
    <col min="8961" max="8961" width="4.85546875" style="33" customWidth="1"/>
    <col min="8962" max="8962" width="26.140625" style="33" bestFit="1" customWidth="1"/>
    <col min="8963" max="8988" width="9.42578125" style="33" customWidth="1"/>
    <col min="8989" max="9216" width="11.42578125" style="33"/>
    <col min="9217" max="9217" width="4.85546875" style="33" customWidth="1"/>
    <col min="9218" max="9218" width="26.140625" style="33" bestFit="1" customWidth="1"/>
    <col min="9219" max="9244" width="9.42578125" style="33" customWidth="1"/>
    <col min="9245" max="9472" width="11.42578125" style="33"/>
    <col min="9473" max="9473" width="4.85546875" style="33" customWidth="1"/>
    <col min="9474" max="9474" width="26.140625" style="33" bestFit="1" customWidth="1"/>
    <col min="9475" max="9500" width="9.42578125" style="33" customWidth="1"/>
    <col min="9501" max="9728" width="11.42578125" style="33"/>
    <col min="9729" max="9729" width="4.85546875" style="33" customWidth="1"/>
    <col min="9730" max="9730" width="26.140625" style="33" bestFit="1" customWidth="1"/>
    <col min="9731" max="9756" width="9.42578125" style="33" customWidth="1"/>
    <col min="9757" max="9984" width="11.42578125" style="33"/>
    <col min="9985" max="9985" width="4.85546875" style="33" customWidth="1"/>
    <col min="9986" max="9986" width="26.140625" style="33" bestFit="1" customWidth="1"/>
    <col min="9987" max="10012" width="9.42578125" style="33" customWidth="1"/>
    <col min="10013" max="10240" width="11.42578125" style="33"/>
    <col min="10241" max="10241" width="4.85546875" style="33" customWidth="1"/>
    <col min="10242" max="10242" width="26.140625" style="33" bestFit="1" customWidth="1"/>
    <col min="10243" max="10268" width="9.42578125" style="33" customWidth="1"/>
    <col min="10269" max="10496" width="11.42578125" style="33"/>
    <col min="10497" max="10497" width="4.85546875" style="33" customWidth="1"/>
    <col min="10498" max="10498" width="26.140625" style="33" bestFit="1" customWidth="1"/>
    <col min="10499" max="10524" width="9.42578125" style="33" customWidth="1"/>
    <col min="10525" max="10752" width="11.42578125" style="33"/>
    <col min="10753" max="10753" width="4.85546875" style="33" customWidth="1"/>
    <col min="10754" max="10754" width="26.140625" style="33" bestFit="1" customWidth="1"/>
    <col min="10755" max="10780" width="9.42578125" style="33" customWidth="1"/>
    <col min="10781" max="11008" width="11.42578125" style="33"/>
    <col min="11009" max="11009" width="4.85546875" style="33" customWidth="1"/>
    <col min="11010" max="11010" width="26.140625" style="33" bestFit="1" customWidth="1"/>
    <col min="11011" max="11036" width="9.42578125" style="33" customWidth="1"/>
    <col min="11037" max="11264" width="11.42578125" style="33"/>
    <col min="11265" max="11265" width="4.85546875" style="33" customWidth="1"/>
    <col min="11266" max="11266" width="26.140625" style="33" bestFit="1" customWidth="1"/>
    <col min="11267" max="11292" width="9.42578125" style="33" customWidth="1"/>
    <col min="11293" max="11520" width="11.42578125" style="33"/>
    <col min="11521" max="11521" width="4.85546875" style="33" customWidth="1"/>
    <col min="11522" max="11522" width="26.140625" style="33" bestFit="1" customWidth="1"/>
    <col min="11523" max="11548" width="9.42578125" style="33" customWidth="1"/>
    <col min="11549" max="11776" width="11.42578125" style="33"/>
    <col min="11777" max="11777" width="4.85546875" style="33" customWidth="1"/>
    <col min="11778" max="11778" width="26.140625" style="33" bestFit="1" customWidth="1"/>
    <col min="11779" max="11804" width="9.42578125" style="33" customWidth="1"/>
    <col min="11805" max="12032" width="11.42578125" style="33"/>
    <col min="12033" max="12033" width="4.85546875" style="33" customWidth="1"/>
    <col min="12034" max="12034" width="26.140625" style="33" bestFit="1" customWidth="1"/>
    <col min="12035" max="12060" width="9.42578125" style="33" customWidth="1"/>
    <col min="12061" max="12288" width="11.42578125" style="33"/>
    <col min="12289" max="12289" width="4.85546875" style="33" customWidth="1"/>
    <col min="12290" max="12290" width="26.140625" style="33" bestFit="1" customWidth="1"/>
    <col min="12291" max="12316" width="9.42578125" style="33" customWidth="1"/>
    <col min="12317" max="12544" width="11.42578125" style="33"/>
    <col min="12545" max="12545" width="4.85546875" style="33" customWidth="1"/>
    <col min="12546" max="12546" width="26.140625" style="33" bestFit="1" customWidth="1"/>
    <col min="12547" max="12572" width="9.42578125" style="33" customWidth="1"/>
    <col min="12573" max="12800" width="11.42578125" style="33"/>
    <col min="12801" max="12801" width="4.85546875" style="33" customWidth="1"/>
    <col min="12802" max="12802" width="26.140625" style="33" bestFit="1" customWidth="1"/>
    <col min="12803" max="12828" width="9.42578125" style="33" customWidth="1"/>
    <col min="12829" max="13056" width="11.42578125" style="33"/>
    <col min="13057" max="13057" width="4.85546875" style="33" customWidth="1"/>
    <col min="13058" max="13058" width="26.140625" style="33" bestFit="1" customWidth="1"/>
    <col min="13059" max="13084" width="9.42578125" style="33" customWidth="1"/>
    <col min="13085" max="13312" width="11.42578125" style="33"/>
    <col min="13313" max="13313" width="4.85546875" style="33" customWidth="1"/>
    <col min="13314" max="13314" width="26.140625" style="33" bestFit="1" customWidth="1"/>
    <col min="13315" max="13340" width="9.42578125" style="33" customWidth="1"/>
    <col min="13341" max="13568" width="11.42578125" style="33"/>
    <col min="13569" max="13569" width="4.85546875" style="33" customWidth="1"/>
    <col min="13570" max="13570" width="26.140625" style="33" bestFit="1" customWidth="1"/>
    <col min="13571" max="13596" width="9.42578125" style="33" customWidth="1"/>
    <col min="13597" max="13824" width="11.42578125" style="33"/>
    <col min="13825" max="13825" width="4.85546875" style="33" customWidth="1"/>
    <col min="13826" max="13826" width="26.140625" style="33" bestFit="1" customWidth="1"/>
    <col min="13827" max="13852" width="9.42578125" style="33" customWidth="1"/>
    <col min="13853" max="14080" width="11.42578125" style="33"/>
    <col min="14081" max="14081" width="4.85546875" style="33" customWidth="1"/>
    <col min="14082" max="14082" width="26.140625" style="33" bestFit="1" customWidth="1"/>
    <col min="14083" max="14108" width="9.42578125" style="33" customWidth="1"/>
    <col min="14109" max="14336" width="11.42578125" style="33"/>
    <col min="14337" max="14337" width="4.85546875" style="33" customWidth="1"/>
    <col min="14338" max="14338" width="26.140625" style="33" bestFit="1" customWidth="1"/>
    <col min="14339" max="14364" width="9.42578125" style="33" customWidth="1"/>
    <col min="14365" max="14592" width="11.42578125" style="33"/>
    <col min="14593" max="14593" width="4.85546875" style="33" customWidth="1"/>
    <col min="14594" max="14594" width="26.140625" style="33" bestFit="1" customWidth="1"/>
    <col min="14595" max="14620" width="9.42578125" style="33" customWidth="1"/>
    <col min="14621" max="14848" width="11.42578125" style="33"/>
    <col min="14849" max="14849" width="4.85546875" style="33" customWidth="1"/>
    <col min="14850" max="14850" width="26.140625" style="33" bestFit="1" customWidth="1"/>
    <col min="14851" max="14876" width="9.42578125" style="33" customWidth="1"/>
    <col min="14877" max="15104" width="11.42578125" style="33"/>
    <col min="15105" max="15105" width="4.85546875" style="33" customWidth="1"/>
    <col min="15106" max="15106" width="26.140625" style="33" bestFit="1" customWidth="1"/>
    <col min="15107" max="15132" width="9.42578125" style="33" customWidth="1"/>
    <col min="15133" max="15360" width="11.42578125" style="33"/>
    <col min="15361" max="15361" width="4.85546875" style="33" customWidth="1"/>
    <col min="15362" max="15362" width="26.140625" style="33" bestFit="1" customWidth="1"/>
    <col min="15363" max="15388" width="9.42578125" style="33" customWidth="1"/>
    <col min="15389" max="15616" width="11.42578125" style="33"/>
    <col min="15617" max="15617" width="4.85546875" style="33" customWidth="1"/>
    <col min="15618" max="15618" width="26.140625" style="33" bestFit="1" customWidth="1"/>
    <col min="15619" max="15644" width="9.42578125" style="33" customWidth="1"/>
    <col min="15645" max="15872" width="11.42578125" style="33"/>
    <col min="15873" max="15873" width="4.85546875" style="33" customWidth="1"/>
    <col min="15874" max="15874" width="26.140625" style="33" bestFit="1" customWidth="1"/>
    <col min="15875" max="15900" width="9.42578125" style="33" customWidth="1"/>
    <col min="15901" max="16128" width="11.42578125" style="33"/>
    <col min="16129" max="16129" width="4.85546875" style="33" customWidth="1"/>
    <col min="16130" max="16130" width="26.140625" style="33" bestFit="1" customWidth="1"/>
    <col min="16131" max="16156" width="9.42578125" style="33" customWidth="1"/>
    <col min="16157" max="16384" width="11.42578125" style="33"/>
  </cols>
  <sheetData>
    <row r="1" spans="1:33" s="166" customFormat="1" ht="20.25" customHeight="1">
      <c r="A1" s="479" t="s">
        <v>462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165"/>
      <c r="AD1" s="165"/>
      <c r="AE1" s="165"/>
      <c r="AF1" s="165"/>
      <c r="AG1" s="165"/>
    </row>
    <row r="2" spans="1:33" s="166" customFormat="1" ht="4.5" customHeight="1">
      <c r="A2" s="167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70"/>
    </row>
    <row r="3" spans="1:33" s="166" customFormat="1" ht="23.25" customHeight="1">
      <c r="A3" s="480" t="s">
        <v>463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171"/>
      <c r="AD3" s="171"/>
      <c r="AE3" s="171"/>
      <c r="AF3" s="171"/>
      <c r="AG3" s="171"/>
    </row>
    <row r="4" spans="1:33" s="166" customFormat="1" ht="23.25" customHeight="1">
      <c r="A4" s="476" t="s">
        <v>464</v>
      </c>
      <c r="B4" s="475" t="s">
        <v>465</v>
      </c>
      <c r="C4" s="474" t="s">
        <v>4</v>
      </c>
      <c r="D4" s="475"/>
      <c r="E4" s="474" t="s">
        <v>5</v>
      </c>
      <c r="F4" s="475"/>
      <c r="G4" s="474" t="s">
        <v>6</v>
      </c>
      <c r="H4" s="475"/>
      <c r="I4" s="474" t="s">
        <v>7</v>
      </c>
      <c r="J4" s="475"/>
      <c r="K4" s="474" t="s">
        <v>8</v>
      </c>
      <c r="L4" s="475"/>
      <c r="M4" s="474" t="s">
        <v>9</v>
      </c>
      <c r="N4" s="475"/>
      <c r="O4" s="474" t="s">
        <v>10</v>
      </c>
      <c r="P4" s="475"/>
      <c r="Q4" s="474" t="s">
        <v>11</v>
      </c>
      <c r="R4" s="475"/>
      <c r="S4" s="474" t="s">
        <v>12</v>
      </c>
      <c r="T4" s="475"/>
      <c r="U4" s="474" t="s">
        <v>13</v>
      </c>
      <c r="V4" s="475"/>
      <c r="W4" s="474" t="s">
        <v>14</v>
      </c>
      <c r="X4" s="475"/>
      <c r="Y4" s="474" t="s">
        <v>15</v>
      </c>
      <c r="Z4" s="475"/>
      <c r="AA4" s="481" t="s">
        <v>466</v>
      </c>
      <c r="AB4" s="482"/>
      <c r="AD4" s="458" t="s">
        <v>219</v>
      </c>
      <c r="AE4" s="458" t="s">
        <v>515</v>
      </c>
    </row>
    <row r="5" spans="1:33" s="174" customFormat="1" ht="24.6" customHeight="1">
      <c r="A5" s="477"/>
      <c r="B5" s="478"/>
      <c r="C5" s="172" t="s">
        <v>467</v>
      </c>
      <c r="D5" s="173" t="s">
        <v>468</v>
      </c>
      <c r="E5" s="172" t="s">
        <v>467</v>
      </c>
      <c r="F5" s="173" t="s">
        <v>468</v>
      </c>
      <c r="G5" s="172" t="s">
        <v>467</v>
      </c>
      <c r="H5" s="173" t="s">
        <v>468</v>
      </c>
      <c r="I5" s="172" t="s">
        <v>467</v>
      </c>
      <c r="J5" s="173" t="s">
        <v>468</v>
      </c>
      <c r="K5" s="172" t="s">
        <v>467</v>
      </c>
      <c r="L5" s="173" t="s">
        <v>468</v>
      </c>
      <c r="M5" s="172" t="s">
        <v>467</v>
      </c>
      <c r="N5" s="173" t="s">
        <v>468</v>
      </c>
      <c r="O5" s="172" t="s">
        <v>467</v>
      </c>
      <c r="P5" s="173" t="s">
        <v>468</v>
      </c>
      <c r="Q5" s="172" t="s">
        <v>467</v>
      </c>
      <c r="R5" s="173" t="s">
        <v>468</v>
      </c>
      <c r="S5" s="172" t="s">
        <v>467</v>
      </c>
      <c r="T5" s="173" t="s">
        <v>468</v>
      </c>
      <c r="U5" s="172" t="s">
        <v>467</v>
      </c>
      <c r="V5" s="173" t="s">
        <v>468</v>
      </c>
      <c r="W5" s="172" t="s">
        <v>467</v>
      </c>
      <c r="X5" s="173" t="s">
        <v>468</v>
      </c>
      <c r="Y5" s="172" t="s">
        <v>467</v>
      </c>
      <c r="Z5" s="173" t="s">
        <v>468</v>
      </c>
      <c r="AA5" s="172" t="s">
        <v>467</v>
      </c>
      <c r="AB5" s="173" t="s">
        <v>468</v>
      </c>
      <c r="AD5" s="459"/>
      <c r="AE5" s="459"/>
    </row>
    <row r="6" spans="1:33" s="166" customFormat="1">
      <c r="A6" s="175">
        <v>1</v>
      </c>
      <c r="B6" s="176" t="s">
        <v>469</v>
      </c>
      <c r="C6" s="177">
        <v>69.05</v>
      </c>
      <c r="D6" s="178">
        <v>14.16</v>
      </c>
      <c r="E6" s="177">
        <v>88.42</v>
      </c>
      <c r="F6" s="178">
        <v>21.1</v>
      </c>
      <c r="G6" s="177">
        <v>119.23</v>
      </c>
      <c r="H6" s="178">
        <v>22.99</v>
      </c>
      <c r="I6" s="177">
        <v>114.36</v>
      </c>
      <c r="J6" s="178">
        <v>22.46</v>
      </c>
      <c r="K6" s="177">
        <v>133.01</v>
      </c>
      <c r="L6" s="178">
        <v>26.97</v>
      </c>
      <c r="M6" s="177">
        <v>86.84</v>
      </c>
      <c r="N6" s="178">
        <v>20.3</v>
      </c>
      <c r="O6" s="177">
        <v>120.01</v>
      </c>
      <c r="P6" s="178">
        <v>32</v>
      </c>
      <c r="Q6" s="177">
        <v>50.1</v>
      </c>
      <c r="R6" s="178">
        <v>28.93</v>
      </c>
      <c r="S6" s="177">
        <v>27.97</v>
      </c>
      <c r="T6" s="178">
        <v>22.54</v>
      </c>
      <c r="U6" s="177">
        <v>3.24</v>
      </c>
      <c r="V6" s="178">
        <v>25.37</v>
      </c>
      <c r="W6" s="177">
        <v>2.16</v>
      </c>
      <c r="X6" s="178">
        <v>24.43</v>
      </c>
      <c r="Y6" s="177">
        <v>2.44</v>
      </c>
      <c r="Z6" s="178">
        <v>25.99</v>
      </c>
      <c r="AA6" s="177">
        <f>+Y6+W6+U6+S6+Q6+O6+M6+K6+I6+G6+E6+C6</f>
        <v>816.82999999999993</v>
      </c>
      <c r="AB6" s="178">
        <f>+Z6+X6+V6+T6+R6+P6+N6+L6+J6+H6+F6+D6</f>
        <v>287.24000000000007</v>
      </c>
      <c r="AC6" s="179">
        <f>SUM(C6:Z6)</f>
        <v>1104.0700000000002</v>
      </c>
      <c r="AD6" s="202">
        <f>SUM(AC6/12)</f>
        <v>92.005833333333342</v>
      </c>
      <c r="AE6" s="202">
        <f>SUM(AD6/30)</f>
        <v>3.0668611111111113</v>
      </c>
    </row>
    <row r="7" spans="1:33" s="166" customFormat="1">
      <c r="A7" s="180">
        <f>+A6+1</f>
        <v>2</v>
      </c>
      <c r="B7" s="181" t="s">
        <v>470</v>
      </c>
      <c r="C7" s="182"/>
      <c r="D7" s="183"/>
      <c r="E7" s="182"/>
      <c r="F7" s="183"/>
      <c r="G7" s="182"/>
      <c r="H7" s="183">
        <v>6.12</v>
      </c>
      <c r="I7" s="182">
        <v>0.13</v>
      </c>
      <c r="J7" s="183">
        <v>1.32</v>
      </c>
      <c r="K7" s="182"/>
      <c r="L7" s="183">
        <v>11.56</v>
      </c>
      <c r="M7" s="182"/>
      <c r="N7" s="183">
        <v>1.98</v>
      </c>
      <c r="O7" s="182"/>
      <c r="P7" s="183">
        <v>0.9</v>
      </c>
      <c r="Q7" s="182">
        <v>0.33</v>
      </c>
      <c r="R7" s="183"/>
      <c r="S7" s="182"/>
      <c r="T7" s="183"/>
      <c r="U7" s="182"/>
      <c r="V7" s="183">
        <v>0.62</v>
      </c>
      <c r="W7" s="182"/>
      <c r="X7" s="183">
        <v>0.87</v>
      </c>
      <c r="Y7" s="182"/>
      <c r="Z7" s="183"/>
      <c r="AA7" s="182">
        <f t="shared" ref="AA7:AB50" si="0">+Y7+W7+U7+S7+Q7+O7+M7+K7+I7+G7+E7+C7</f>
        <v>0.46</v>
      </c>
      <c r="AB7" s="183">
        <f t="shared" si="0"/>
        <v>23.37</v>
      </c>
      <c r="AC7" s="179">
        <f t="shared" ref="AC7:AC51" si="1">SUM(C7:Z7)</f>
        <v>23.830000000000002</v>
      </c>
      <c r="AD7" s="202">
        <f t="shared" ref="AD7:AD51" si="2">SUM(AC7/12)</f>
        <v>1.9858333333333336</v>
      </c>
      <c r="AE7" s="202">
        <f t="shared" ref="AE7:AE51" si="3">SUM(AD7/30)</f>
        <v>6.6194444444444459E-2</v>
      </c>
    </row>
    <row r="8" spans="1:33" s="166" customFormat="1">
      <c r="A8" s="180">
        <f>+A7+1</f>
        <v>3</v>
      </c>
      <c r="B8" s="181" t="s">
        <v>471</v>
      </c>
      <c r="C8" s="182">
        <v>50.28</v>
      </c>
      <c r="D8" s="183"/>
      <c r="E8" s="182">
        <v>48.14</v>
      </c>
      <c r="F8" s="183"/>
      <c r="G8" s="182">
        <v>58</v>
      </c>
      <c r="H8" s="183"/>
      <c r="I8" s="182">
        <v>52.41</v>
      </c>
      <c r="J8" s="183"/>
      <c r="K8" s="182">
        <v>64.22</v>
      </c>
      <c r="L8" s="183"/>
      <c r="M8" s="182">
        <v>64.2</v>
      </c>
      <c r="N8" s="183"/>
      <c r="O8" s="182">
        <v>61.55</v>
      </c>
      <c r="P8" s="183"/>
      <c r="Q8" s="182">
        <v>47.84</v>
      </c>
      <c r="R8" s="183"/>
      <c r="S8" s="182">
        <v>47.9</v>
      </c>
      <c r="T8" s="183"/>
      <c r="U8" s="182">
        <v>52.18</v>
      </c>
      <c r="V8" s="183"/>
      <c r="W8" s="182">
        <v>44.11</v>
      </c>
      <c r="X8" s="183"/>
      <c r="Y8" s="182">
        <v>47.29</v>
      </c>
      <c r="Z8" s="183"/>
      <c r="AA8" s="182">
        <f t="shared" si="0"/>
        <v>638.11999999999989</v>
      </c>
      <c r="AB8" s="183">
        <f t="shared" si="0"/>
        <v>0</v>
      </c>
      <c r="AC8" s="179">
        <f t="shared" si="1"/>
        <v>638.11999999999989</v>
      </c>
      <c r="AD8" s="202">
        <f t="shared" si="2"/>
        <v>53.176666666666655</v>
      </c>
      <c r="AE8" s="202">
        <f t="shared" si="3"/>
        <v>1.7725555555555552</v>
      </c>
    </row>
    <row r="9" spans="1:33" s="166" customFormat="1">
      <c r="A9" s="180">
        <v>7</v>
      </c>
      <c r="B9" s="181" t="s">
        <v>472</v>
      </c>
      <c r="C9" s="182">
        <v>4.83</v>
      </c>
      <c r="D9" s="183"/>
      <c r="E9" s="182">
        <v>10.08</v>
      </c>
      <c r="F9" s="183"/>
      <c r="G9" s="182">
        <v>3.39</v>
      </c>
      <c r="H9" s="183"/>
      <c r="I9" s="182">
        <v>6.24</v>
      </c>
      <c r="J9" s="183"/>
      <c r="K9" s="182">
        <v>1.82</v>
      </c>
      <c r="L9" s="183"/>
      <c r="M9" s="182">
        <v>2.25</v>
      </c>
      <c r="N9" s="183"/>
      <c r="O9" s="182">
        <v>1.43</v>
      </c>
      <c r="P9" s="183"/>
      <c r="Q9" s="182"/>
      <c r="R9" s="183"/>
      <c r="S9" s="182"/>
      <c r="T9" s="183"/>
      <c r="U9" s="182">
        <v>3.84</v>
      </c>
      <c r="V9" s="183"/>
      <c r="W9" s="182">
        <v>1.97</v>
      </c>
      <c r="X9" s="183"/>
      <c r="Y9" s="182"/>
      <c r="Z9" s="183"/>
      <c r="AA9" s="182">
        <f t="shared" si="0"/>
        <v>35.849999999999994</v>
      </c>
      <c r="AB9" s="183">
        <f t="shared" si="0"/>
        <v>0</v>
      </c>
      <c r="AC9" s="179">
        <f t="shared" si="1"/>
        <v>35.849999999999994</v>
      </c>
      <c r="AD9" s="202">
        <f t="shared" si="2"/>
        <v>2.9874999999999994</v>
      </c>
      <c r="AE9" s="202">
        <f t="shared" si="3"/>
        <v>9.9583333333333315E-2</v>
      </c>
    </row>
    <row r="10" spans="1:33" s="166" customFormat="1">
      <c r="A10" s="180">
        <v>9</v>
      </c>
      <c r="B10" s="181" t="s">
        <v>473</v>
      </c>
      <c r="C10" s="182">
        <v>8.3699999999999992</v>
      </c>
      <c r="D10" s="183"/>
      <c r="E10" s="182">
        <v>10.07</v>
      </c>
      <c r="F10" s="183"/>
      <c r="G10" s="182">
        <v>8.9499999999999993</v>
      </c>
      <c r="H10" s="183"/>
      <c r="I10" s="182">
        <v>20.36</v>
      </c>
      <c r="J10" s="183"/>
      <c r="K10" s="182">
        <v>6.82</v>
      </c>
      <c r="L10" s="183"/>
      <c r="M10" s="182">
        <v>8.66</v>
      </c>
      <c r="N10" s="183"/>
      <c r="O10" s="182"/>
      <c r="P10" s="183"/>
      <c r="Q10" s="182">
        <v>7.33</v>
      </c>
      <c r="R10" s="183"/>
      <c r="S10" s="182">
        <v>4.1500000000000004</v>
      </c>
      <c r="T10" s="183"/>
      <c r="U10" s="182">
        <v>22.94</v>
      </c>
      <c r="V10" s="183"/>
      <c r="W10" s="182">
        <v>8.1199999999999992</v>
      </c>
      <c r="X10" s="183"/>
      <c r="Y10" s="182">
        <v>11.15</v>
      </c>
      <c r="Z10" s="183"/>
      <c r="AA10" s="182">
        <f t="shared" si="0"/>
        <v>116.91999999999999</v>
      </c>
      <c r="AB10" s="183">
        <f t="shared" si="0"/>
        <v>0</v>
      </c>
      <c r="AC10" s="179">
        <f t="shared" si="1"/>
        <v>116.92000000000002</v>
      </c>
      <c r="AD10" s="202">
        <f t="shared" si="2"/>
        <v>9.7433333333333341</v>
      </c>
      <c r="AE10" s="202">
        <f t="shared" si="3"/>
        <v>0.32477777777777778</v>
      </c>
    </row>
    <row r="11" spans="1:33" s="166" customFormat="1">
      <c r="A11" s="180">
        <v>10</v>
      </c>
      <c r="B11" s="181" t="s">
        <v>474</v>
      </c>
      <c r="C11" s="182">
        <v>8.0399999999999991</v>
      </c>
      <c r="D11" s="183"/>
      <c r="E11" s="182">
        <v>3.86</v>
      </c>
      <c r="F11" s="183"/>
      <c r="G11" s="182">
        <v>4.83</v>
      </c>
      <c r="H11" s="183"/>
      <c r="I11" s="182">
        <v>11.76</v>
      </c>
      <c r="J11" s="183"/>
      <c r="K11" s="182">
        <v>5.43</v>
      </c>
      <c r="L11" s="183"/>
      <c r="M11" s="182">
        <v>4.51</v>
      </c>
      <c r="N11" s="183"/>
      <c r="O11" s="182">
        <v>7.81</v>
      </c>
      <c r="P11" s="183"/>
      <c r="Q11" s="182">
        <v>9.1999999999999993</v>
      </c>
      <c r="R11" s="183"/>
      <c r="S11" s="182">
        <v>6.19</v>
      </c>
      <c r="T11" s="183"/>
      <c r="U11" s="182">
        <v>4.08</v>
      </c>
      <c r="V11" s="183"/>
      <c r="W11" s="182">
        <v>5.56</v>
      </c>
      <c r="X11" s="183"/>
      <c r="Y11" s="182">
        <v>7.64</v>
      </c>
      <c r="Z11" s="183"/>
      <c r="AA11" s="182">
        <f t="shared" si="0"/>
        <v>78.91</v>
      </c>
      <c r="AB11" s="183">
        <f t="shared" si="0"/>
        <v>0</v>
      </c>
      <c r="AC11" s="179">
        <f t="shared" si="1"/>
        <v>78.91</v>
      </c>
      <c r="AD11" s="202">
        <f t="shared" si="2"/>
        <v>6.5758333333333328</v>
      </c>
      <c r="AE11" s="202">
        <f t="shared" si="3"/>
        <v>0.21919444444444441</v>
      </c>
    </row>
    <row r="12" spans="1:33" s="166" customFormat="1">
      <c r="A12" s="180">
        <v>12</v>
      </c>
      <c r="B12" s="181" t="s">
        <v>475</v>
      </c>
      <c r="C12" s="182"/>
      <c r="D12" s="183"/>
      <c r="E12" s="182"/>
      <c r="F12" s="183"/>
      <c r="G12" s="182"/>
      <c r="H12" s="183"/>
      <c r="I12" s="182"/>
      <c r="J12" s="183"/>
      <c r="K12" s="182"/>
      <c r="L12" s="183"/>
      <c r="M12" s="182">
        <v>19.309999999999999</v>
      </c>
      <c r="N12" s="183"/>
      <c r="O12" s="182">
        <v>15.64</v>
      </c>
      <c r="P12" s="183"/>
      <c r="Q12" s="182"/>
      <c r="R12" s="183"/>
      <c r="S12" s="182"/>
      <c r="T12" s="183"/>
      <c r="U12" s="182"/>
      <c r="V12" s="183"/>
      <c r="W12" s="182"/>
      <c r="X12" s="183"/>
      <c r="Y12" s="182"/>
      <c r="Z12" s="183"/>
      <c r="AA12" s="182">
        <f t="shared" si="0"/>
        <v>34.950000000000003</v>
      </c>
      <c r="AB12" s="183">
        <f t="shared" si="0"/>
        <v>0</v>
      </c>
      <c r="AC12" s="179">
        <f t="shared" si="1"/>
        <v>34.950000000000003</v>
      </c>
      <c r="AD12" s="202">
        <f t="shared" si="2"/>
        <v>2.9125000000000001</v>
      </c>
      <c r="AE12" s="202">
        <f t="shared" si="3"/>
        <v>9.7083333333333341E-2</v>
      </c>
    </row>
    <row r="13" spans="1:33" s="166" customFormat="1">
      <c r="A13" s="180">
        <v>13</v>
      </c>
      <c r="B13" s="181" t="s">
        <v>476</v>
      </c>
      <c r="C13" s="182">
        <v>264.77</v>
      </c>
      <c r="D13" s="183"/>
      <c r="E13" s="182">
        <v>233.82</v>
      </c>
      <c r="F13" s="183"/>
      <c r="G13" s="182">
        <v>277.39999999999998</v>
      </c>
      <c r="H13" s="183"/>
      <c r="I13" s="182">
        <v>310.57</v>
      </c>
      <c r="J13" s="183"/>
      <c r="K13" s="182">
        <v>308.32</v>
      </c>
      <c r="L13" s="183"/>
      <c r="M13" s="182">
        <v>306.2</v>
      </c>
      <c r="N13" s="183"/>
      <c r="O13" s="182">
        <v>321.33</v>
      </c>
      <c r="P13" s="183"/>
      <c r="Q13" s="182">
        <v>308.33</v>
      </c>
      <c r="R13" s="183"/>
      <c r="S13" s="182">
        <v>302.89999999999998</v>
      </c>
      <c r="T13" s="183"/>
      <c r="U13" s="182">
        <v>313.08</v>
      </c>
      <c r="V13" s="183"/>
      <c r="W13" s="182">
        <v>268.44</v>
      </c>
      <c r="X13" s="183"/>
      <c r="Y13" s="182">
        <v>293.24</v>
      </c>
      <c r="Z13" s="183"/>
      <c r="AA13" s="182">
        <f t="shared" si="0"/>
        <v>3508.4</v>
      </c>
      <c r="AB13" s="183">
        <f t="shared" si="0"/>
        <v>0</v>
      </c>
      <c r="AC13" s="179">
        <f t="shared" si="1"/>
        <v>3508.3999999999996</v>
      </c>
      <c r="AD13" s="202">
        <f t="shared" si="2"/>
        <v>292.36666666666662</v>
      </c>
      <c r="AE13" s="202">
        <f t="shared" si="3"/>
        <v>9.7455555555555531</v>
      </c>
    </row>
    <row r="14" spans="1:33" s="166" customFormat="1">
      <c r="A14" s="180">
        <v>14</v>
      </c>
      <c r="B14" s="181" t="s">
        <v>477</v>
      </c>
      <c r="C14" s="182">
        <v>142.18</v>
      </c>
      <c r="D14" s="183"/>
      <c r="E14" s="182">
        <v>120.12</v>
      </c>
      <c r="F14" s="183"/>
      <c r="G14" s="182">
        <v>144.69</v>
      </c>
      <c r="H14" s="183"/>
      <c r="I14" s="182">
        <v>175.74</v>
      </c>
      <c r="J14" s="183"/>
      <c r="K14" s="182">
        <v>155.47999999999999</v>
      </c>
      <c r="L14" s="183"/>
      <c r="M14" s="182">
        <v>154.72999999999999</v>
      </c>
      <c r="N14" s="183"/>
      <c r="O14" s="182">
        <v>161.35</v>
      </c>
      <c r="P14" s="183"/>
      <c r="Q14" s="182">
        <v>193</v>
      </c>
      <c r="R14" s="183"/>
      <c r="S14" s="182">
        <v>151.02000000000001</v>
      </c>
      <c r="T14" s="183"/>
      <c r="U14" s="182">
        <v>152.71</v>
      </c>
      <c r="V14" s="183"/>
      <c r="W14" s="182">
        <v>142.25</v>
      </c>
      <c r="X14" s="183"/>
      <c r="Y14" s="182">
        <v>160.79</v>
      </c>
      <c r="Z14" s="183"/>
      <c r="AA14" s="182">
        <f t="shared" si="0"/>
        <v>1854.0600000000002</v>
      </c>
      <c r="AB14" s="183">
        <f t="shared" si="0"/>
        <v>0</v>
      </c>
      <c r="AC14" s="179">
        <f t="shared" si="1"/>
        <v>1854.06</v>
      </c>
      <c r="AD14" s="202">
        <f t="shared" si="2"/>
        <v>154.505</v>
      </c>
      <c r="AE14" s="202">
        <f t="shared" si="3"/>
        <v>5.1501666666666663</v>
      </c>
    </row>
    <row r="15" spans="1:33" s="166" customFormat="1">
      <c r="A15" s="180">
        <v>16</v>
      </c>
      <c r="B15" s="181" t="s">
        <v>478</v>
      </c>
      <c r="C15" s="182">
        <v>188.04</v>
      </c>
      <c r="D15" s="183"/>
      <c r="E15" s="182">
        <v>166.14</v>
      </c>
      <c r="F15" s="183"/>
      <c r="G15" s="182">
        <v>180.36</v>
      </c>
      <c r="H15" s="183"/>
      <c r="I15" s="182">
        <v>194.97</v>
      </c>
      <c r="J15" s="183"/>
      <c r="K15" s="182">
        <v>220.01</v>
      </c>
      <c r="L15" s="183"/>
      <c r="M15" s="182">
        <v>214.94</v>
      </c>
      <c r="N15" s="183"/>
      <c r="O15" s="182">
        <v>199.91</v>
      </c>
      <c r="P15" s="183"/>
      <c r="Q15" s="182">
        <v>200.03</v>
      </c>
      <c r="R15" s="183"/>
      <c r="S15" s="182">
        <v>192.36</v>
      </c>
      <c r="T15" s="183"/>
      <c r="U15" s="182">
        <v>196.81</v>
      </c>
      <c r="V15" s="183"/>
      <c r="W15" s="182">
        <v>170.9</v>
      </c>
      <c r="X15" s="183"/>
      <c r="Y15" s="182">
        <v>208.5</v>
      </c>
      <c r="Z15" s="183"/>
      <c r="AA15" s="182">
        <f t="shared" si="0"/>
        <v>2332.9699999999998</v>
      </c>
      <c r="AB15" s="183">
        <f t="shared" si="0"/>
        <v>0</v>
      </c>
      <c r="AC15" s="179">
        <f t="shared" si="1"/>
        <v>2332.9700000000003</v>
      </c>
      <c r="AD15" s="202">
        <f t="shared" si="2"/>
        <v>194.41416666666669</v>
      </c>
      <c r="AE15" s="202">
        <f t="shared" si="3"/>
        <v>6.4804722222222226</v>
      </c>
    </row>
    <row r="16" spans="1:33" s="166" customFormat="1">
      <c r="A16" s="180">
        <v>17</v>
      </c>
      <c r="B16" s="181" t="s">
        <v>479</v>
      </c>
      <c r="C16" s="182">
        <v>134.44999999999999</v>
      </c>
      <c r="D16" s="183"/>
      <c r="E16" s="182">
        <v>125.88</v>
      </c>
      <c r="F16" s="183"/>
      <c r="G16" s="182">
        <v>150.83000000000001</v>
      </c>
      <c r="H16" s="183"/>
      <c r="I16" s="182">
        <v>167.56</v>
      </c>
      <c r="J16" s="183"/>
      <c r="K16" s="182">
        <v>170</v>
      </c>
      <c r="L16" s="183"/>
      <c r="M16" s="182">
        <v>160.26</v>
      </c>
      <c r="N16" s="183"/>
      <c r="O16" s="182">
        <v>169.91</v>
      </c>
      <c r="P16" s="183"/>
      <c r="Q16" s="182">
        <v>154.88999999999999</v>
      </c>
      <c r="R16" s="183"/>
      <c r="S16" s="182">
        <v>158.07</v>
      </c>
      <c r="T16" s="183"/>
      <c r="U16" s="182">
        <v>164.02</v>
      </c>
      <c r="V16" s="183"/>
      <c r="W16" s="182">
        <v>138.33000000000001</v>
      </c>
      <c r="X16" s="183"/>
      <c r="Y16" s="182">
        <v>146.22999999999999</v>
      </c>
      <c r="Z16" s="183"/>
      <c r="AA16" s="182">
        <f t="shared" si="0"/>
        <v>1840.43</v>
      </c>
      <c r="AB16" s="183">
        <f t="shared" si="0"/>
        <v>0</v>
      </c>
      <c r="AC16" s="179">
        <f t="shared" si="1"/>
        <v>1840.43</v>
      </c>
      <c r="AD16" s="202">
        <f t="shared" si="2"/>
        <v>153.36916666666667</v>
      </c>
      <c r="AE16" s="202">
        <f t="shared" si="3"/>
        <v>5.1123055555555554</v>
      </c>
    </row>
    <row r="17" spans="1:31" s="166" customFormat="1">
      <c r="A17" s="180">
        <v>18</v>
      </c>
      <c r="B17" s="181" t="s">
        <v>480</v>
      </c>
      <c r="C17" s="182">
        <v>64.59</v>
      </c>
      <c r="D17" s="183"/>
      <c r="E17" s="182">
        <v>56.45</v>
      </c>
      <c r="F17" s="183"/>
      <c r="G17" s="182">
        <v>70.45</v>
      </c>
      <c r="H17" s="183"/>
      <c r="I17" s="182">
        <v>76.22</v>
      </c>
      <c r="J17" s="183"/>
      <c r="K17" s="182">
        <v>78.540000000000006</v>
      </c>
      <c r="L17" s="183"/>
      <c r="M17" s="182">
        <v>73.89</v>
      </c>
      <c r="N17" s="183"/>
      <c r="O17" s="182">
        <v>73.39</v>
      </c>
      <c r="P17" s="183"/>
      <c r="Q17" s="182">
        <v>69.09</v>
      </c>
      <c r="R17" s="183"/>
      <c r="S17" s="182">
        <v>67.64</v>
      </c>
      <c r="T17" s="183"/>
      <c r="U17" s="182">
        <v>75.41</v>
      </c>
      <c r="V17" s="183"/>
      <c r="W17" s="182">
        <v>62.29</v>
      </c>
      <c r="X17" s="183"/>
      <c r="Y17" s="182">
        <v>66</v>
      </c>
      <c r="Z17" s="183"/>
      <c r="AA17" s="182">
        <f t="shared" si="0"/>
        <v>833.96</v>
      </c>
      <c r="AB17" s="183">
        <f t="shared" si="0"/>
        <v>0</v>
      </c>
      <c r="AC17" s="179">
        <f t="shared" si="1"/>
        <v>833.95999999999992</v>
      </c>
      <c r="AD17" s="202">
        <f t="shared" si="2"/>
        <v>69.496666666666655</v>
      </c>
      <c r="AE17" s="202">
        <f t="shared" si="3"/>
        <v>2.316555555555555</v>
      </c>
    </row>
    <row r="18" spans="1:31" s="166" customFormat="1">
      <c r="A18" s="180">
        <v>19</v>
      </c>
      <c r="B18" s="181" t="s">
        <v>481</v>
      </c>
      <c r="C18" s="182">
        <v>51.59</v>
      </c>
      <c r="D18" s="183"/>
      <c r="E18" s="182">
        <v>51.12</v>
      </c>
      <c r="F18" s="183"/>
      <c r="G18" s="182">
        <v>52.65</v>
      </c>
      <c r="H18" s="183"/>
      <c r="I18" s="182">
        <v>58.55</v>
      </c>
      <c r="J18" s="183"/>
      <c r="K18" s="182">
        <v>57.25</v>
      </c>
      <c r="L18" s="183"/>
      <c r="M18" s="182">
        <v>59.85</v>
      </c>
      <c r="N18" s="183"/>
      <c r="O18" s="182">
        <v>58.17</v>
      </c>
      <c r="P18" s="183"/>
      <c r="Q18" s="182">
        <v>49.86</v>
      </c>
      <c r="R18" s="183"/>
      <c r="S18" s="182">
        <v>49.44</v>
      </c>
      <c r="T18" s="183"/>
      <c r="U18" s="182">
        <v>50.7</v>
      </c>
      <c r="V18" s="183"/>
      <c r="W18" s="182">
        <v>45.01</v>
      </c>
      <c r="X18" s="183"/>
      <c r="Y18" s="182">
        <v>50.19</v>
      </c>
      <c r="Z18" s="183"/>
      <c r="AA18" s="182">
        <f t="shared" si="0"/>
        <v>634.38000000000011</v>
      </c>
      <c r="AB18" s="183">
        <f t="shared" si="0"/>
        <v>0</v>
      </c>
      <c r="AC18" s="179">
        <f t="shared" si="1"/>
        <v>634.38000000000011</v>
      </c>
      <c r="AD18" s="202">
        <f t="shared" si="2"/>
        <v>52.865000000000009</v>
      </c>
      <c r="AE18" s="202">
        <f t="shared" si="3"/>
        <v>1.7621666666666669</v>
      </c>
    </row>
    <row r="19" spans="1:31" s="166" customFormat="1">
      <c r="A19" s="180">
        <v>20</v>
      </c>
      <c r="B19" s="181" t="s">
        <v>482</v>
      </c>
      <c r="C19" s="182">
        <v>104.16</v>
      </c>
      <c r="D19" s="183"/>
      <c r="E19" s="182">
        <v>87.91</v>
      </c>
      <c r="F19" s="183"/>
      <c r="G19" s="182">
        <v>101.17</v>
      </c>
      <c r="H19" s="183"/>
      <c r="I19" s="182">
        <v>122.28</v>
      </c>
      <c r="J19" s="183"/>
      <c r="K19" s="182">
        <v>117.76</v>
      </c>
      <c r="L19" s="183"/>
      <c r="M19" s="182">
        <v>112.59</v>
      </c>
      <c r="N19" s="183"/>
      <c r="O19" s="182">
        <v>136.79</v>
      </c>
      <c r="P19" s="183"/>
      <c r="Q19" s="182">
        <v>126.07</v>
      </c>
      <c r="R19" s="183"/>
      <c r="S19" s="182">
        <v>131.05000000000001</v>
      </c>
      <c r="T19" s="183"/>
      <c r="U19" s="182">
        <v>128.86000000000001</v>
      </c>
      <c r="V19" s="183"/>
      <c r="W19" s="182">
        <v>103.42</v>
      </c>
      <c r="X19" s="183"/>
      <c r="Y19" s="182">
        <v>112.76</v>
      </c>
      <c r="Z19" s="183"/>
      <c r="AA19" s="182">
        <f t="shared" si="0"/>
        <v>1384.8200000000004</v>
      </c>
      <c r="AB19" s="183">
        <f t="shared" si="0"/>
        <v>0</v>
      </c>
      <c r="AC19" s="179">
        <f t="shared" si="1"/>
        <v>1384.82</v>
      </c>
      <c r="AD19" s="202">
        <f t="shared" si="2"/>
        <v>115.40166666666666</v>
      </c>
      <c r="AE19" s="202">
        <f t="shared" si="3"/>
        <v>3.8467222222222217</v>
      </c>
    </row>
    <row r="20" spans="1:31" s="166" customFormat="1">
      <c r="A20" s="180">
        <v>21</v>
      </c>
      <c r="B20" s="181" t="s">
        <v>483</v>
      </c>
      <c r="C20" s="182">
        <v>375.08</v>
      </c>
      <c r="D20" s="183"/>
      <c r="E20" s="182">
        <v>324.73</v>
      </c>
      <c r="F20" s="183"/>
      <c r="G20" s="182">
        <v>372.06</v>
      </c>
      <c r="H20" s="183"/>
      <c r="I20" s="182">
        <v>397.75</v>
      </c>
      <c r="J20" s="183"/>
      <c r="K20" s="182">
        <v>422.98</v>
      </c>
      <c r="L20" s="183"/>
      <c r="M20" s="182">
        <v>432.57</v>
      </c>
      <c r="N20" s="183"/>
      <c r="O20" s="182">
        <v>427.94</v>
      </c>
      <c r="P20" s="183"/>
      <c r="Q20" s="182">
        <v>409.14</v>
      </c>
      <c r="R20" s="183"/>
      <c r="S20" s="182">
        <v>406.1</v>
      </c>
      <c r="T20" s="183"/>
      <c r="U20" s="182">
        <v>412.08</v>
      </c>
      <c r="V20" s="183"/>
      <c r="W20" s="182">
        <v>344.43</v>
      </c>
      <c r="X20" s="183"/>
      <c r="Y20" s="182">
        <v>352.89</v>
      </c>
      <c r="Z20" s="183"/>
      <c r="AA20" s="182">
        <f t="shared" si="0"/>
        <v>4677.75</v>
      </c>
      <c r="AB20" s="183">
        <f t="shared" si="0"/>
        <v>0</v>
      </c>
      <c r="AC20" s="179">
        <f t="shared" si="1"/>
        <v>4677.75</v>
      </c>
      <c r="AD20" s="202">
        <f t="shared" si="2"/>
        <v>389.8125</v>
      </c>
      <c r="AE20" s="202">
        <f t="shared" si="3"/>
        <v>12.99375</v>
      </c>
    </row>
    <row r="21" spans="1:31" s="166" customFormat="1">
      <c r="A21" s="180">
        <v>22</v>
      </c>
      <c r="B21" s="181" t="s">
        <v>484</v>
      </c>
      <c r="C21" s="182">
        <v>183.85</v>
      </c>
      <c r="D21" s="183"/>
      <c r="E21" s="182">
        <v>152.96</v>
      </c>
      <c r="F21" s="183"/>
      <c r="G21" s="182">
        <v>194.66</v>
      </c>
      <c r="H21" s="183"/>
      <c r="I21" s="182">
        <v>270.77999999999997</v>
      </c>
      <c r="J21" s="183"/>
      <c r="K21" s="182">
        <v>216.36</v>
      </c>
      <c r="L21" s="183"/>
      <c r="M21" s="182">
        <v>206.47</v>
      </c>
      <c r="N21" s="183"/>
      <c r="O21" s="182">
        <v>214.66</v>
      </c>
      <c r="P21" s="183"/>
      <c r="Q21" s="182">
        <v>230.29</v>
      </c>
      <c r="R21" s="183"/>
      <c r="S21" s="182">
        <v>224.45</v>
      </c>
      <c r="T21" s="183"/>
      <c r="U21" s="182">
        <v>208.24</v>
      </c>
      <c r="V21" s="183"/>
      <c r="W21" s="182">
        <v>164.65</v>
      </c>
      <c r="X21" s="183"/>
      <c r="Y21" s="182">
        <v>176.87</v>
      </c>
      <c r="Z21" s="183"/>
      <c r="AA21" s="182">
        <f t="shared" si="0"/>
        <v>2444.2400000000002</v>
      </c>
      <c r="AB21" s="183">
        <f t="shared" si="0"/>
        <v>0</v>
      </c>
      <c r="AC21" s="179">
        <f t="shared" si="1"/>
        <v>2444.2400000000002</v>
      </c>
      <c r="AD21" s="202">
        <f t="shared" si="2"/>
        <v>203.6866666666667</v>
      </c>
      <c r="AE21" s="202">
        <f t="shared" si="3"/>
        <v>6.7895555555555562</v>
      </c>
    </row>
    <row r="22" spans="1:31" s="166" customFormat="1">
      <c r="A22" s="180">
        <v>23</v>
      </c>
      <c r="B22" s="181" t="s">
        <v>485</v>
      </c>
      <c r="C22" s="182">
        <v>70.2</v>
      </c>
      <c r="D22" s="183"/>
      <c r="E22" s="182">
        <v>58.61</v>
      </c>
      <c r="F22" s="183"/>
      <c r="G22" s="182">
        <v>71.55</v>
      </c>
      <c r="H22" s="183"/>
      <c r="I22" s="182">
        <v>83.41</v>
      </c>
      <c r="J22" s="183"/>
      <c r="K22" s="182">
        <v>78.89</v>
      </c>
      <c r="L22" s="183"/>
      <c r="M22" s="182">
        <v>84.35</v>
      </c>
      <c r="N22" s="183"/>
      <c r="O22" s="182">
        <v>85.44</v>
      </c>
      <c r="P22" s="183"/>
      <c r="Q22" s="182">
        <v>82.92</v>
      </c>
      <c r="R22" s="183"/>
      <c r="S22" s="182">
        <v>79.58</v>
      </c>
      <c r="T22" s="183"/>
      <c r="U22" s="182">
        <v>82.61</v>
      </c>
      <c r="V22" s="183"/>
      <c r="W22" s="182">
        <v>76.05</v>
      </c>
      <c r="X22" s="183"/>
      <c r="Y22" s="182">
        <v>80.989999999999995</v>
      </c>
      <c r="Z22" s="183"/>
      <c r="AA22" s="182">
        <f t="shared" si="0"/>
        <v>934.59999999999991</v>
      </c>
      <c r="AB22" s="183">
        <f t="shared" si="0"/>
        <v>0</v>
      </c>
      <c r="AC22" s="179">
        <f t="shared" si="1"/>
        <v>934.6</v>
      </c>
      <c r="AD22" s="202">
        <f t="shared" si="2"/>
        <v>77.88333333333334</v>
      </c>
      <c r="AE22" s="202">
        <f t="shared" si="3"/>
        <v>2.5961111111111115</v>
      </c>
    </row>
    <row r="23" spans="1:31" s="166" customFormat="1">
      <c r="A23" s="180">
        <v>24</v>
      </c>
      <c r="B23" s="181" t="s">
        <v>486</v>
      </c>
      <c r="C23" s="182">
        <v>108.62</v>
      </c>
      <c r="D23" s="183"/>
      <c r="E23" s="182">
        <v>92.48</v>
      </c>
      <c r="F23" s="183"/>
      <c r="G23" s="182">
        <v>111.94</v>
      </c>
      <c r="H23" s="183"/>
      <c r="I23" s="182">
        <v>132.81</v>
      </c>
      <c r="J23" s="183"/>
      <c r="K23" s="182">
        <v>128.88</v>
      </c>
      <c r="L23" s="183"/>
      <c r="M23" s="182">
        <v>120.56</v>
      </c>
      <c r="N23" s="183"/>
      <c r="O23" s="182">
        <v>118.78</v>
      </c>
      <c r="P23" s="183"/>
      <c r="Q23" s="182">
        <v>112.92</v>
      </c>
      <c r="R23" s="183"/>
      <c r="S23" s="182">
        <v>116.02</v>
      </c>
      <c r="T23" s="183"/>
      <c r="U23" s="182">
        <v>119.03</v>
      </c>
      <c r="V23" s="183"/>
      <c r="W23" s="182">
        <v>103.88</v>
      </c>
      <c r="X23" s="183"/>
      <c r="Y23" s="182">
        <v>107.91</v>
      </c>
      <c r="Z23" s="183"/>
      <c r="AA23" s="182">
        <f t="shared" si="0"/>
        <v>1373.83</v>
      </c>
      <c r="AB23" s="183">
        <f t="shared" si="0"/>
        <v>0</v>
      </c>
      <c r="AC23" s="179">
        <f t="shared" si="1"/>
        <v>1373.8300000000002</v>
      </c>
      <c r="AD23" s="202">
        <f t="shared" si="2"/>
        <v>114.48583333333335</v>
      </c>
      <c r="AE23" s="202">
        <f t="shared" si="3"/>
        <v>3.8161944444444447</v>
      </c>
    </row>
    <row r="24" spans="1:31" s="166" customFormat="1">
      <c r="A24" s="180">
        <v>25</v>
      </c>
      <c r="B24" s="181" t="s">
        <v>487</v>
      </c>
      <c r="C24" s="182">
        <v>29.97</v>
      </c>
      <c r="D24" s="183"/>
      <c r="E24" s="182">
        <v>23.83</v>
      </c>
      <c r="F24" s="183"/>
      <c r="G24" s="182">
        <v>29.17</v>
      </c>
      <c r="H24" s="183"/>
      <c r="I24" s="182">
        <v>41.32</v>
      </c>
      <c r="J24" s="183"/>
      <c r="K24" s="182">
        <v>32.86</v>
      </c>
      <c r="L24" s="183"/>
      <c r="M24" s="182">
        <v>35.11</v>
      </c>
      <c r="N24" s="183"/>
      <c r="O24" s="182">
        <v>31.51</v>
      </c>
      <c r="P24" s="183"/>
      <c r="Q24" s="182">
        <v>33.54</v>
      </c>
      <c r="R24" s="183"/>
      <c r="S24" s="182">
        <v>30.92</v>
      </c>
      <c r="T24" s="183"/>
      <c r="U24" s="182">
        <v>36.93</v>
      </c>
      <c r="V24" s="183"/>
      <c r="W24" s="182">
        <v>30.89</v>
      </c>
      <c r="X24" s="183"/>
      <c r="Y24" s="182">
        <v>32.11</v>
      </c>
      <c r="Z24" s="183"/>
      <c r="AA24" s="182">
        <f t="shared" si="0"/>
        <v>388.15999999999997</v>
      </c>
      <c r="AB24" s="183">
        <f t="shared" si="0"/>
        <v>0</v>
      </c>
      <c r="AC24" s="179">
        <f t="shared" si="1"/>
        <v>388.16</v>
      </c>
      <c r="AD24" s="202">
        <f t="shared" si="2"/>
        <v>32.346666666666671</v>
      </c>
      <c r="AE24" s="202">
        <f t="shared" si="3"/>
        <v>1.0782222222222224</v>
      </c>
    </row>
    <row r="25" spans="1:31" s="166" customFormat="1">
      <c r="A25" s="180">
        <v>26</v>
      </c>
      <c r="B25" s="181" t="s">
        <v>488</v>
      </c>
      <c r="C25" s="182">
        <v>64.92</v>
      </c>
      <c r="D25" s="183"/>
      <c r="E25" s="182">
        <v>57.61</v>
      </c>
      <c r="F25" s="183"/>
      <c r="G25" s="182">
        <v>69.08</v>
      </c>
      <c r="H25" s="183"/>
      <c r="I25" s="182">
        <v>78.760000000000005</v>
      </c>
      <c r="J25" s="183"/>
      <c r="K25" s="182">
        <v>83.31</v>
      </c>
      <c r="L25" s="183"/>
      <c r="M25" s="182">
        <v>81.83</v>
      </c>
      <c r="N25" s="183"/>
      <c r="O25" s="182">
        <v>91.17</v>
      </c>
      <c r="P25" s="183"/>
      <c r="Q25" s="182">
        <v>86.43</v>
      </c>
      <c r="R25" s="183"/>
      <c r="S25" s="182">
        <v>85.4</v>
      </c>
      <c r="T25" s="183"/>
      <c r="U25" s="182">
        <v>86.92</v>
      </c>
      <c r="V25" s="183"/>
      <c r="W25" s="182">
        <v>75.22</v>
      </c>
      <c r="X25" s="183"/>
      <c r="Y25" s="182">
        <v>75.48</v>
      </c>
      <c r="Z25" s="183"/>
      <c r="AA25" s="182">
        <f t="shared" si="0"/>
        <v>936.13</v>
      </c>
      <c r="AB25" s="183">
        <f t="shared" si="0"/>
        <v>0</v>
      </c>
      <c r="AC25" s="179">
        <f t="shared" si="1"/>
        <v>936.12999999999988</v>
      </c>
      <c r="AD25" s="202">
        <f t="shared" si="2"/>
        <v>78.010833333333323</v>
      </c>
      <c r="AE25" s="202">
        <f t="shared" si="3"/>
        <v>2.6003611111111109</v>
      </c>
    </row>
    <row r="26" spans="1:31" s="166" customFormat="1">
      <c r="A26" s="180">
        <v>27</v>
      </c>
      <c r="B26" s="181" t="s">
        <v>489</v>
      </c>
      <c r="C26" s="182">
        <v>135.38</v>
      </c>
      <c r="D26" s="183"/>
      <c r="E26" s="182">
        <v>117.02</v>
      </c>
      <c r="F26" s="183"/>
      <c r="G26" s="182">
        <v>135.93</v>
      </c>
      <c r="H26" s="183"/>
      <c r="I26" s="182">
        <v>141.81</v>
      </c>
      <c r="J26" s="183"/>
      <c r="K26" s="182">
        <v>148.84</v>
      </c>
      <c r="L26" s="183"/>
      <c r="M26" s="182">
        <v>147.78</v>
      </c>
      <c r="N26" s="183"/>
      <c r="O26" s="182">
        <v>152.07</v>
      </c>
      <c r="P26" s="183"/>
      <c r="Q26" s="182">
        <v>141.97999999999999</v>
      </c>
      <c r="R26" s="183"/>
      <c r="S26" s="182">
        <v>156.9</v>
      </c>
      <c r="T26" s="183"/>
      <c r="U26" s="182">
        <v>169.52</v>
      </c>
      <c r="V26" s="183"/>
      <c r="W26" s="182">
        <v>128.47</v>
      </c>
      <c r="X26" s="183"/>
      <c r="Y26" s="182">
        <v>140.9</v>
      </c>
      <c r="Z26" s="183"/>
      <c r="AA26" s="182">
        <f t="shared" si="0"/>
        <v>1716.6</v>
      </c>
      <c r="AB26" s="183">
        <f t="shared" si="0"/>
        <v>0</v>
      </c>
      <c r="AC26" s="179">
        <f t="shared" si="1"/>
        <v>1716.6000000000001</v>
      </c>
      <c r="AD26" s="202">
        <f t="shared" si="2"/>
        <v>143.05000000000001</v>
      </c>
      <c r="AE26" s="202">
        <f t="shared" si="3"/>
        <v>4.7683333333333335</v>
      </c>
    </row>
    <row r="27" spans="1:31" s="166" customFormat="1">
      <c r="A27" s="180">
        <v>28</v>
      </c>
      <c r="B27" s="181" t="s">
        <v>490</v>
      </c>
      <c r="C27" s="182">
        <v>46.86</v>
      </c>
      <c r="D27" s="183"/>
      <c r="E27" s="182">
        <v>40.56</v>
      </c>
      <c r="F27" s="183"/>
      <c r="G27" s="182">
        <v>49.3</v>
      </c>
      <c r="H27" s="183"/>
      <c r="I27" s="182">
        <v>54.66</v>
      </c>
      <c r="J27" s="183"/>
      <c r="K27" s="182">
        <v>53</v>
      </c>
      <c r="L27" s="183"/>
      <c r="M27" s="182">
        <v>55.17</v>
      </c>
      <c r="N27" s="183"/>
      <c r="O27" s="182">
        <v>55.32</v>
      </c>
      <c r="P27" s="183"/>
      <c r="Q27" s="182">
        <v>58.02</v>
      </c>
      <c r="R27" s="183"/>
      <c r="S27" s="182">
        <v>56.41</v>
      </c>
      <c r="T27" s="183"/>
      <c r="U27" s="182">
        <v>62.83</v>
      </c>
      <c r="V27" s="183"/>
      <c r="W27" s="182">
        <v>47.36</v>
      </c>
      <c r="X27" s="183"/>
      <c r="Y27" s="182">
        <v>49.46</v>
      </c>
      <c r="Z27" s="183"/>
      <c r="AA27" s="182">
        <f t="shared" si="0"/>
        <v>628.94999999999993</v>
      </c>
      <c r="AB27" s="183">
        <f t="shared" si="0"/>
        <v>0</v>
      </c>
      <c r="AC27" s="179">
        <f t="shared" si="1"/>
        <v>628.95000000000005</v>
      </c>
      <c r="AD27" s="202">
        <f t="shared" si="2"/>
        <v>52.412500000000001</v>
      </c>
      <c r="AE27" s="202">
        <f t="shared" si="3"/>
        <v>1.7470833333333333</v>
      </c>
    </row>
    <row r="28" spans="1:31" s="166" customFormat="1">
      <c r="A28" s="180">
        <v>29</v>
      </c>
      <c r="B28" s="181" t="s">
        <v>491</v>
      </c>
      <c r="C28" s="182">
        <v>643.11</v>
      </c>
      <c r="D28" s="183">
        <v>108.64</v>
      </c>
      <c r="E28" s="182">
        <v>521.82000000000005</v>
      </c>
      <c r="F28" s="183">
        <v>105.73</v>
      </c>
      <c r="G28" s="182">
        <v>625.49</v>
      </c>
      <c r="H28" s="183">
        <v>141.27000000000001</v>
      </c>
      <c r="I28" s="182">
        <v>801.68</v>
      </c>
      <c r="J28" s="183">
        <v>152.97999999999999</v>
      </c>
      <c r="K28" s="182">
        <v>732.82</v>
      </c>
      <c r="L28" s="183">
        <v>145.03</v>
      </c>
      <c r="M28" s="182">
        <v>716.54</v>
      </c>
      <c r="N28" s="183">
        <v>133.91999999999999</v>
      </c>
      <c r="O28" s="182">
        <v>766.15</v>
      </c>
      <c r="P28" s="183">
        <v>59.59</v>
      </c>
      <c r="Q28" s="182">
        <v>818.61</v>
      </c>
      <c r="R28" s="183">
        <v>68.56</v>
      </c>
      <c r="S28" s="182">
        <v>686.59</v>
      </c>
      <c r="T28" s="183">
        <v>59.53</v>
      </c>
      <c r="U28" s="182">
        <v>697.27</v>
      </c>
      <c r="V28" s="183">
        <v>67.7</v>
      </c>
      <c r="W28" s="182">
        <v>617.75</v>
      </c>
      <c r="X28" s="183">
        <v>72.510000000000005</v>
      </c>
      <c r="Y28" s="182">
        <v>650.41</v>
      </c>
      <c r="Z28" s="183">
        <v>89.62</v>
      </c>
      <c r="AA28" s="182">
        <f t="shared" si="0"/>
        <v>8278.24</v>
      </c>
      <c r="AB28" s="183">
        <f t="shared" si="0"/>
        <v>1205.08</v>
      </c>
      <c r="AC28" s="179">
        <f t="shared" si="1"/>
        <v>9483.32</v>
      </c>
      <c r="AD28" s="202">
        <f t="shared" si="2"/>
        <v>790.27666666666664</v>
      </c>
      <c r="AE28" s="202">
        <f t="shared" si="3"/>
        <v>26.342555555555556</v>
      </c>
    </row>
    <row r="29" spans="1:31" s="166" customFormat="1">
      <c r="A29" s="180">
        <v>30</v>
      </c>
      <c r="B29" s="181" t="s">
        <v>492</v>
      </c>
      <c r="C29" s="182">
        <v>280.54000000000002</v>
      </c>
      <c r="D29" s="183"/>
      <c r="E29" s="182">
        <v>238.23</v>
      </c>
      <c r="F29" s="183"/>
      <c r="G29" s="182">
        <v>284.93</v>
      </c>
      <c r="H29" s="183"/>
      <c r="I29" s="182">
        <v>321.45999999999998</v>
      </c>
      <c r="J29" s="183"/>
      <c r="K29" s="182">
        <v>319.39999999999998</v>
      </c>
      <c r="L29" s="183"/>
      <c r="M29" s="182">
        <v>324.11</v>
      </c>
      <c r="N29" s="183"/>
      <c r="O29" s="182">
        <v>327.25</v>
      </c>
      <c r="P29" s="183"/>
      <c r="Q29" s="182">
        <v>305.17</v>
      </c>
      <c r="R29" s="183"/>
      <c r="S29" s="182">
        <v>322.64999999999998</v>
      </c>
      <c r="T29" s="183"/>
      <c r="U29" s="182">
        <v>309.10000000000002</v>
      </c>
      <c r="V29" s="183"/>
      <c r="W29" s="182">
        <v>288.26</v>
      </c>
      <c r="X29" s="183"/>
      <c r="Y29" s="182">
        <v>301.56</v>
      </c>
      <c r="Z29" s="183"/>
      <c r="AA29" s="182">
        <f t="shared" si="0"/>
        <v>3622.66</v>
      </c>
      <c r="AB29" s="183">
        <f t="shared" si="0"/>
        <v>0</v>
      </c>
      <c r="AC29" s="179">
        <f t="shared" si="1"/>
        <v>3622.6600000000003</v>
      </c>
      <c r="AD29" s="202">
        <f t="shared" si="2"/>
        <v>301.88833333333338</v>
      </c>
      <c r="AE29" s="202">
        <f t="shared" si="3"/>
        <v>10.062944444444446</v>
      </c>
    </row>
    <row r="30" spans="1:31" s="166" customFormat="1">
      <c r="A30" s="180">
        <v>31</v>
      </c>
      <c r="B30" s="181" t="s">
        <v>493</v>
      </c>
      <c r="C30" s="182">
        <v>205.32</v>
      </c>
      <c r="D30" s="183"/>
      <c r="E30" s="182">
        <v>188.2</v>
      </c>
      <c r="F30" s="183"/>
      <c r="G30" s="182">
        <v>196.05</v>
      </c>
      <c r="H30" s="183"/>
      <c r="I30" s="182">
        <v>233.98</v>
      </c>
      <c r="J30" s="183"/>
      <c r="K30" s="182">
        <v>226.44</v>
      </c>
      <c r="L30" s="183"/>
      <c r="M30" s="182">
        <v>210.11</v>
      </c>
      <c r="N30" s="183"/>
      <c r="O30" s="182">
        <v>228.15</v>
      </c>
      <c r="P30" s="183"/>
      <c r="Q30" s="182">
        <v>224.68</v>
      </c>
      <c r="R30" s="183"/>
      <c r="S30" s="182">
        <v>218.59</v>
      </c>
      <c r="T30" s="183"/>
      <c r="U30" s="182">
        <v>216.11</v>
      </c>
      <c r="V30" s="183"/>
      <c r="W30" s="182">
        <v>204.61</v>
      </c>
      <c r="X30" s="183"/>
      <c r="Y30" s="182">
        <v>227.96</v>
      </c>
      <c r="Z30" s="183"/>
      <c r="AA30" s="182">
        <f t="shared" si="0"/>
        <v>2580.2000000000003</v>
      </c>
      <c r="AB30" s="183">
        <f t="shared" si="0"/>
        <v>0</v>
      </c>
      <c r="AC30" s="179">
        <f t="shared" si="1"/>
        <v>2580.2000000000003</v>
      </c>
      <c r="AD30" s="202">
        <f t="shared" si="2"/>
        <v>215.01666666666668</v>
      </c>
      <c r="AE30" s="202">
        <f t="shared" si="3"/>
        <v>7.1672222222222226</v>
      </c>
    </row>
    <row r="31" spans="1:31" s="166" customFormat="1">
      <c r="A31" s="180">
        <v>32</v>
      </c>
      <c r="B31" s="181" t="s">
        <v>494</v>
      </c>
      <c r="C31" s="182">
        <v>201.71</v>
      </c>
      <c r="D31" s="183"/>
      <c r="E31" s="182">
        <v>170.99</v>
      </c>
      <c r="F31" s="183"/>
      <c r="G31" s="182">
        <v>195.2</v>
      </c>
      <c r="H31" s="183"/>
      <c r="I31" s="182">
        <v>210.68</v>
      </c>
      <c r="J31" s="183"/>
      <c r="K31" s="182">
        <v>225.57</v>
      </c>
      <c r="L31" s="183"/>
      <c r="M31" s="182">
        <v>238.56</v>
      </c>
      <c r="N31" s="183"/>
      <c r="O31" s="182">
        <v>235.34</v>
      </c>
      <c r="P31" s="183"/>
      <c r="Q31" s="182">
        <v>226.58</v>
      </c>
      <c r="R31" s="183"/>
      <c r="S31" s="182">
        <v>215.38</v>
      </c>
      <c r="T31" s="183"/>
      <c r="U31" s="182">
        <v>221.3</v>
      </c>
      <c r="V31" s="183"/>
      <c r="W31" s="182">
        <v>199.08</v>
      </c>
      <c r="X31" s="183"/>
      <c r="Y31" s="182">
        <v>224.31</v>
      </c>
      <c r="Z31" s="183"/>
      <c r="AA31" s="182">
        <f t="shared" si="0"/>
        <v>2564.6999999999998</v>
      </c>
      <c r="AB31" s="183">
        <f t="shared" si="0"/>
        <v>0</v>
      </c>
      <c r="AC31" s="179">
        <f t="shared" si="1"/>
        <v>2564.6999999999998</v>
      </c>
      <c r="AD31" s="202">
        <f t="shared" si="2"/>
        <v>213.72499999999999</v>
      </c>
      <c r="AE31" s="202">
        <f t="shared" si="3"/>
        <v>7.1241666666666665</v>
      </c>
    </row>
    <row r="32" spans="1:31" s="166" customFormat="1">
      <c r="A32" s="180">
        <v>34</v>
      </c>
      <c r="B32" s="181" t="s">
        <v>495</v>
      </c>
      <c r="C32" s="182">
        <v>29.22</v>
      </c>
      <c r="D32" s="183"/>
      <c r="E32" s="182">
        <v>25.62</v>
      </c>
      <c r="F32" s="183"/>
      <c r="G32" s="182">
        <v>25.64</v>
      </c>
      <c r="H32" s="183"/>
      <c r="I32" s="182">
        <v>36.799999999999997</v>
      </c>
      <c r="J32" s="183"/>
      <c r="K32" s="182">
        <v>32.78</v>
      </c>
      <c r="L32" s="183"/>
      <c r="M32" s="182">
        <v>32.74</v>
      </c>
      <c r="N32" s="183"/>
      <c r="O32" s="182">
        <v>37.53</v>
      </c>
      <c r="P32" s="183"/>
      <c r="Q32" s="182">
        <v>43.96</v>
      </c>
      <c r="R32" s="183"/>
      <c r="S32" s="182">
        <v>38.130000000000003</v>
      </c>
      <c r="T32" s="183"/>
      <c r="U32" s="182">
        <v>38.46</v>
      </c>
      <c r="V32" s="183"/>
      <c r="W32" s="182">
        <v>30.17</v>
      </c>
      <c r="X32" s="183"/>
      <c r="Y32" s="182">
        <v>31.06</v>
      </c>
      <c r="Z32" s="183"/>
      <c r="AA32" s="182">
        <f t="shared" si="0"/>
        <v>402.11</v>
      </c>
      <c r="AB32" s="183">
        <f t="shared" si="0"/>
        <v>0</v>
      </c>
      <c r="AC32" s="179">
        <f t="shared" si="1"/>
        <v>402.11</v>
      </c>
      <c r="AD32" s="202">
        <f t="shared" si="2"/>
        <v>33.509166666666665</v>
      </c>
      <c r="AE32" s="202">
        <f t="shared" si="3"/>
        <v>1.1169722222222223</v>
      </c>
    </row>
    <row r="33" spans="1:31" s="166" customFormat="1">
      <c r="A33" s="180">
        <v>35</v>
      </c>
      <c r="B33" s="181" t="s">
        <v>496</v>
      </c>
      <c r="C33" s="182">
        <v>50.55</v>
      </c>
      <c r="D33" s="183"/>
      <c r="E33" s="182">
        <v>41</v>
      </c>
      <c r="F33" s="183"/>
      <c r="G33" s="182">
        <v>44.77</v>
      </c>
      <c r="H33" s="183"/>
      <c r="I33" s="182">
        <v>61.13</v>
      </c>
      <c r="J33" s="183"/>
      <c r="K33" s="182">
        <v>55.88</v>
      </c>
      <c r="L33" s="183"/>
      <c r="M33" s="182">
        <v>58.08</v>
      </c>
      <c r="N33" s="183"/>
      <c r="O33" s="182">
        <v>61.07</v>
      </c>
      <c r="P33" s="183"/>
      <c r="Q33" s="182">
        <v>60.29</v>
      </c>
      <c r="R33" s="183"/>
      <c r="S33" s="182">
        <v>66</v>
      </c>
      <c r="T33" s="183"/>
      <c r="U33" s="182">
        <v>60.4</v>
      </c>
      <c r="V33" s="183"/>
      <c r="W33" s="182">
        <v>49.1</v>
      </c>
      <c r="X33" s="183"/>
      <c r="Y33" s="182">
        <v>56.35</v>
      </c>
      <c r="Z33" s="183"/>
      <c r="AA33" s="182">
        <f t="shared" si="0"/>
        <v>664.61999999999989</v>
      </c>
      <c r="AB33" s="183">
        <f t="shared" si="0"/>
        <v>0</v>
      </c>
      <c r="AC33" s="179">
        <f t="shared" si="1"/>
        <v>664.62</v>
      </c>
      <c r="AD33" s="202">
        <f t="shared" si="2"/>
        <v>55.384999999999998</v>
      </c>
      <c r="AE33" s="202">
        <f t="shared" si="3"/>
        <v>1.8461666666666665</v>
      </c>
    </row>
    <row r="34" spans="1:31" s="184" customFormat="1">
      <c r="A34" s="180">
        <v>36</v>
      </c>
      <c r="B34" s="181" t="s">
        <v>497</v>
      </c>
      <c r="C34" s="182">
        <v>47.55</v>
      </c>
      <c r="D34" s="183"/>
      <c r="E34" s="182">
        <v>47.73</v>
      </c>
      <c r="F34" s="183"/>
      <c r="G34" s="182">
        <v>52.79</v>
      </c>
      <c r="H34" s="183"/>
      <c r="I34" s="182">
        <v>57.95</v>
      </c>
      <c r="J34" s="183"/>
      <c r="K34" s="182">
        <v>65.510000000000005</v>
      </c>
      <c r="L34" s="183"/>
      <c r="M34" s="182">
        <v>60.02</v>
      </c>
      <c r="N34" s="183"/>
      <c r="O34" s="182">
        <v>69.56</v>
      </c>
      <c r="P34" s="183"/>
      <c r="Q34" s="182">
        <v>73.510000000000005</v>
      </c>
      <c r="R34" s="183"/>
      <c r="S34" s="182">
        <v>70.349999999999994</v>
      </c>
      <c r="T34" s="183"/>
      <c r="U34" s="182">
        <v>65.64</v>
      </c>
      <c r="V34" s="183"/>
      <c r="W34" s="182">
        <v>48.12</v>
      </c>
      <c r="X34" s="183"/>
      <c r="Y34" s="182">
        <v>49.26</v>
      </c>
      <c r="Z34" s="183"/>
      <c r="AA34" s="182">
        <f t="shared" si="0"/>
        <v>707.9899999999999</v>
      </c>
      <c r="AB34" s="183">
        <f t="shared" si="0"/>
        <v>0</v>
      </c>
      <c r="AC34" s="179">
        <f t="shared" si="1"/>
        <v>707.9899999999999</v>
      </c>
      <c r="AD34" s="202">
        <f t="shared" si="2"/>
        <v>58.99916666666666</v>
      </c>
      <c r="AE34" s="202">
        <f t="shared" si="3"/>
        <v>1.9666388888888886</v>
      </c>
    </row>
    <row r="35" spans="1:31" s="185" customFormat="1" ht="17.25" customHeight="1">
      <c r="A35" s="180">
        <v>37</v>
      </c>
      <c r="B35" s="181" t="s">
        <v>498</v>
      </c>
      <c r="C35" s="182">
        <v>111.55</v>
      </c>
      <c r="D35" s="183"/>
      <c r="E35" s="182">
        <v>105.25</v>
      </c>
      <c r="F35" s="183"/>
      <c r="G35" s="182">
        <v>112.08</v>
      </c>
      <c r="H35" s="183"/>
      <c r="I35" s="182">
        <v>114.88</v>
      </c>
      <c r="J35" s="183"/>
      <c r="K35" s="182">
        <v>111.33</v>
      </c>
      <c r="L35" s="183"/>
      <c r="M35" s="182">
        <v>105.68</v>
      </c>
      <c r="N35" s="183"/>
      <c r="O35" s="182">
        <v>120.07</v>
      </c>
      <c r="P35" s="183"/>
      <c r="Q35" s="182">
        <v>93.07</v>
      </c>
      <c r="R35" s="183"/>
      <c r="S35" s="182">
        <v>110.38</v>
      </c>
      <c r="T35" s="183"/>
      <c r="U35" s="182">
        <v>124.04</v>
      </c>
      <c r="V35" s="183"/>
      <c r="W35" s="182">
        <v>131.12</v>
      </c>
      <c r="X35" s="183"/>
      <c r="Y35" s="182">
        <v>104.93</v>
      </c>
      <c r="Z35" s="183"/>
      <c r="AA35" s="182">
        <f t="shared" si="0"/>
        <v>1344.3799999999999</v>
      </c>
      <c r="AB35" s="183">
        <f t="shared" si="0"/>
        <v>0</v>
      </c>
      <c r="AC35" s="179">
        <f t="shared" si="1"/>
        <v>1344.3799999999999</v>
      </c>
      <c r="AD35" s="202">
        <f t="shared" si="2"/>
        <v>112.03166666666665</v>
      </c>
      <c r="AE35" s="202">
        <f t="shared" si="3"/>
        <v>3.7343888888888883</v>
      </c>
    </row>
    <row r="36" spans="1:31" s="4" customFormat="1" ht="17.25" customHeight="1">
      <c r="A36" s="180">
        <v>38</v>
      </c>
      <c r="B36" s="181" t="s">
        <v>499</v>
      </c>
      <c r="C36" s="182">
        <v>33.56</v>
      </c>
      <c r="D36" s="183"/>
      <c r="E36" s="182"/>
      <c r="F36" s="183"/>
      <c r="G36" s="182"/>
      <c r="H36" s="183"/>
      <c r="I36" s="182">
        <v>12.38</v>
      </c>
      <c r="J36" s="183"/>
      <c r="K36" s="182"/>
      <c r="L36" s="183"/>
      <c r="M36" s="182"/>
      <c r="N36" s="183"/>
      <c r="O36" s="182"/>
      <c r="P36" s="183"/>
      <c r="Q36" s="182"/>
      <c r="R36" s="183"/>
      <c r="S36" s="182">
        <v>62.62</v>
      </c>
      <c r="T36" s="183"/>
      <c r="U36" s="182">
        <v>97.68</v>
      </c>
      <c r="V36" s="183"/>
      <c r="W36" s="182">
        <v>169.71</v>
      </c>
      <c r="X36" s="183"/>
      <c r="Y36" s="182">
        <v>81.09</v>
      </c>
      <c r="Z36" s="183"/>
      <c r="AA36" s="182">
        <f t="shared" si="0"/>
        <v>457.04</v>
      </c>
      <c r="AB36" s="183">
        <f t="shared" si="0"/>
        <v>0</v>
      </c>
      <c r="AC36" s="179">
        <f t="shared" si="1"/>
        <v>457.04000000000008</v>
      </c>
      <c r="AD36" s="202">
        <f t="shared" si="2"/>
        <v>38.086666666666673</v>
      </c>
      <c r="AE36" s="202">
        <f t="shared" si="3"/>
        <v>1.2695555555555558</v>
      </c>
    </row>
    <row r="37" spans="1:31" s="4" customFormat="1" ht="17.25" customHeight="1">
      <c r="A37" s="180">
        <v>39</v>
      </c>
      <c r="B37" s="181" t="s">
        <v>500</v>
      </c>
      <c r="C37" s="182">
        <v>4.47</v>
      </c>
      <c r="D37" s="183"/>
      <c r="E37" s="182"/>
      <c r="F37" s="183"/>
      <c r="G37" s="182"/>
      <c r="H37" s="183"/>
      <c r="I37" s="182"/>
      <c r="J37" s="183"/>
      <c r="K37" s="182"/>
      <c r="L37" s="183"/>
      <c r="M37" s="182"/>
      <c r="N37" s="183"/>
      <c r="O37" s="182">
        <v>2.36</v>
      </c>
      <c r="P37" s="183"/>
      <c r="Q37" s="182"/>
      <c r="R37" s="183"/>
      <c r="S37" s="182">
        <v>3.44</v>
      </c>
      <c r="T37" s="183"/>
      <c r="U37" s="182"/>
      <c r="V37" s="183"/>
      <c r="W37" s="182"/>
      <c r="X37" s="183"/>
      <c r="Y37" s="182"/>
      <c r="Z37" s="183"/>
      <c r="AA37" s="182">
        <f t="shared" si="0"/>
        <v>10.27</v>
      </c>
      <c r="AB37" s="183">
        <f t="shared" si="0"/>
        <v>0</v>
      </c>
      <c r="AC37" s="179">
        <f t="shared" si="1"/>
        <v>10.27</v>
      </c>
      <c r="AD37" s="202">
        <f t="shared" si="2"/>
        <v>0.85583333333333333</v>
      </c>
      <c r="AE37" s="202">
        <f t="shared" si="3"/>
        <v>2.8527777777777777E-2</v>
      </c>
    </row>
    <row r="38" spans="1:31" s="4" customFormat="1" ht="17.25" customHeight="1">
      <c r="A38" s="180">
        <v>40</v>
      </c>
      <c r="B38" s="181" t="s">
        <v>501</v>
      </c>
      <c r="C38" s="182"/>
      <c r="D38" s="183"/>
      <c r="E38" s="182"/>
      <c r="F38" s="183"/>
      <c r="G38" s="182">
        <v>2.02</v>
      </c>
      <c r="H38" s="183"/>
      <c r="I38" s="182">
        <v>1.07</v>
      </c>
      <c r="J38" s="183"/>
      <c r="K38" s="182">
        <v>0.76</v>
      </c>
      <c r="L38" s="183"/>
      <c r="M38" s="182">
        <v>0.75</v>
      </c>
      <c r="N38" s="183"/>
      <c r="O38" s="182">
        <v>1.68</v>
      </c>
      <c r="P38" s="183"/>
      <c r="Q38" s="182">
        <v>1.57</v>
      </c>
      <c r="R38" s="183"/>
      <c r="S38" s="182"/>
      <c r="T38" s="183"/>
      <c r="U38" s="182">
        <v>0.3</v>
      </c>
      <c r="V38" s="183"/>
      <c r="W38" s="182">
        <v>0.28999999999999998</v>
      </c>
      <c r="X38" s="183"/>
      <c r="Y38" s="182">
        <v>1.0900000000000001</v>
      </c>
      <c r="Z38" s="183"/>
      <c r="AA38" s="182">
        <f t="shared" si="0"/>
        <v>9.5299999999999994</v>
      </c>
      <c r="AB38" s="183">
        <f t="shared" si="0"/>
        <v>0</v>
      </c>
      <c r="AC38" s="179">
        <f t="shared" si="1"/>
        <v>9.5299999999999994</v>
      </c>
      <c r="AD38" s="202">
        <f t="shared" si="2"/>
        <v>0.79416666666666658</v>
      </c>
      <c r="AE38" s="202">
        <f t="shared" si="3"/>
        <v>2.647222222222222E-2</v>
      </c>
    </row>
    <row r="39" spans="1:31" s="4" customFormat="1" ht="17.25" customHeight="1">
      <c r="A39" s="180">
        <v>41</v>
      </c>
      <c r="B39" s="181" t="s">
        <v>502</v>
      </c>
      <c r="C39" s="182"/>
      <c r="D39" s="183"/>
      <c r="E39" s="182">
        <v>6.34</v>
      </c>
      <c r="F39" s="183"/>
      <c r="G39" s="182"/>
      <c r="H39" s="183"/>
      <c r="I39" s="182"/>
      <c r="J39" s="183"/>
      <c r="K39" s="182"/>
      <c r="L39" s="183"/>
      <c r="M39" s="182"/>
      <c r="N39" s="183"/>
      <c r="O39" s="182"/>
      <c r="P39" s="183"/>
      <c r="Q39" s="182"/>
      <c r="R39" s="183"/>
      <c r="S39" s="182"/>
      <c r="T39" s="183"/>
      <c r="U39" s="182"/>
      <c r="V39" s="183"/>
      <c r="W39" s="182"/>
      <c r="X39" s="183"/>
      <c r="Y39" s="182"/>
      <c r="Z39" s="183"/>
      <c r="AA39" s="182">
        <f t="shared" si="0"/>
        <v>6.34</v>
      </c>
      <c r="AB39" s="183">
        <f t="shared" si="0"/>
        <v>0</v>
      </c>
      <c r="AC39" s="179">
        <f t="shared" si="1"/>
        <v>6.34</v>
      </c>
      <c r="AD39" s="202">
        <f t="shared" si="2"/>
        <v>0.52833333333333332</v>
      </c>
      <c r="AE39" s="202">
        <f t="shared" si="3"/>
        <v>1.7611111111111112E-2</v>
      </c>
    </row>
    <row r="40" spans="1:31" s="46" customFormat="1" ht="17.25" customHeight="1">
      <c r="A40" s="186">
        <v>42</v>
      </c>
      <c r="B40" s="187" t="s">
        <v>503</v>
      </c>
      <c r="C40" s="188"/>
      <c r="D40" s="189"/>
      <c r="E40" s="188"/>
      <c r="F40" s="189"/>
      <c r="G40" s="188"/>
      <c r="H40" s="189"/>
      <c r="I40" s="188">
        <v>2.13</v>
      </c>
      <c r="J40" s="189"/>
      <c r="K40" s="188">
        <v>14.23</v>
      </c>
      <c r="L40" s="189">
        <v>2.02</v>
      </c>
      <c r="M40" s="188">
        <v>7.6</v>
      </c>
      <c r="N40" s="189"/>
      <c r="O40" s="188">
        <v>19.809999999999999</v>
      </c>
      <c r="P40" s="189"/>
      <c r="Q40" s="188">
        <v>24.07</v>
      </c>
      <c r="R40" s="189"/>
      <c r="S40" s="188">
        <v>37.04</v>
      </c>
      <c r="T40" s="189"/>
      <c r="U40" s="188">
        <v>16.02</v>
      </c>
      <c r="V40" s="189"/>
      <c r="W40" s="188">
        <v>14.25</v>
      </c>
      <c r="X40" s="189"/>
      <c r="Y40" s="188">
        <v>8.2899999999999991</v>
      </c>
      <c r="Z40" s="189"/>
      <c r="AA40" s="182">
        <f t="shared" si="0"/>
        <v>143.43999999999997</v>
      </c>
      <c r="AB40" s="183">
        <f t="shared" si="0"/>
        <v>2.02</v>
      </c>
      <c r="AC40" s="179">
        <f t="shared" si="1"/>
        <v>145.45999999999995</v>
      </c>
      <c r="AD40" s="202">
        <f t="shared" si="2"/>
        <v>12.121666666666663</v>
      </c>
      <c r="AE40" s="202">
        <f t="shared" si="3"/>
        <v>0.40405555555555545</v>
      </c>
    </row>
    <row r="41" spans="1:31" s="46" customFormat="1" ht="17.25" customHeight="1">
      <c r="A41" s="186">
        <v>43</v>
      </c>
      <c r="B41" s="187" t="s">
        <v>504</v>
      </c>
      <c r="C41" s="188"/>
      <c r="D41" s="189"/>
      <c r="E41" s="188"/>
      <c r="F41" s="189"/>
      <c r="G41" s="188"/>
      <c r="H41" s="189"/>
      <c r="I41" s="188"/>
      <c r="J41" s="189"/>
      <c r="K41" s="188">
        <v>4.43</v>
      </c>
      <c r="L41" s="189"/>
      <c r="M41" s="188"/>
      <c r="N41" s="189"/>
      <c r="O41" s="188"/>
      <c r="P41" s="189"/>
      <c r="Q41" s="188"/>
      <c r="R41" s="189"/>
      <c r="S41" s="188"/>
      <c r="T41" s="189"/>
      <c r="U41" s="188"/>
      <c r="V41" s="189"/>
      <c r="W41" s="188"/>
      <c r="X41" s="189"/>
      <c r="Y41" s="188"/>
      <c r="Z41" s="189"/>
      <c r="AA41" s="182">
        <f t="shared" si="0"/>
        <v>4.43</v>
      </c>
      <c r="AB41" s="183">
        <f t="shared" si="0"/>
        <v>0</v>
      </c>
      <c r="AC41" s="179">
        <f t="shared" si="1"/>
        <v>4.43</v>
      </c>
      <c r="AD41" s="202">
        <f t="shared" si="2"/>
        <v>0.36916666666666664</v>
      </c>
      <c r="AE41" s="202">
        <f t="shared" si="3"/>
        <v>1.2305555555555554E-2</v>
      </c>
    </row>
    <row r="42" spans="1:31" s="46" customFormat="1" ht="17.25" customHeight="1">
      <c r="A42" s="186">
        <v>44</v>
      </c>
      <c r="B42" s="187" t="s">
        <v>505</v>
      </c>
      <c r="C42" s="188"/>
      <c r="D42" s="189"/>
      <c r="E42" s="188"/>
      <c r="F42" s="189"/>
      <c r="G42" s="188"/>
      <c r="H42" s="189"/>
      <c r="I42" s="188"/>
      <c r="J42" s="189"/>
      <c r="K42" s="188"/>
      <c r="L42" s="189"/>
      <c r="M42" s="188"/>
      <c r="N42" s="189"/>
      <c r="O42" s="188">
        <v>65.760000000000005</v>
      </c>
      <c r="P42" s="189"/>
      <c r="Q42" s="188"/>
      <c r="R42" s="189"/>
      <c r="S42" s="188"/>
      <c r="T42" s="189"/>
      <c r="U42" s="188"/>
      <c r="V42" s="189"/>
      <c r="W42" s="188"/>
      <c r="X42" s="189"/>
      <c r="Y42" s="188"/>
      <c r="Z42" s="189"/>
      <c r="AA42" s="182">
        <f t="shared" si="0"/>
        <v>65.760000000000005</v>
      </c>
      <c r="AB42" s="183">
        <f t="shared" si="0"/>
        <v>0</v>
      </c>
      <c r="AC42" s="179">
        <f t="shared" si="1"/>
        <v>65.760000000000005</v>
      </c>
      <c r="AD42" s="202">
        <f t="shared" si="2"/>
        <v>5.48</v>
      </c>
      <c r="AE42" s="202">
        <f t="shared" si="3"/>
        <v>0.18266666666666667</v>
      </c>
    </row>
    <row r="43" spans="1:31" s="46" customFormat="1" ht="17.25" customHeight="1">
      <c r="A43" s="186">
        <v>45</v>
      </c>
      <c r="B43" s="187" t="s">
        <v>506</v>
      </c>
      <c r="C43" s="188"/>
      <c r="D43" s="189"/>
      <c r="E43" s="188"/>
      <c r="F43" s="189"/>
      <c r="G43" s="188"/>
      <c r="H43" s="189"/>
      <c r="I43" s="188"/>
      <c r="J43" s="189"/>
      <c r="K43" s="188"/>
      <c r="L43" s="189"/>
      <c r="M43" s="188"/>
      <c r="N43" s="189"/>
      <c r="O43" s="188">
        <v>2.5299999999999998</v>
      </c>
      <c r="P43" s="189"/>
      <c r="Q43" s="188">
        <v>10.210000000000001</v>
      </c>
      <c r="R43" s="189"/>
      <c r="S43" s="188">
        <v>5.36</v>
      </c>
      <c r="T43" s="189"/>
      <c r="U43" s="188">
        <v>8.0500000000000007</v>
      </c>
      <c r="V43" s="189"/>
      <c r="W43" s="188">
        <v>8.51</v>
      </c>
      <c r="X43" s="189"/>
      <c r="Y43" s="188">
        <v>10.8</v>
      </c>
      <c r="Z43" s="189"/>
      <c r="AA43" s="182">
        <f t="shared" si="0"/>
        <v>45.460000000000008</v>
      </c>
      <c r="AB43" s="183">
        <f t="shared" si="0"/>
        <v>0</v>
      </c>
      <c r="AC43" s="179">
        <f t="shared" si="1"/>
        <v>45.460000000000008</v>
      </c>
      <c r="AD43" s="202">
        <f t="shared" si="2"/>
        <v>3.788333333333334</v>
      </c>
      <c r="AE43" s="202">
        <f t="shared" si="3"/>
        <v>0.12627777777777779</v>
      </c>
    </row>
    <row r="44" spans="1:31" s="46" customFormat="1" ht="17.25" customHeight="1">
      <c r="A44" s="186">
        <v>46</v>
      </c>
      <c r="B44" s="187" t="s">
        <v>507</v>
      </c>
      <c r="C44" s="188"/>
      <c r="D44" s="189"/>
      <c r="E44" s="188"/>
      <c r="F44" s="189"/>
      <c r="G44" s="188"/>
      <c r="H44" s="189"/>
      <c r="I44" s="188"/>
      <c r="J44" s="189"/>
      <c r="K44" s="188"/>
      <c r="L44" s="189"/>
      <c r="M44" s="188"/>
      <c r="N44" s="189"/>
      <c r="O44" s="188">
        <v>1.8</v>
      </c>
      <c r="P44" s="189"/>
      <c r="Q44" s="188"/>
      <c r="R44" s="189"/>
      <c r="S44" s="188"/>
      <c r="T44" s="189"/>
      <c r="U44" s="188"/>
      <c r="V44" s="189"/>
      <c r="W44" s="188"/>
      <c r="X44" s="189"/>
      <c r="Y44" s="188"/>
      <c r="Z44" s="189"/>
      <c r="AA44" s="182">
        <f t="shared" si="0"/>
        <v>1.8</v>
      </c>
      <c r="AB44" s="183">
        <f t="shared" si="0"/>
        <v>0</v>
      </c>
      <c r="AC44" s="179">
        <f t="shared" si="1"/>
        <v>1.8</v>
      </c>
      <c r="AD44" s="202">
        <f t="shared" si="2"/>
        <v>0.15</v>
      </c>
      <c r="AE44" s="202">
        <f t="shared" si="3"/>
        <v>5.0000000000000001E-3</v>
      </c>
    </row>
    <row r="45" spans="1:31" s="4" customFormat="1" ht="17.25" customHeight="1">
      <c r="A45" s="180">
        <v>47</v>
      </c>
      <c r="B45" s="181" t="s">
        <v>508</v>
      </c>
      <c r="C45" s="182"/>
      <c r="D45" s="183"/>
      <c r="E45" s="182"/>
      <c r="F45" s="183"/>
      <c r="G45" s="182"/>
      <c r="H45" s="183"/>
      <c r="I45" s="182"/>
      <c r="J45" s="183"/>
      <c r="K45" s="182"/>
      <c r="L45" s="183"/>
      <c r="M45" s="182"/>
      <c r="N45" s="183"/>
      <c r="O45" s="182"/>
      <c r="P45" s="183"/>
      <c r="Q45" s="182">
        <v>118.16</v>
      </c>
      <c r="R45" s="183"/>
      <c r="S45" s="182">
        <v>270.57</v>
      </c>
      <c r="T45" s="183"/>
      <c r="U45" s="182">
        <v>274.33999999999997</v>
      </c>
      <c r="V45" s="183"/>
      <c r="W45" s="182">
        <v>228.36</v>
      </c>
      <c r="X45" s="183"/>
      <c r="Y45" s="182">
        <v>257.12</v>
      </c>
      <c r="Z45" s="183"/>
      <c r="AA45" s="182">
        <f t="shared" si="0"/>
        <v>1148.55</v>
      </c>
      <c r="AB45" s="183">
        <f t="shared" si="0"/>
        <v>0</v>
      </c>
      <c r="AC45" s="179">
        <f t="shared" si="1"/>
        <v>1148.55</v>
      </c>
      <c r="AD45" s="202">
        <f t="shared" si="2"/>
        <v>95.712499999999991</v>
      </c>
      <c r="AE45" s="202">
        <f t="shared" si="3"/>
        <v>3.1904166666666662</v>
      </c>
    </row>
    <row r="46" spans="1:31" s="4" customFormat="1" ht="17.25" customHeight="1">
      <c r="A46" s="180">
        <v>48</v>
      </c>
      <c r="B46" s="181" t="s">
        <v>509</v>
      </c>
      <c r="C46" s="182"/>
      <c r="D46" s="183"/>
      <c r="E46" s="182"/>
      <c r="F46" s="183"/>
      <c r="G46" s="182"/>
      <c r="H46" s="183"/>
      <c r="I46" s="182"/>
      <c r="J46" s="183"/>
      <c r="K46" s="182"/>
      <c r="L46" s="183"/>
      <c r="M46" s="182"/>
      <c r="N46" s="183"/>
      <c r="O46" s="182"/>
      <c r="P46" s="183"/>
      <c r="Q46" s="182">
        <v>330.33</v>
      </c>
      <c r="R46" s="183"/>
      <c r="S46" s="182">
        <v>356.71</v>
      </c>
      <c r="T46" s="183"/>
      <c r="U46" s="182">
        <v>378.1</v>
      </c>
      <c r="V46" s="183"/>
      <c r="W46" s="182">
        <v>304.19</v>
      </c>
      <c r="X46" s="183"/>
      <c r="Y46" s="182">
        <v>287.88</v>
      </c>
      <c r="Z46" s="183"/>
      <c r="AA46" s="182">
        <f t="shared" si="0"/>
        <v>1657.2099999999998</v>
      </c>
      <c r="AB46" s="183">
        <f t="shared" si="0"/>
        <v>0</v>
      </c>
      <c r="AC46" s="179">
        <f t="shared" si="1"/>
        <v>1657.21</v>
      </c>
      <c r="AD46" s="202">
        <f t="shared" si="2"/>
        <v>138.10083333333333</v>
      </c>
      <c r="AE46" s="202">
        <f t="shared" si="3"/>
        <v>4.603361111111111</v>
      </c>
    </row>
    <row r="47" spans="1:31" s="4" customFormat="1" ht="17.25" customHeight="1">
      <c r="A47" s="180">
        <v>49</v>
      </c>
      <c r="B47" s="181" t="s">
        <v>510</v>
      </c>
      <c r="C47" s="182"/>
      <c r="D47" s="183"/>
      <c r="E47" s="182"/>
      <c r="F47" s="183"/>
      <c r="G47" s="182"/>
      <c r="H47" s="183"/>
      <c r="I47" s="182"/>
      <c r="J47" s="183"/>
      <c r="K47" s="182"/>
      <c r="L47" s="183"/>
      <c r="M47" s="182"/>
      <c r="N47" s="183"/>
      <c r="O47" s="182"/>
      <c r="P47" s="183"/>
      <c r="Q47" s="182">
        <v>2.27</v>
      </c>
      <c r="R47" s="183"/>
      <c r="S47" s="182">
        <v>2.59</v>
      </c>
      <c r="T47" s="183"/>
      <c r="U47" s="182">
        <v>2.35</v>
      </c>
      <c r="V47" s="183"/>
      <c r="W47" s="182"/>
      <c r="X47" s="183"/>
      <c r="Y47" s="182"/>
      <c r="Z47" s="183"/>
      <c r="AA47" s="182">
        <f t="shared" si="0"/>
        <v>7.2099999999999991</v>
      </c>
      <c r="AB47" s="183">
        <f t="shared" si="0"/>
        <v>0</v>
      </c>
      <c r="AC47" s="179">
        <f t="shared" si="1"/>
        <v>7.2099999999999991</v>
      </c>
      <c r="AD47" s="202">
        <f t="shared" si="2"/>
        <v>0.60083333333333322</v>
      </c>
      <c r="AE47" s="202">
        <f t="shared" si="3"/>
        <v>2.0027777777777773E-2</v>
      </c>
    </row>
    <row r="48" spans="1:31" s="4" customFormat="1" ht="17.25" customHeight="1">
      <c r="A48" s="180">
        <v>50</v>
      </c>
      <c r="B48" s="181" t="s">
        <v>511</v>
      </c>
      <c r="C48" s="182"/>
      <c r="D48" s="183"/>
      <c r="E48" s="182"/>
      <c r="F48" s="183"/>
      <c r="G48" s="182"/>
      <c r="H48" s="183"/>
      <c r="I48" s="182"/>
      <c r="J48" s="183"/>
      <c r="K48" s="182"/>
      <c r="L48" s="183"/>
      <c r="M48" s="182"/>
      <c r="N48" s="183"/>
      <c r="O48" s="182"/>
      <c r="P48" s="183"/>
      <c r="Q48" s="182"/>
      <c r="R48" s="183"/>
      <c r="S48" s="182">
        <v>0.2</v>
      </c>
      <c r="T48" s="183"/>
      <c r="U48" s="182">
        <v>0.21</v>
      </c>
      <c r="V48" s="183"/>
      <c r="W48" s="182">
        <v>0.17</v>
      </c>
      <c r="X48" s="183"/>
      <c r="Y48" s="182"/>
      <c r="Z48" s="183"/>
      <c r="AA48" s="182">
        <f t="shared" si="0"/>
        <v>0.58000000000000007</v>
      </c>
      <c r="AB48" s="183">
        <f t="shared" si="0"/>
        <v>0</v>
      </c>
      <c r="AC48" s="179">
        <f t="shared" si="1"/>
        <v>0.58000000000000007</v>
      </c>
      <c r="AD48" s="202">
        <f t="shared" si="2"/>
        <v>4.8333333333333339E-2</v>
      </c>
      <c r="AE48" s="202">
        <f t="shared" si="3"/>
        <v>1.6111111111111113E-3</v>
      </c>
    </row>
    <row r="49" spans="1:31" s="4" customFormat="1" ht="17.25" customHeight="1">
      <c r="A49" s="180">
        <v>51</v>
      </c>
      <c r="B49" s="181" t="s">
        <v>512</v>
      </c>
      <c r="C49" s="182"/>
      <c r="D49" s="183"/>
      <c r="E49" s="182"/>
      <c r="F49" s="183"/>
      <c r="G49" s="182"/>
      <c r="H49" s="183"/>
      <c r="I49" s="182"/>
      <c r="J49" s="183"/>
      <c r="K49" s="182"/>
      <c r="L49" s="183"/>
      <c r="M49" s="182"/>
      <c r="N49" s="183"/>
      <c r="O49" s="182"/>
      <c r="P49" s="183"/>
      <c r="Q49" s="182"/>
      <c r="R49" s="183"/>
      <c r="S49" s="182"/>
      <c r="T49" s="183"/>
      <c r="U49" s="182"/>
      <c r="V49" s="183"/>
      <c r="W49" s="182"/>
      <c r="X49" s="183"/>
      <c r="Y49" s="182">
        <v>7.23</v>
      </c>
      <c r="Z49" s="183"/>
      <c r="AA49" s="182">
        <f t="shared" si="0"/>
        <v>7.23</v>
      </c>
      <c r="AB49" s="183">
        <f t="shared" si="0"/>
        <v>0</v>
      </c>
      <c r="AC49" s="179">
        <f t="shared" si="1"/>
        <v>7.23</v>
      </c>
      <c r="AD49" s="202">
        <f t="shared" si="2"/>
        <v>0.60250000000000004</v>
      </c>
      <c r="AE49" s="202">
        <f t="shared" si="3"/>
        <v>2.0083333333333335E-2</v>
      </c>
    </row>
    <row r="50" spans="1:31" s="4" customFormat="1" ht="17.25" customHeight="1">
      <c r="A50" s="190"/>
      <c r="B50" s="191"/>
      <c r="C50" s="192"/>
      <c r="D50" s="193"/>
      <c r="E50" s="192"/>
      <c r="F50" s="193"/>
      <c r="G50" s="192"/>
      <c r="H50" s="193"/>
      <c r="I50" s="192"/>
      <c r="J50" s="193"/>
      <c r="K50" s="192"/>
      <c r="L50" s="193"/>
      <c r="M50" s="192"/>
      <c r="N50" s="193"/>
      <c r="O50" s="192"/>
      <c r="P50" s="193"/>
      <c r="Q50" s="192"/>
      <c r="R50" s="193"/>
      <c r="S50" s="192"/>
      <c r="T50" s="193"/>
      <c r="U50" s="192"/>
      <c r="V50" s="193"/>
      <c r="W50" s="192"/>
      <c r="X50" s="193"/>
      <c r="Y50" s="192"/>
      <c r="Z50" s="193"/>
      <c r="AA50" s="192">
        <f t="shared" si="0"/>
        <v>0</v>
      </c>
      <c r="AB50" s="193">
        <f t="shared" si="0"/>
        <v>0</v>
      </c>
      <c r="AC50" s="179">
        <f t="shared" si="1"/>
        <v>0</v>
      </c>
      <c r="AD50" s="202">
        <f t="shared" si="2"/>
        <v>0</v>
      </c>
      <c r="AE50" s="202">
        <f t="shared" si="3"/>
        <v>0</v>
      </c>
    </row>
    <row r="51" spans="1:31" s="198" customFormat="1" ht="30" customHeight="1">
      <c r="A51" s="476" t="s">
        <v>466</v>
      </c>
      <c r="B51" s="475"/>
      <c r="C51" s="194">
        <f>SUM(C6:C37)</f>
        <v>3712.8100000000004</v>
      </c>
      <c r="D51" s="195">
        <f>SUM(D6:D35)</f>
        <v>122.8</v>
      </c>
      <c r="E51" s="194">
        <f>SUM(E6:E50)</f>
        <v>3214.9899999999993</v>
      </c>
      <c r="F51" s="195">
        <f>SUM(F6:F35)</f>
        <v>126.83000000000001</v>
      </c>
      <c r="G51" s="194">
        <f>SUM(G6:G50)</f>
        <v>3744.6099999999997</v>
      </c>
      <c r="H51" s="195">
        <f>SUM(H6:H35)</f>
        <v>170.38</v>
      </c>
      <c r="I51" s="194">
        <f>SUM(I6:I40)</f>
        <v>4366.5899999999992</v>
      </c>
      <c r="J51" s="195">
        <f>SUM(J6:J35)</f>
        <v>176.76</v>
      </c>
      <c r="K51" s="194">
        <f>SUM(K6:K41)</f>
        <v>4272.9300000000012</v>
      </c>
      <c r="L51" s="195">
        <f>SUM(L6:L41)</f>
        <v>185.58</v>
      </c>
      <c r="M51" s="194">
        <f>SUM(M6:M41)</f>
        <v>4186.26</v>
      </c>
      <c r="N51" s="195">
        <f>SUM(N6:N41)</f>
        <v>156.19999999999999</v>
      </c>
      <c r="O51" s="194">
        <f>SUM(O6:O44)</f>
        <v>4443.2400000000016</v>
      </c>
      <c r="P51" s="195">
        <f>SUM(P6:P41)</f>
        <v>92.490000000000009</v>
      </c>
      <c r="Q51" s="194">
        <f>SUM(Q6:Q50)</f>
        <v>4703.7899999999991</v>
      </c>
      <c r="R51" s="195">
        <f>SUM(R6:R50)</f>
        <v>97.490000000000009</v>
      </c>
      <c r="S51" s="194">
        <f>SUM(S6:S50)</f>
        <v>4761.07</v>
      </c>
      <c r="T51" s="195">
        <f>SUM(T6:T50)</f>
        <v>82.07</v>
      </c>
      <c r="U51" s="194">
        <f t="shared" ref="U51:Z51" si="4">SUM(U6:U50)</f>
        <v>4855.4000000000015</v>
      </c>
      <c r="V51" s="195">
        <f t="shared" si="4"/>
        <v>93.69</v>
      </c>
      <c r="W51" s="194">
        <f t="shared" si="4"/>
        <v>4257.2000000000007</v>
      </c>
      <c r="X51" s="195">
        <f t="shared" si="4"/>
        <v>97.81</v>
      </c>
      <c r="Y51" s="194">
        <f>SUM(Y6:Y50)</f>
        <v>4422.1799999999994</v>
      </c>
      <c r="Z51" s="195">
        <f t="shared" si="4"/>
        <v>115.61</v>
      </c>
      <c r="AA51" s="196">
        <f>SUM(AA6:AA50)</f>
        <v>50941.07</v>
      </c>
      <c r="AB51" s="197">
        <f>SUM(AB6:AB50)</f>
        <v>1517.71</v>
      </c>
      <c r="AC51" s="179">
        <f t="shared" si="1"/>
        <v>52458.780000000006</v>
      </c>
      <c r="AD51" s="202">
        <f t="shared" si="2"/>
        <v>4371.5650000000005</v>
      </c>
      <c r="AE51" s="202">
        <f t="shared" si="3"/>
        <v>145.71883333333335</v>
      </c>
    </row>
    <row r="52" spans="1:31" s="166" customFormat="1" ht="24.95" customHeight="1">
      <c r="A52" s="477"/>
      <c r="B52" s="478"/>
      <c r="C52" s="472">
        <f>+C51+D51</f>
        <v>3835.6100000000006</v>
      </c>
      <c r="D52" s="473"/>
      <c r="E52" s="472">
        <f>+E51+F51</f>
        <v>3341.8199999999993</v>
      </c>
      <c r="F52" s="473"/>
      <c r="G52" s="472">
        <f>+G51+H51</f>
        <v>3914.99</v>
      </c>
      <c r="H52" s="473"/>
      <c r="I52" s="472">
        <f>+I51+J51</f>
        <v>4543.3499999999995</v>
      </c>
      <c r="J52" s="473"/>
      <c r="K52" s="472">
        <f>+K51+L51</f>
        <v>4458.5100000000011</v>
      </c>
      <c r="L52" s="473"/>
      <c r="M52" s="472">
        <f>+M51+N51</f>
        <v>4342.46</v>
      </c>
      <c r="N52" s="473"/>
      <c r="O52" s="472">
        <f>+O51+P51</f>
        <v>4535.7300000000014</v>
      </c>
      <c r="P52" s="473"/>
      <c r="Q52" s="472">
        <f>+Q51+R51</f>
        <v>4801.2799999999988</v>
      </c>
      <c r="R52" s="473"/>
      <c r="S52" s="472">
        <f>+S51+T51</f>
        <v>4843.1399999999994</v>
      </c>
      <c r="T52" s="473"/>
      <c r="U52" s="472">
        <f>+U51+V51</f>
        <v>4949.0900000000011</v>
      </c>
      <c r="V52" s="473"/>
      <c r="W52" s="472">
        <f>+W51+X51</f>
        <v>4355.0100000000011</v>
      </c>
      <c r="X52" s="473"/>
      <c r="Y52" s="472">
        <f>+Y51+Z51</f>
        <v>4537.7899999999991</v>
      </c>
      <c r="Z52" s="473"/>
      <c r="AA52" s="472">
        <f>+AA51+AB51</f>
        <v>52458.78</v>
      </c>
      <c r="AB52" s="473"/>
    </row>
    <row r="53" spans="1:31" s="166" customFormat="1" ht="15.75" customHeight="1">
      <c r="A53" s="167"/>
      <c r="AB53" s="179"/>
    </row>
    <row r="54" spans="1:31" s="166" customFormat="1" ht="15.75" customHeight="1">
      <c r="A54" s="167"/>
      <c r="O54" s="199"/>
      <c r="AB54" s="179"/>
    </row>
    <row r="55" spans="1:31" s="166" customFormat="1">
      <c r="A55" s="167"/>
      <c r="B55" s="166" t="s">
        <v>513</v>
      </c>
      <c r="C55" s="166">
        <f>+C52/30</f>
        <v>127.85366666666668</v>
      </c>
      <c r="D55" s="166">
        <f t="shared" ref="D55:AB55" si="5">+D52/30</f>
        <v>0</v>
      </c>
      <c r="E55" s="166">
        <f>+E52/28</f>
        <v>119.35071428571426</v>
      </c>
      <c r="F55" s="166">
        <f t="shared" si="5"/>
        <v>0</v>
      </c>
      <c r="G55" s="166">
        <f t="shared" si="5"/>
        <v>130.49966666666666</v>
      </c>
      <c r="H55" s="166">
        <f t="shared" si="5"/>
        <v>0</v>
      </c>
      <c r="I55" s="166">
        <f t="shared" si="5"/>
        <v>151.44499999999999</v>
      </c>
      <c r="J55" s="166">
        <f t="shared" si="5"/>
        <v>0</v>
      </c>
      <c r="K55" s="166">
        <f t="shared" si="5"/>
        <v>148.61700000000005</v>
      </c>
      <c r="L55" s="166">
        <f t="shared" si="5"/>
        <v>0</v>
      </c>
      <c r="M55" s="166">
        <f t="shared" si="5"/>
        <v>144.74866666666668</v>
      </c>
      <c r="N55" s="166">
        <f t="shared" si="5"/>
        <v>0</v>
      </c>
      <c r="O55" s="166">
        <f t="shared" si="5"/>
        <v>151.19100000000006</v>
      </c>
      <c r="P55" s="166">
        <f t="shared" si="5"/>
        <v>0</v>
      </c>
      <c r="Q55" s="166">
        <f t="shared" si="5"/>
        <v>160.04266666666663</v>
      </c>
      <c r="R55" s="166">
        <f t="shared" si="5"/>
        <v>0</v>
      </c>
      <c r="S55" s="166">
        <f t="shared" si="5"/>
        <v>161.43799999999999</v>
      </c>
      <c r="T55" s="166">
        <f t="shared" si="5"/>
        <v>0</v>
      </c>
      <c r="U55" s="166">
        <f t="shared" si="5"/>
        <v>164.96966666666671</v>
      </c>
      <c r="V55" s="166">
        <f t="shared" si="5"/>
        <v>0</v>
      </c>
      <c r="W55" s="166">
        <f t="shared" si="5"/>
        <v>145.16700000000003</v>
      </c>
      <c r="X55" s="166">
        <f t="shared" si="5"/>
        <v>0</v>
      </c>
      <c r="Y55" s="166">
        <f t="shared" si="5"/>
        <v>151.25966666666665</v>
      </c>
      <c r="Z55" s="166">
        <f t="shared" si="5"/>
        <v>0</v>
      </c>
      <c r="AA55" s="166">
        <f t="shared" si="5"/>
        <v>1748.626</v>
      </c>
      <c r="AB55" s="166">
        <f t="shared" si="5"/>
        <v>0</v>
      </c>
    </row>
    <row r="56" spans="1:31" s="166" customFormat="1">
      <c r="A56" s="167"/>
      <c r="AB56" s="179"/>
    </row>
    <row r="57" spans="1:31" s="166" customFormat="1">
      <c r="A57" s="167"/>
      <c r="B57" s="166" t="s">
        <v>514</v>
      </c>
      <c r="C57" s="166">
        <f>SUM(C55:Z55)/12</f>
        <v>146.38189285714287</v>
      </c>
      <c r="AB57" s="179"/>
    </row>
    <row r="58" spans="1:31" s="166" customFormat="1">
      <c r="A58" s="167"/>
      <c r="AB58" s="179"/>
    </row>
    <row r="59" spans="1:31" s="166" customFormat="1">
      <c r="A59" s="167"/>
      <c r="AB59" s="179"/>
    </row>
    <row r="60" spans="1:31" s="166" customFormat="1">
      <c r="A60" s="167"/>
      <c r="AB60" s="179"/>
    </row>
    <row r="61" spans="1:31" s="166" customFormat="1">
      <c r="A61" s="167"/>
      <c r="AB61" s="179"/>
    </row>
    <row r="62" spans="1:31" s="166" customFormat="1">
      <c r="A62" s="167"/>
      <c r="AB62" s="179"/>
    </row>
    <row r="63" spans="1:31" s="166" customFormat="1">
      <c r="A63" s="167"/>
      <c r="AB63" s="179"/>
    </row>
    <row r="64" spans="1:31" s="166" customFormat="1">
      <c r="A64" s="167"/>
      <c r="AB64" s="179"/>
    </row>
    <row r="65" spans="1:28" s="166" customFormat="1">
      <c r="A65" s="167"/>
      <c r="AB65" s="179"/>
    </row>
    <row r="66" spans="1:28" s="166" customFormat="1">
      <c r="A66" s="167"/>
      <c r="AB66" s="179"/>
    </row>
    <row r="67" spans="1:28" s="166" customFormat="1">
      <c r="A67" s="167"/>
      <c r="AB67" s="179"/>
    </row>
    <row r="68" spans="1:28" s="166" customFormat="1">
      <c r="A68" s="167"/>
      <c r="AB68" s="179"/>
    </row>
    <row r="69" spans="1:28" s="166" customFormat="1">
      <c r="A69" s="167"/>
      <c r="AB69" s="179"/>
    </row>
    <row r="70" spans="1:28" s="166" customFormat="1">
      <c r="A70" s="167"/>
      <c r="AB70" s="179"/>
    </row>
  </sheetData>
  <mergeCells count="33">
    <mergeCell ref="AD4:AD5"/>
    <mergeCell ref="AE4:AE5"/>
    <mergeCell ref="M4:N4"/>
    <mergeCell ref="A1:AB1"/>
    <mergeCell ref="A3:AB3"/>
    <mergeCell ref="A4:A5"/>
    <mergeCell ref="B4:B5"/>
    <mergeCell ref="C4:D4"/>
    <mergeCell ref="E4:F4"/>
    <mergeCell ref="G4:H4"/>
    <mergeCell ref="I4:J4"/>
    <mergeCell ref="K4:L4"/>
    <mergeCell ref="AA4:AB4"/>
    <mergeCell ref="S4:T4"/>
    <mergeCell ref="U4:V4"/>
    <mergeCell ref="W4:X4"/>
    <mergeCell ref="A51:B52"/>
    <mergeCell ref="C52:D52"/>
    <mergeCell ref="E52:F52"/>
    <mergeCell ref="G52:H52"/>
    <mergeCell ref="I52:J52"/>
    <mergeCell ref="K52:L52"/>
    <mergeCell ref="M52:N52"/>
    <mergeCell ref="O52:P52"/>
    <mergeCell ref="Q52:R52"/>
    <mergeCell ref="O4:P4"/>
    <mergeCell ref="Q4:R4"/>
    <mergeCell ref="AA52:AB52"/>
    <mergeCell ref="Y4:Z4"/>
    <mergeCell ref="S52:T52"/>
    <mergeCell ref="U52:V52"/>
    <mergeCell ref="W52:X52"/>
    <mergeCell ref="Y52:Z52"/>
  </mergeCells>
  <pageMargins left="0.43307086614173229" right="0.39370078740157483" top="0.35433070866141736" bottom="0.3149606299212598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66"/>
  <sheetViews>
    <sheetView workbookViewId="0">
      <selection activeCell="C11" sqref="C11"/>
    </sheetView>
  </sheetViews>
  <sheetFormatPr baseColWidth="10" defaultRowHeight="15"/>
  <cols>
    <col min="1" max="1" width="4.85546875" style="200" customWidth="1"/>
    <col min="2" max="2" width="26.140625" style="33" bestFit="1" customWidth="1"/>
    <col min="3" max="11" width="9.42578125" style="33" customWidth="1"/>
    <col min="12" max="12" width="9.42578125" style="166" customWidth="1"/>
    <col min="13" max="14" width="9.42578125" style="33" customWidth="1"/>
    <col min="15" max="242" width="11.42578125" style="33"/>
    <col min="243" max="243" width="4.85546875" style="33" customWidth="1"/>
    <col min="244" max="244" width="26.140625" style="33" bestFit="1" customWidth="1"/>
    <col min="245" max="270" width="9.42578125" style="33" customWidth="1"/>
    <col min="271" max="498" width="11.42578125" style="33"/>
    <col min="499" max="499" width="4.85546875" style="33" customWidth="1"/>
    <col min="500" max="500" width="26.140625" style="33" bestFit="1" customWidth="1"/>
    <col min="501" max="526" width="9.42578125" style="33" customWidth="1"/>
    <col min="527" max="754" width="11.42578125" style="33"/>
    <col min="755" max="755" width="4.85546875" style="33" customWidth="1"/>
    <col min="756" max="756" width="26.140625" style="33" bestFit="1" customWidth="1"/>
    <col min="757" max="782" width="9.42578125" style="33" customWidth="1"/>
    <col min="783" max="1010" width="11.42578125" style="33"/>
    <col min="1011" max="1011" width="4.85546875" style="33" customWidth="1"/>
    <col min="1012" max="1012" width="26.140625" style="33" bestFit="1" customWidth="1"/>
    <col min="1013" max="1038" width="9.42578125" style="33" customWidth="1"/>
    <col min="1039" max="1266" width="11.42578125" style="33"/>
    <col min="1267" max="1267" width="4.85546875" style="33" customWidth="1"/>
    <col min="1268" max="1268" width="26.140625" style="33" bestFit="1" customWidth="1"/>
    <col min="1269" max="1294" width="9.42578125" style="33" customWidth="1"/>
    <col min="1295" max="1522" width="11.42578125" style="33"/>
    <col min="1523" max="1523" width="4.85546875" style="33" customWidth="1"/>
    <col min="1524" max="1524" width="26.140625" style="33" bestFit="1" customWidth="1"/>
    <col min="1525" max="1550" width="9.42578125" style="33" customWidth="1"/>
    <col min="1551" max="1778" width="11.42578125" style="33"/>
    <col min="1779" max="1779" width="4.85546875" style="33" customWidth="1"/>
    <col min="1780" max="1780" width="26.140625" style="33" bestFit="1" customWidth="1"/>
    <col min="1781" max="1806" width="9.42578125" style="33" customWidth="1"/>
    <col min="1807" max="2034" width="11.42578125" style="33"/>
    <col min="2035" max="2035" width="4.85546875" style="33" customWidth="1"/>
    <col min="2036" max="2036" width="26.140625" style="33" bestFit="1" customWidth="1"/>
    <col min="2037" max="2062" width="9.42578125" style="33" customWidth="1"/>
    <col min="2063" max="2290" width="11.42578125" style="33"/>
    <col min="2291" max="2291" width="4.85546875" style="33" customWidth="1"/>
    <col min="2292" max="2292" width="26.140625" style="33" bestFit="1" customWidth="1"/>
    <col min="2293" max="2318" width="9.42578125" style="33" customWidth="1"/>
    <col min="2319" max="2546" width="11.42578125" style="33"/>
    <col min="2547" max="2547" width="4.85546875" style="33" customWidth="1"/>
    <col min="2548" max="2548" width="26.140625" style="33" bestFit="1" customWidth="1"/>
    <col min="2549" max="2574" width="9.42578125" style="33" customWidth="1"/>
    <col min="2575" max="2802" width="11.42578125" style="33"/>
    <col min="2803" max="2803" width="4.85546875" style="33" customWidth="1"/>
    <col min="2804" max="2804" width="26.140625" style="33" bestFit="1" customWidth="1"/>
    <col min="2805" max="2830" width="9.42578125" style="33" customWidth="1"/>
    <col min="2831" max="3058" width="11.42578125" style="33"/>
    <col min="3059" max="3059" width="4.85546875" style="33" customWidth="1"/>
    <col min="3060" max="3060" width="26.140625" style="33" bestFit="1" customWidth="1"/>
    <col min="3061" max="3086" width="9.42578125" style="33" customWidth="1"/>
    <col min="3087" max="3314" width="11.42578125" style="33"/>
    <col min="3315" max="3315" width="4.85546875" style="33" customWidth="1"/>
    <col min="3316" max="3316" width="26.140625" style="33" bestFit="1" customWidth="1"/>
    <col min="3317" max="3342" width="9.42578125" style="33" customWidth="1"/>
    <col min="3343" max="3570" width="11.42578125" style="33"/>
    <col min="3571" max="3571" width="4.85546875" style="33" customWidth="1"/>
    <col min="3572" max="3572" width="26.140625" style="33" bestFit="1" customWidth="1"/>
    <col min="3573" max="3598" width="9.42578125" style="33" customWidth="1"/>
    <col min="3599" max="3826" width="11.42578125" style="33"/>
    <col min="3827" max="3827" width="4.85546875" style="33" customWidth="1"/>
    <col min="3828" max="3828" width="26.140625" style="33" bestFit="1" customWidth="1"/>
    <col min="3829" max="3854" width="9.42578125" style="33" customWidth="1"/>
    <col min="3855" max="4082" width="11.42578125" style="33"/>
    <col min="4083" max="4083" width="4.85546875" style="33" customWidth="1"/>
    <col min="4084" max="4084" width="26.140625" style="33" bestFit="1" customWidth="1"/>
    <col min="4085" max="4110" width="9.42578125" style="33" customWidth="1"/>
    <col min="4111" max="4338" width="11.42578125" style="33"/>
    <col min="4339" max="4339" width="4.85546875" style="33" customWidth="1"/>
    <col min="4340" max="4340" width="26.140625" style="33" bestFit="1" customWidth="1"/>
    <col min="4341" max="4366" width="9.42578125" style="33" customWidth="1"/>
    <col min="4367" max="4594" width="11.42578125" style="33"/>
    <col min="4595" max="4595" width="4.85546875" style="33" customWidth="1"/>
    <col min="4596" max="4596" width="26.140625" style="33" bestFit="1" customWidth="1"/>
    <col min="4597" max="4622" width="9.42578125" style="33" customWidth="1"/>
    <col min="4623" max="4850" width="11.42578125" style="33"/>
    <col min="4851" max="4851" width="4.85546875" style="33" customWidth="1"/>
    <col min="4852" max="4852" width="26.140625" style="33" bestFit="1" customWidth="1"/>
    <col min="4853" max="4878" width="9.42578125" style="33" customWidth="1"/>
    <col min="4879" max="5106" width="11.42578125" style="33"/>
    <col min="5107" max="5107" width="4.85546875" style="33" customWidth="1"/>
    <col min="5108" max="5108" width="26.140625" style="33" bestFit="1" customWidth="1"/>
    <col min="5109" max="5134" width="9.42578125" style="33" customWidth="1"/>
    <col min="5135" max="5362" width="11.42578125" style="33"/>
    <col min="5363" max="5363" width="4.85546875" style="33" customWidth="1"/>
    <col min="5364" max="5364" width="26.140625" style="33" bestFit="1" customWidth="1"/>
    <col min="5365" max="5390" width="9.42578125" style="33" customWidth="1"/>
    <col min="5391" max="5618" width="11.42578125" style="33"/>
    <col min="5619" max="5619" width="4.85546875" style="33" customWidth="1"/>
    <col min="5620" max="5620" width="26.140625" style="33" bestFit="1" customWidth="1"/>
    <col min="5621" max="5646" width="9.42578125" style="33" customWidth="1"/>
    <col min="5647" max="5874" width="11.42578125" style="33"/>
    <col min="5875" max="5875" width="4.85546875" style="33" customWidth="1"/>
    <col min="5876" max="5876" width="26.140625" style="33" bestFit="1" customWidth="1"/>
    <col min="5877" max="5902" width="9.42578125" style="33" customWidth="1"/>
    <col min="5903" max="6130" width="11.42578125" style="33"/>
    <col min="6131" max="6131" width="4.85546875" style="33" customWidth="1"/>
    <col min="6132" max="6132" width="26.140625" style="33" bestFit="1" customWidth="1"/>
    <col min="6133" max="6158" width="9.42578125" style="33" customWidth="1"/>
    <col min="6159" max="6386" width="11.42578125" style="33"/>
    <col min="6387" max="6387" width="4.85546875" style="33" customWidth="1"/>
    <col min="6388" max="6388" width="26.140625" style="33" bestFit="1" customWidth="1"/>
    <col min="6389" max="6414" width="9.42578125" style="33" customWidth="1"/>
    <col min="6415" max="6642" width="11.42578125" style="33"/>
    <col min="6643" max="6643" width="4.85546875" style="33" customWidth="1"/>
    <col min="6644" max="6644" width="26.140625" style="33" bestFit="1" customWidth="1"/>
    <col min="6645" max="6670" width="9.42578125" style="33" customWidth="1"/>
    <col min="6671" max="6898" width="11.42578125" style="33"/>
    <col min="6899" max="6899" width="4.85546875" style="33" customWidth="1"/>
    <col min="6900" max="6900" width="26.140625" style="33" bestFit="1" customWidth="1"/>
    <col min="6901" max="6926" width="9.42578125" style="33" customWidth="1"/>
    <col min="6927" max="7154" width="11.42578125" style="33"/>
    <col min="7155" max="7155" width="4.85546875" style="33" customWidth="1"/>
    <col min="7156" max="7156" width="26.140625" style="33" bestFit="1" customWidth="1"/>
    <col min="7157" max="7182" width="9.42578125" style="33" customWidth="1"/>
    <col min="7183" max="7410" width="11.42578125" style="33"/>
    <col min="7411" max="7411" width="4.85546875" style="33" customWidth="1"/>
    <col min="7412" max="7412" width="26.140625" style="33" bestFit="1" customWidth="1"/>
    <col min="7413" max="7438" width="9.42578125" style="33" customWidth="1"/>
    <col min="7439" max="7666" width="11.42578125" style="33"/>
    <col min="7667" max="7667" width="4.85546875" style="33" customWidth="1"/>
    <col min="7668" max="7668" width="26.140625" style="33" bestFit="1" customWidth="1"/>
    <col min="7669" max="7694" width="9.42578125" style="33" customWidth="1"/>
    <col min="7695" max="7922" width="11.42578125" style="33"/>
    <col min="7923" max="7923" width="4.85546875" style="33" customWidth="1"/>
    <col min="7924" max="7924" width="26.140625" style="33" bestFit="1" customWidth="1"/>
    <col min="7925" max="7950" width="9.42578125" style="33" customWidth="1"/>
    <col min="7951" max="8178" width="11.42578125" style="33"/>
    <col min="8179" max="8179" width="4.85546875" style="33" customWidth="1"/>
    <col min="8180" max="8180" width="26.140625" style="33" bestFit="1" customWidth="1"/>
    <col min="8181" max="8206" width="9.42578125" style="33" customWidth="1"/>
    <col min="8207" max="8434" width="11.42578125" style="33"/>
    <col min="8435" max="8435" width="4.85546875" style="33" customWidth="1"/>
    <col min="8436" max="8436" width="26.140625" style="33" bestFit="1" customWidth="1"/>
    <col min="8437" max="8462" width="9.42578125" style="33" customWidth="1"/>
    <col min="8463" max="8690" width="11.42578125" style="33"/>
    <col min="8691" max="8691" width="4.85546875" style="33" customWidth="1"/>
    <col min="8692" max="8692" width="26.140625" style="33" bestFit="1" customWidth="1"/>
    <col min="8693" max="8718" width="9.42578125" style="33" customWidth="1"/>
    <col min="8719" max="8946" width="11.42578125" style="33"/>
    <col min="8947" max="8947" width="4.85546875" style="33" customWidth="1"/>
    <col min="8948" max="8948" width="26.140625" style="33" bestFit="1" customWidth="1"/>
    <col min="8949" max="8974" width="9.42578125" style="33" customWidth="1"/>
    <col min="8975" max="9202" width="11.42578125" style="33"/>
    <col min="9203" max="9203" width="4.85546875" style="33" customWidth="1"/>
    <col min="9204" max="9204" width="26.140625" style="33" bestFit="1" customWidth="1"/>
    <col min="9205" max="9230" width="9.42578125" style="33" customWidth="1"/>
    <col min="9231" max="9458" width="11.42578125" style="33"/>
    <col min="9459" max="9459" width="4.85546875" style="33" customWidth="1"/>
    <col min="9460" max="9460" width="26.140625" style="33" bestFit="1" customWidth="1"/>
    <col min="9461" max="9486" width="9.42578125" style="33" customWidth="1"/>
    <col min="9487" max="9714" width="11.42578125" style="33"/>
    <col min="9715" max="9715" width="4.85546875" style="33" customWidth="1"/>
    <col min="9716" max="9716" width="26.140625" style="33" bestFit="1" customWidth="1"/>
    <col min="9717" max="9742" width="9.42578125" style="33" customWidth="1"/>
    <col min="9743" max="9970" width="11.42578125" style="33"/>
    <col min="9971" max="9971" width="4.85546875" style="33" customWidth="1"/>
    <col min="9972" max="9972" width="26.140625" style="33" bestFit="1" customWidth="1"/>
    <col min="9973" max="9998" width="9.42578125" style="33" customWidth="1"/>
    <col min="9999" max="10226" width="11.42578125" style="33"/>
    <col min="10227" max="10227" width="4.85546875" style="33" customWidth="1"/>
    <col min="10228" max="10228" width="26.140625" style="33" bestFit="1" customWidth="1"/>
    <col min="10229" max="10254" width="9.42578125" style="33" customWidth="1"/>
    <col min="10255" max="10482" width="11.42578125" style="33"/>
    <col min="10483" max="10483" width="4.85546875" style="33" customWidth="1"/>
    <col min="10484" max="10484" width="26.140625" style="33" bestFit="1" customWidth="1"/>
    <col min="10485" max="10510" width="9.42578125" style="33" customWidth="1"/>
    <col min="10511" max="10738" width="11.42578125" style="33"/>
    <col min="10739" max="10739" width="4.85546875" style="33" customWidth="1"/>
    <col min="10740" max="10740" width="26.140625" style="33" bestFit="1" customWidth="1"/>
    <col min="10741" max="10766" width="9.42578125" style="33" customWidth="1"/>
    <col min="10767" max="10994" width="11.42578125" style="33"/>
    <col min="10995" max="10995" width="4.85546875" style="33" customWidth="1"/>
    <col min="10996" max="10996" width="26.140625" style="33" bestFit="1" customWidth="1"/>
    <col min="10997" max="11022" width="9.42578125" style="33" customWidth="1"/>
    <col min="11023" max="11250" width="11.42578125" style="33"/>
    <col min="11251" max="11251" width="4.85546875" style="33" customWidth="1"/>
    <col min="11252" max="11252" width="26.140625" style="33" bestFit="1" customWidth="1"/>
    <col min="11253" max="11278" width="9.42578125" style="33" customWidth="1"/>
    <col min="11279" max="11506" width="11.42578125" style="33"/>
    <col min="11507" max="11507" width="4.85546875" style="33" customWidth="1"/>
    <col min="11508" max="11508" width="26.140625" style="33" bestFit="1" customWidth="1"/>
    <col min="11509" max="11534" width="9.42578125" style="33" customWidth="1"/>
    <col min="11535" max="11762" width="11.42578125" style="33"/>
    <col min="11763" max="11763" width="4.85546875" style="33" customWidth="1"/>
    <col min="11764" max="11764" width="26.140625" style="33" bestFit="1" customWidth="1"/>
    <col min="11765" max="11790" width="9.42578125" style="33" customWidth="1"/>
    <col min="11791" max="12018" width="11.42578125" style="33"/>
    <col min="12019" max="12019" width="4.85546875" style="33" customWidth="1"/>
    <col min="12020" max="12020" width="26.140625" style="33" bestFit="1" customWidth="1"/>
    <col min="12021" max="12046" width="9.42578125" style="33" customWidth="1"/>
    <col min="12047" max="12274" width="11.42578125" style="33"/>
    <col min="12275" max="12275" width="4.85546875" style="33" customWidth="1"/>
    <col min="12276" max="12276" width="26.140625" style="33" bestFit="1" customWidth="1"/>
    <col min="12277" max="12302" width="9.42578125" style="33" customWidth="1"/>
    <col min="12303" max="12530" width="11.42578125" style="33"/>
    <col min="12531" max="12531" width="4.85546875" style="33" customWidth="1"/>
    <col min="12532" max="12532" width="26.140625" style="33" bestFit="1" customWidth="1"/>
    <col min="12533" max="12558" width="9.42578125" style="33" customWidth="1"/>
    <col min="12559" max="12786" width="11.42578125" style="33"/>
    <col min="12787" max="12787" width="4.85546875" style="33" customWidth="1"/>
    <col min="12788" max="12788" width="26.140625" style="33" bestFit="1" customWidth="1"/>
    <col min="12789" max="12814" width="9.42578125" style="33" customWidth="1"/>
    <col min="12815" max="13042" width="11.42578125" style="33"/>
    <col min="13043" max="13043" width="4.85546875" style="33" customWidth="1"/>
    <col min="13044" max="13044" width="26.140625" style="33" bestFit="1" customWidth="1"/>
    <col min="13045" max="13070" width="9.42578125" style="33" customWidth="1"/>
    <col min="13071" max="13298" width="11.42578125" style="33"/>
    <col min="13299" max="13299" width="4.85546875" style="33" customWidth="1"/>
    <col min="13300" max="13300" width="26.140625" style="33" bestFit="1" customWidth="1"/>
    <col min="13301" max="13326" width="9.42578125" style="33" customWidth="1"/>
    <col min="13327" max="13554" width="11.42578125" style="33"/>
    <col min="13555" max="13555" width="4.85546875" style="33" customWidth="1"/>
    <col min="13556" max="13556" width="26.140625" style="33" bestFit="1" customWidth="1"/>
    <col min="13557" max="13582" width="9.42578125" style="33" customWidth="1"/>
    <col min="13583" max="13810" width="11.42578125" style="33"/>
    <col min="13811" max="13811" width="4.85546875" style="33" customWidth="1"/>
    <col min="13812" max="13812" width="26.140625" style="33" bestFit="1" customWidth="1"/>
    <col min="13813" max="13838" width="9.42578125" style="33" customWidth="1"/>
    <col min="13839" max="14066" width="11.42578125" style="33"/>
    <col min="14067" max="14067" width="4.85546875" style="33" customWidth="1"/>
    <col min="14068" max="14068" width="26.140625" style="33" bestFit="1" customWidth="1"/>
    <col min="14069" max="14094" width="9.42578125" style="33" customWidth="1"/>
    <col min="14095" max="14322" width="11.42578125" style="33"/>
    <col min="14323" max="14323" width="4.85546875" style="33" customWidth="1"/>
    <col min="14324" max="14324" width="26.140625" style="33" bestFit="1" customWidth="1"/>
    <col min="14325" max="14350" width="9.42578125" style="33" customWidth="1"/>
    <col min="14351" max="14578" width="11.42578125" style="33"/>
    <col min="14579" max="14579" width="4.85546875" style="33" customWidth="1"/>
    <col min="14580" max="14580" width="26.140625" style="33" bestFit="1" customWidth="1"/>
    <col min="14581" max="14606" width="9.42578125" style="33" customWidth="1"/>
    <col min="14607" max="14834" width="11.42578125" style="33"/>
    <col min="14835" max="14835" width="4.85546875" style="33" customWidth="1"/>
    <col min="14836" max="14836" width="26.140625" style="33" bestFit="1" customWidth="1"/>
    <col min="14837" max="14862" width="9.42578125" style="33" customWidth="1"/>
    <col min="14863" max="15090" width="11.42578125" style="33"/>
    <col min="15091" max="15091" width="4.85546875" style="33" customWidth="1"/>
    <col min="15092" max="15092" width="26.140625" style="33" bestFit="1" customWidth="1"/>
    <col min="15093" max="15118" width="9.42578125" style="33" customWidth="1"/>
    <col min="15119" max="15346" width="11.42578125" style="33"/>
    <col min="15347" max="15347" width="4.85546875" style="33" customWidth="1"/>
    <col min="15348" max="15348" width="26.140625" style="33" bestFit="1" customWidth="1"/>
    <col min="15349" max="15374" width="9.42578125" style="33" customWidth="1"/>
    <col min="15375" max="15602" width="11.42578125" style="33"/>
    <col min="15603" max="15603" width="4.85546875" style="33" customWidth="1"/>
    <col min="15604" max="15604" width="26.140625" style="33" bestFit="1" customWidth="1"/>
    <col min="15605" max="15630" width="9.42578125" style="33" customWidth="1"/>
    <col min="15631" max="15858" width="11.42578125" style="33"/>
    <col min="15859" max="15859" width="4.85546875" style="33" customWidth="1"/>
    <col min="15860" max="15860" width="26.140625" style="33" bestFit="1" customWidth="1"/>
    <col min="15861" max="15886" width="9.42578125" style="33" customWidth="1"/>
    <col min="15887" max="16114" width="11.42578125" style="33"/>
    <col min="16115" max="16115" width="4.85546875" style="33" customWidth="1"/>
    <col min="16116" max="16116" width="26.140625" style="33" bestFit="1" customWidth="1"/>
    <col min="16117" max="16142" width="9.42578125" style="33" customWidth="1"/>
    <col min="16143" max="16384" width="11.42578125" style="33"/>
  </cols>
  <sheetData>
    <row r="1" spans="1:19" s="166" customFormat="1" ht="20.25" customHeight="1">
      <c r="A1" s="479" t="s">
        <v>462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165"/>
      <c r="P1" s="165"/>
      <c r="Q1" s="165"/>
      <c r="R1" s="165"/>
      <c r="S1" s="165"/>
    </row>
    <row r="2" spans="1:19" s="166" customFormat="1" ht="4.5" customHeight="1">
      <c r="A2" s="167"/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9" s="166" customFormat="1" ht="23.25" customHeight="1">
      <c r="A3" s="480" t="s">
        <v>636</v>
      </c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171"/>
      <c r="P3" s="171"/>
      <c r="Q3" s="171"/>
      <c r="R3" s="171"/>
      <c r="S3" s="171"/>
    </row>
    <row r="4" spans="1:19" s="166" customFormat="1" ht="23.25" customHeight="1">
      <c r="A4" s="476" t="s">
        <v>464</v>
      </c>
      <c r="B4" s="475" t="s">
        <v>465</v>
      </c>
      <c r="C4" s="252" t="s">
        <v>4</v>
      </c>
      <c r="D4" s="252" t="s">
        <v>5</v>
      </c>
      <c r="E4" s="252" t="s">
        <v>6</v>
      </c>
      <c r="F4" s="252" t="s">
        <v>7</v>
      </c>
      <c r="G4" s="252" t="s">
        <v>8</v>
      </c>
      <c r="H4" s="252" t="s">
        <v>9</v>
      </c>
      <c r="I4" s="252" t="s">
        <v>10</v>
      </c>
      <c r="J4" s="252" t="s">
        <v>11</v>
      </c>
      <c r="K4" s="252" t="s">
        <v>12</v>
      </c>
      <c r="L4" s="252" t="s">
        <v>13</v>
      </c>
      <c r="M4" s="253" t="s">
        <v>14</v>
      </c>
      <c r="N4" s="253" t="s">
        <v>15</v>
      </c>
      <c r="O4" s="458" t="s">
        <v>466</v>
      </c>
      <c r="P4" s="458" t="s">
        <v>219</v>
      </c>
      <c r="Q4" s="458" t="s">
        <v>515</v>
      </c>
    </row>
    <row r="5" spans="1:19" s="174" customFormat="1" ht="24.6" customHeight="1">
      <c r="A5" s="477"/>
      <c r="B5" s="478"/>
      <c r="C5" s="172" t="s">
        <v>467</v>
      </c>
      <c r="D5" s="172" t="s">
        <v>467</v>
      </c>
      <c r="E5" s="172" t="s">
        <v>467</v>
      </c>
      <c r="F5" s="172" t="s">
        <v>467</v>
      </c>
      <c r="G5" s="172" t="s">
        <v>467</v>
      </c>
      <c r="H5" s="172" t="s">
        <v>467</v>
      </c>
      <c r="I5" s="172" t="s">
        <v>467</v>
      </c>
      <c r="J5" s="172" t="s">
        <v>467</v>
      </c>
      <c r="K5" s="172" t="s">
        <v>467</v>
      </c>
      <c r="L5" s="172" t="s">
        <v>467</v>
      </c>
      <c r="M5" s="172" t="s">
        <v>467</v>
      </c>
      <c r="N5" s="254" t="s">
        <v>467</v>
      </c>
      <c r="O5" s="458"/>
      <c r="P5" s="458"/>
      <c r="Q5" s="458"/>
    </row>
    <row r="6" spans="1:19" s="166" customFormat="1">
      <c r="A6" s="175">
        <v>1</v>
      </c>
      <c r="B6" s="176" t="s">
        <v>469</v>
      </c>
      <c r="C6" s="177">
        <v>83.2</v>
      </c>
      <c r="D6" s="177">
        <v>109.52</v>
      </c>
      <c r="E6" s="177">
        <v>142.22</v>
      </c>
      <c r="F6" s="177">
        <v>136.82</v>
      </c>
      <c r="G6" s="177">
        <v>159.97999999999999</v>
      </c>
      <c r="H6" s="177">
        <v>107.14</v>
      </c>
      <c r="I6" s="177">
        <v>152.01</v>
      </c>
      <c r="J6" s="177">
        <v>79.03</v>
      </c>
      <c r="K6" s="177">
        <v>50.51</v>
      </c>
      <c r="L6" s="177">
        <v>28.61</v>
      </c>
      <c r="M6" s="177">
        <v>26.59</v>
      </c>
      <c r="N6" s="177">
        <v>28.43</v>
      </c>
      <c r="O6" s="179">
        <f t="shared" ref="O6:O51" si="0">SUM(C6:N6)</f>
        <v>1104.06</v>
      </c>
      <c r="P6" s="202">
        <f>SUM(O6/12)</f>
        <v>92.004999999999995</v>
      </c>
      <c r="Q6" s="202">
        <f>SUM(P6/30)</f>
        <v>3.0668333333333333</v>
      </c>
    </row>
    <row r="7" spans="1:19" s="166" customFormat="1">
      <c r="A7" s="180">
        <f>+A6+1</f>
        <v>2</v>
      </c>
      <c r="B7" s="181" t="s">
        <v>470</v>
      </c>
      <c r="C7" s="182"/>
      <c r="D7" s="182"/>
      <c r="E7" s="183">
        <v>6.12</v>
      </c>
      <c r="F7" s="182">
        <v>1.45</v>
      </c>
      <c r="G7" s="182">
        <v>11.56</v>
      </c>
      <c r="H7" s="182">
        <v>1.98</v>
      </c>
      <c r="I7" s="182">
        <v>0.9</v>
      </c>
      <c r="J7" s="182">
        <v>0.33</v>
      </c>
      <c r="K7" s="182"/>
      <c r="L7" s="182">
        <v>0.62</v>
      </c>
      <c r="M7" s="182">
        <v>0.87</v>
      </c>
      <c r="N7" s="182"/>
      <c r="O7" s="179">
        <f t="shared" si="0"/>
        <v>23.830000000000002</v>
      </c>
      <c r="P7" s="202">
        <f t="shared" ref="P7:P51" si="1">SUM(O7/12)</f>
        <v>1.9858333333333336</v>
      </c>
      <c r="Q7" s="202">
        <f t="shared" ref="Q7:Q51" si="2">SUM(P7/30)</f>
        <v>6.6194444444444459E-2</v>
      </c>
    </row>
    <row r="8" spans="1:19" s="166" customFormat="1">
      <c r="A8" s="180">
        <f>+A7+1</f>
        <v>3</v>
      </c>
      <c r="B8" s="181" t="s">
        <v>471</v>
      </c>
      <c r="C8" s="182">
        <v>50.28</v>
      </c>
      <c r="D8" s="182">
        <v>48.14</v>
      </c>
      <c r="E8" s="182">
        <v>58</v>
      </c>
      <c r="F8" s="182">
        <v>52.41</v>
      </c>
      <c r="G8" s="182">
        <v>64.22</v>
      </c>
      <c r="H8" s="182">
        <v>64.2</v>
      </c>
      <c r="I8" s="182">
        <v>61.55</v>
      </c>
      <c r="J8" s="182">
        <v>47.84</v>
      </c>
      <c r="K8" s="182">
        <v>47.9</v>
      </c>
      <c r="L8" s="182">
        <v>52.18</v>
      </c>
      <c r="M8" s="182">
        <v>44.11</v>
      </c>
      <c r="N8" s="182">
        <v>47.29</v>
      </c>
      <c r="O8" s="179">
        <f t="shared" si="0"/>
        <v>638.11999999999989</v>
      </c>
      <c r="P8" s="202">
        <f t="shared" si="1"/>
        <v>53.176666666666655</v>
      </c>
      <c r="Q8" s="202">
        <f t="shared" si="2"/>
        <v>1.7725555555555552</v>
      </c>
    </row>
    <row r="9" spans="1:19" s="166" customFormat="1">
      <c r="A9" s="180">
        <v>7</v>
      </c>
      <c r="B9" s="181" t="s">
        <v>472</v>
      </c>
      <c r="C9" s="182">
        <v>4.83</v>
      </c>
      <c r="D9" s="182">
        <v>10.08</v>
      </c>
      <c r="E9" s="182">
        <v>3.39</v>
      </c>
      <c r="F9" s="182">
        <v>6.24</v>
      </c>
      <c r="G9" s="182">
        <v>1.82</v>
      </c>
      <c r="H9" s="182">
        <v>2.25</v>
      </c>
      <c r="I9" s="182">
        <v>1.43</v>
      </c>
      <c r="J9" s="182"/>
      <c r="K9" s="182"/>
      <c r="L9" s="182">
        <v>3.84</v>
      </c>
      <c r="M9" s="182">
        <v>1.97</v>
      </c>
      <c r="N9" s="182"/>
      <c r="O9" s="179">
        <f t="shared" si="0"/>
        <v>35.849999999999994</v>
      </c>
      <c r="P9" s="202">
        <f t="shared" si="1"/>
        <v>2.9874999999999994</v>
      </c>
      <c r="Q9" s="202">
        <f t="shared" si="2"/>
        <v>9.9583333333333315E-2</v>
      </c>
    </row>
    <row r="10" spans="1:19" s="166" customFormat="1">
      <c r="A10" s="180">
        <v>9</v>
      </c>
      <c r="B10" s="181" t="s">
        <v>473</v>
      </c>
      <c r="C10" s="182">
        <v>8.3699999999999992</v>
      </c>
      <c r="D10" s="182">
        <v>10.07</v>
      </c>
      <c r="E10" s="182">
        <v>8.9499999999999993</v>
      </c>
      <c r="F10" s="182">
        <v>20.36</v>
      </c>
      <c r="G10" s="182">
        <v>6.82</v>
      </c>
      <c r="H10" s="182">
        <v>8.66</v>
      </c>
      <c r="I10" s="182"/>
      <c r="J10" s="182">
        <v>7.33</v>
      </c>
      <c r="K10" s="182">
        <v>4.1500000000000004</v>
      </c>
      <c r="L10" s="182">
        <v>22.94</v>
      </c>
      <c r="M10" s="182">
        <v>8.1199999999999992</v>
      </c>
      <c r="N10" s="182">
        <v>11.15</v>
      </c>
      <c r="O10" s="179">
        <f t="shared" si="0"/>
        <v>116.92000000000002</v>
      </c>
      <c r="P10" s="202">
        <f t="shared" si="1"/>
        <v>9.7433333333333341</v>
      </c>
      <c r="Q10" s="202">
        <f t="shared" si="2"/>
        <v>0.32477777777777778</v>
      </c>
    </row>
    <row r="11" spans="1:19" s="166" customFormat="1">
      <c r="A11" s="180">
        <v>10</v>
      </c>
      <c r="B11" s="181" t="s">
        <v>474</v>
      </c>
      <c r="C11" s="182">
        <v>8.0399999999999991</v>
      </c>
      <c r="D11" s="182">
        <v>3.86</v>
      </c>
      <c r="E11" s="182">
        <v>4.83</v>
      </c>
      <c r="F11" s="182">
        <v>11.76</v>
      </c>
      <c r="G11" s="182">
        <v>5.43</v>
      </c>
      <c r="H11" s="182">
        <v>4.51</v>
      </c>
      <c r="I11" s="182">
        <v>7.81</v>
      </c>
      <c r="J11" s="182">
        <v>9.1999999999999993</v>
      </c>
      <c r="K11" s="182">
        <v>6.19</v>
      </c>
      <c r="L11" s="182">
        <v>4.08</v>
      </c>
      <c r="M11" s="182">
        <v>5.56</v>
      </c>
      <c r="N11" s="182">
        <v>7.64</v>
      </c>
      <c r="O11" s="179">
        <f t="shared" si="0"/>
        <v>78.91</v>
      </c>
      <c r="P11" s="202">
        <f t="shared" si="1"/>
        <v>6.5758333333333328</v>
      </c>
      <c r="Q11" s="202">
        <f t="shared" si="2"/>
        <v>0.21919444444444441</v>
      </c>
    </row>
    <row r="12" spans="1:19" s="166" customFormat="1">
      <c r="A12" s="180">
        <v>12</v>
      </c>
      <c r="B12" s="181" t="s">
        <v>475</v>
      </c>
      <c r="C12" s="182"/>
      <c r="D12" s="182"/>
      <c r="E12" s="182"/>
      <c r="F12" s="182"/>
      <c r="G12" s="182"/>
      <c r="H12" s="182">
        <v>19.309999999999999</v>
      </c>
      <c r="I12" s="182">
        <v>15.64</v>
      </c>
      <c r="J12" s="182"/>
      <c r="K12" s="182"/>
      <c r="L12" s="182"/>
      <c r="M12" s="182"/>
      <c r="N12" s="182"/>
      <c r="O12" s="179">
        <f t="shared" si="0"/>
        <v>34.950000000000003</v>
      </c>
      <c r="P12" s="202">
        <f t="shared" si="1"/>
        <v>2.9125000000000001</v>
      </c>
      <c r="Q12" s="202">
        <f t="shared" si="2"/>
        <v>9.7083333333333341E-2</v>
      </c>
    </row>
    <row r="13" spans="1:19" s="166" customFormat="1">
      <c r="A13" s="180">
        <v>13</v>
      </c>
      <c r="B13" s="181" t="s">
        <v>476</v>
      </c>
      <c r="C13" s="182">
        <v>264.77</v>
      </c>
      <c r="D13" s="182">
        <v>233.82</v>
      </c>
      <c r="E13" s="182">
        <v>277.39999999999998</v>
      </c>
      <c r="F13" s="182">
        <v>310.57</v>
      </c>
      <c r="G13" s="182">
        <v>308.32</v>
      </c>
      <c r="H13" s="182">
        <v>306.2</v>
      </c>
      <c r="I13" s="182">
        <v>321.33</v>
      </c>
      <c r="J13" s="182">
        <v>308.33</v>
      </c>
      <c r="K13" s="182">
        <v>302.89999999999998</v>
      </c>
      <c r="L13" s="182">
        <v>313.08</v>
      </c>
      <c r="M13" s="182">
        <v>268.44</v>
      </c>
      <c r="N13" s="182">
        <v>293.24</v>
      </c>
      <c r="O13" s="179">
        <f t="shared" si="0"/>
        <v>3508.3999999999996</v>
      </c>
      <c r="P13" s="202">
        <f t="shared" si="1"/>
        <v>292.36666666666662</v>
      </c>
      <c r="Q13" s="202">
        <f t="shared" si="2"/>
        <v>9.7455555555555531</v>
      </c>
    </row>
    <row r="14" spans="1:19" s="166" customFormat="1">
      <c r="A14" s="180">
        <v>14</v>
      </c>
      <c r="B14" s="181" t="s">
        <v>477</v>
      </c>
      <c r="C14" s="182">
        <v>142.18</v>
      </c>
      <c r="D14" s="182">
        <v>120.12</v>
      </c>
      <c r="E14" s="182">
        <v>144.69</v>
      </c>
      <c r="F14" s="182">
        <v>175.74</v>
      </c>
      <c r="G14" s="182">
        <v>155.47999999999999</v>
      </c>
      <c r="H14" s="182">
        <v>154.72999999999999</v>
      </c>
      <c r="I14" s="182">
        <v>161.35</v>
      </c>
      <c r="J14" s="182">
        <v>193</v>
      </c>
      <c r="K14" s="182">
        <v>151.02000000000001</v>
      </c>
      <c r="L14" s="182">
        <v>152.71</v>
      </c>
      <c r="M14" s="182">
        <v>142.25</v>
      </c>
      <c r="N14" s="182">
        <v>160.79</v>
      </c>
      <c r="O14" s="179">
        <f t="shared" si="0"/>
        <v>1854.06</v>
      </c>
      <c r="P14" s="202">
        <f t="shared" si="1"/>
        <v>154.505</v>
      </c>
      <c r="Q14" s="202">
        <f t="shared" si="2"/>
        <v>5.1501666666666663</v>
      </c>
    </row>
    <row r="15" spans="1:19" s="166" customFormat="1">
      <c r="A15" s="180">
        <v>16</v>
      </c>
      <c r="B15" s="181" t="s">
        <v>478</v>
      </c>
      <c r="C15" s="182">
        <v>188.04</v>
      </c>
      <c r="D15" s="182">
        <v>166.14</v>
      </c>
      <c r="E15" s="182">
        <v>180.36</v>
      </c>
      <c r="F15" s="182">
        <v>194.97</v>
      </c>
      <c r="G15" s="182">
        <v>220.01</v>
      </c>
      <c r="H15" s="182">
        <v>214.94</v>
      </c>
      <c r="I15" s="182">
        <v>199.91</v>
      </c>
      <c r="J15" s="182">
        <v>200.03</v>
      </c>
      <c r="K15" s="182">
        <v>192.36</v>
      </c>
      <c r="L15" s="182">
        <v>196.81</v>
      </c>
      <c r="M15" s="182">
        <v>170.9</v>
      </c>
      <c r="N15" s="182">
        <v>208.5</v>
      </c>
      <c r="O15" s="179">
        <f t="shared" si="0"/>
        <v>2332.9700000000003</v>
      </c>
      <c r="P15" s="202">
        <f t="shared" si="1"/>
        <v>194.41416666666669</v>
      </c>
      <c r="Q15" s="202">
        <f t="shared" si="2"/>
        <v>6.4804722222222226</v>
      </c>
    </row>
    <row r="16" spans="1:19" s="166" customFormat="1">
      <c r="A16" s="180">
        <v>17</v>
      </c>
      <c r="B16" s="181" t="s">
        <v>479</v>
      </c>
      <c r="C16" s="182">
        <v>134.44999999999999</v>
      </c>
      <c r="D16" s="182">
        <v>125.88</v>
      </c>
      <c r="E16" s="182">
        <v>150.83000000000001</v>
      </c>
      <c r="F16" s="182">
        <v>167.56</v>
      </c>
      <c r="G16" s="182">
        <v>170</v>
      </c>
      <c r="H16" s="182">
        <v>160.26</v>
      </c>
      <c r="I16" s="182">
        <v>169.91</v>
      </c>
      <c r="J16" s="182">
        <v>154.88999999999999</v>
      </c>
      <c r="K16" s="182">
        <v>158.07</v>
      </c>
      <c r="L16" s="182">
        <v>164.02</v>
      </c>
      <c r="M16" s="182">
        <v>138.33000000000001</v>
      </c>
      <c r="N16" s="182">
        <v>146.22999999999999</v>
      </c>
      <c r="O16" s="179">
        <f t="shared" si="0"/>
        <v>1840.43</v>
      </c>
      <c r="P16" s="202">
        <f t="shared" si="1"/>
        <v>153.36916666666667</v>
      </c>
      <c r="Q16" s="202">
        <f t="shared" si="2"/>
        <v>5.1123055555555554</v>
      </c>
    </row>
    <row r="17" spans="1:17" s="166" customFormat="1">
      <c r="A17" s="180">
        <v>18</v>
      </c>
      <c r="B17" s="181" t="s">
        <v>480</v>
      </c>
      <c r="C17" s="182">
        <v>64.59</v>
      </c>
      <c r="D17" s="182">
        <v>56.45</v>
      </c>
      <c r="E17" s="182">
        <v>70.45</v>
      </c>
      <c r="F17" s="182">
        <v>76.22</v>
      </c>
      <c r="G17" s="182">
        <v>78.540000000000006</v>
      </c>
      <c r="H17" s="182">
        <v>73.89</v>
      </c>
      <c r="I17" s="182">
        <v>73.39</v>
      </c>
      <c r="J17" s="182">
        <v>69.09</v>
      </c>
      <c r="K17" s="182">
        <v>67.64</v>
      </c>
      <c r="L17" s="182">
        <v>75.41</v>
      </c>
      <c r="M17" s="182">
        <v>62.29</v>
      </c>
      <c r="N17" s="182">
        <v>66</v>
      </c>
      <c r="O17" s="179">
        <f t="shared" si="0"/>
        <v>833.95999999999992</v>
      </c>
      <c r="P17" s="202">
        <f t="shared" si="1"/>
        <v>69.496666666666655</v>
      </c>
      <c r="Q17" s="202">
        <f t="shared" si="2"/>
        <v>2.316555555555555</v>
      </c>
    </row>
    <row r="18" spans="1:17" s="166" customFormat="1">
      <c r="A18" s="180">
        <v>19</v>
      </c>
      <c r="B18" s="181" t="s">
        <v>481</v>
      </c>
      <c r="C18" s="182">
        <v>51.59</v>
      </c>
      <c r="D18" s="182">
        <v>51.12</v>
      </c>
      <c r="E18" s="182">
        <v>52.65</v>
      </c>
      <c r="F18" s="182">
        <v>58.55</v>
      </c>
      <c r="G18" s="182">
        <v>57.25</v>
      </c>
      <c r="H18" s="182">
        <v>59.85</v>
      </c>
      <c r="I18" s="182">
        <v>58.17</v>
      </c>
      <c r="J18" s="182">
        <v>49.86</v>
      </c>
      <c r="K18" s="182">
        <v>49.44</v>
      </c>
      <c r="L18" s="182">
        <v>50.7</v>
      </c>
      <c r="M18" s="182">
        <v>45.01</v>
      </c>
      <c r="N18" s="182">
        <v>50.19</v>
      </c>
      <c r="O18" s="179">
        <f t="shared" si="0"/>
        <v>634.38000000000011</v>
      </c>
      <c r="P18" s="202">
        <f t="shared" si="1"/>
        <v>52.865000000000009</v>
      </c>
      <c r="Q18" s="202">
        <f t="shared" si="2"/>
        <v>1.7621666666666669</v>
      </c>
    </row>
    <row r="19" spans="1:17" s="166" customFormat="1">
      <c r="A19" s="180">
        <v>20</v>
      </c>
      <c r="B19" s="181" t="s">
        <v>482</v>
      </c>
      <c r="C19" s="182">
        <v>104.16</v>
      </c>
      <c r="D19" s="182">
        <v>87.91</v>
      </c>
      <c r="E19" s="182">
        <v>101.17</v>
      </c>
      <c r="F19" s="182">
        <v>122.28</v>
      </c>
      <c r="G19" s="182">
        <v>117.76</v>
      </c>
      <c r="H19" s="182">
        <v>112.59</v>
      </c>
      <c r="I19" s="182">
        <v>136.79</v>
      </c>
      <c r="J19" s="182">
        <v>126.07</v>
      </c>
      <c r="K19" s="182">
        <v>131.05000000000001</v>
      </c>
      <c r="L19" s="182">
        <v>128.86000000000001</v>
      </c>
      <c r="M19" s="182">
        <v>103.42</v>
      </c>
      <c r="N19" s="182">
        <v>112.76</v>
      </c>
      <c r="O19" s="179">
        <f t="shared" si="0"/>
        <v>1384.82</v>
      </c>
      <c r="P19" s="202">
        <f t="shared" si="1"/>
        <v>115.40166666666666</v>
      </c>
      <c r="Q19" s="202">
        <f t="shared" si="2"/>
        <v>3.8467222222222217</v>
      </c>
    </row>
    <row r="20" spans="1:17" s="166" customFormat="1">
      <c r="A20" s="180">
        <v>21</v>
      </c>
      <c r="B20" s="181" t="s">
        <v>483</v>
      </c>
      <c r="C20" s="182">
        <v>375.08</v>
      </c>
      <c r="D20" s="182">
        <v>324.73</v>
      </c>
      <c r="E20" s="182">
        <v>372.06</v>
      </c>
      <c r="F20" s="182">
        <v>397.75</v>
      </c>
      <c r="G20" s="182">
        <v>422.98</v>
      </c>
      <c r="H20" s="182">
        <v>432.57</v>
      </c>
      <c r="I20" s="182">
        <v>427.94</v>
      </c>
      <c r="J20" s="182">
        <v>409.14</v>
      </c>
      <c r="K20" s="182">
        <v>406.1</v>
      </c>
      <c r="L20" s="182">
        <v>412.08</v>
      </c>
      <c r="M20" s="182">
        <v>344.43</v>
      </c>
      <c r="N20" s="182">
        <v>352.89</v>
      </c>
      <c r="O20" s="179">
        <f t="shared" si="0"/>
        <v>4677.75</v>
      </c>
      <c r="P20" s="202">
        <f t="shared" si="1"/>
        <v>389.8125</v>
      </c>
      <c r="Q20" s="202">
        <f t="shared" si="2"/>
        <v>12.99375</v>
      </c>
    </row>
    <row r="21" spans="1:17" s="166" customFormat="1">
      <c r="A21" s="180">
        <v>22</v>
      </c>
      <c r="B21" s="181" t="s">
        <v>484</v>
      </c>
      <c r="C21" s="182">
        <v>183.85</v>
      </c>
      <c r="D21" s="182">
        <v>152.96</v>
      </c>
      <c r="E21" s="182">
        <v>194.66</v>
      </c>
      <c r="F21" s="182">
        <v>270.77999999999997</v>
      </c>
      <c r="G21" s="182">
        <v>216.36</v>
      </c>
      <c r="H21" s="182">
        <v>206.47</v>
      </c>
      <c r="I21" s="182">
        <v>214.66</v>
      </c>
      <c r="J21" s="182">
        <v>230.29</v>
      </c>
      <c r="K21" s="182">
        <v>224.45</v>
      </c>
      <c r="L21" s="182">
        <v>208.24</v>
      </c>
      <c r="M21" s="182">
        <v>164.65</v>
      </c>
      <c r="N21" s="182">
        <v>176.87</v>
      </c>
      <c r="O21" s="179">
        <f t="shared" si="0"/>
        <v>2444.2400000000002</v>
      </c>
      <c r="P21" s="202">
        <f t="shared" si="1"/>
        <v>203.6866666666667</v>
      </c>
      <c r="Q21" s="202">
        <f t="shared" si="2"/>
        <v>6.7895555555555562</v>
      </c>
    </row>
    <row r="22" spans="1:17" s="166" customFormat="1">
      <c r="A22" s="180">
        <v>23</v>
      </c>
      <c r="B22" s="181" t="s">
        <v>485</v>
      </c>
      <c r="C22" s="182">
        <v>70.2</v>
      </c>
      <c r="D22" s="182">
        <v>58.61</v>
      </c>
      <c r="E22" s="182">
        <v>71.55</v>
      </c>
      <c r="F22" s="182">
        <v>83.41</v>
      </c>
      <c r="G22" s="182">
        <v>78.89</v>
      </c>
      <c r="H22" s="182">
        <v>84.35</v>
      </c>
      <c r="I22" s="182">
        <v>85.44</v>
      </c>
      <c r="J22" s="182">
        <v>82.92</v>
      </c>
      <c r="K22" s="182">
        <v>79.58</v>
      </c>
      <c r="L22" s="182">
        <v>82.61</v>
      </c>
      <c r="M22" s="182">
        <v>76.05</v>
      </c>
      <c r="N22" s="182">
        <v>80.989999999999995</v>
      </c>
      <c r="O22" s="179">
        <f t="shared" si="0"/>
        <v>934.6</v>
      </c>
      <c r="P22" s="202">
        <f t="shared" si="1"/>
        <v>77.88333333333334</v>
      </c>
      <c r="Q22" s="202">
        <f t="shared" si="2"/>
        <v>2.5961111111111115</v>
      </c>
    </row>
    <row r="23" spans="1:17" s="166" customFormat="1">
      <c r="A23" s="180">
        <v>24</v>
      </c>
      <c r="B23" s="181" t="s">
        <v>486</v>
      </c>
      <c r="C23" s="182">
        <v>108.62</v>
      </c>
      <c r="D23" s="182">
        <v>92.48</v>
      </c>
      <c r="E23" s="182">
        <v>111.94</v>
      </c>
      <c r="F23" s="182">
        <v>132.81</v>
      </c>
      <c r="G23" s="182">
        <v>128.88</v>
      </c>
      <c r="H23" s="182">
        <v>120.56</v>
      </c>
      <c r="I23" s="182">
        <v>118.78</v>
      </c>
      <c r="J23" s="182">
        <v>112.92</v>
      </c>
      <c r="K23" s="182">
        <v>116.02</v>
      </c>
      <c r="L23" s="182">
        <v>119.03</v>
      </c>
      <c r="M23" s="182">
        <v>103.88</v>
      </c>
      <c r="N23" s="182">
        <v>107.91</v>
      </c>
      <c r="O23" s="179">
        <f t="shared" si="0"/>
        <v>1373.8300000000002</v>
      </c>
      <c r="P23" s="202">
        <f t="shared" si="1"/>
        <v>114.48583333333335</v>
      </c>
      <c r="Q23" s="202">
        <f t="shared" si="2"/>
        <v>3.8161944444444447</v>
      </c>
    </row>
    <row r="24" spans="1:17" s="166" customFormat="1">
      <c r="A24" s="180">
        <v>25</v>
      </c>
      <c r="B24" s="181" t="s">
        <v>487</v>
      </c>
      <c r="C24" s="182">
        <v>29.97</v>
      </c>
      <c r="D24" s="182">
        <v>23.83</v>
      </c>
      <c r="E24" s="182">
        <v>29.17</v>
      </c>
      <c r="F24" s="182">
        <v>41.32</v>
      </c>
      <c r="G24" s="182">
        <v>32.86</v>
      </c>
      <c r="H24" s="182">
        <v>35.11</v>
      </c>
      <c r="I24" s="182">
        <v>31.51</v>
      </c>
      <c r="J24" s="182">
        <v>33.54</v>
      </c>
      <c r="K24" s="182">
        <v>30.92</v>
      </c>
      <c r="L24" s="182">
        <v>36.93</v>
      </c>
      <c r="M24" s="182">
        <v>30.89</v>
      </c>
      <c r="N24" s="182">
        <v>32.11</v>
      </c>
      <c r="O24" s="179">
        <f t="shared" si="0"/>
        <v>388.16</v>
      </c>
      <c r="P24" s="202">
        <f t="shared" si="1"/>
        <v>32.346666666666671</v>
      </c>
      <c r="Q24" s="202">
        <f t="shared" si="2"/>
        <v>1.0782222222222224</v>
      </c>
    </row>
    <row r="25" spans="1:17" s="166" customFormat="1">
      <c r="A25" s="180">
        <v>26</v>
      </c>
      <c r="B25" s="181" t="s">
        <v>488</v>
      </c>
      <c r="C25" s="182">
        <v>64.92</v>
      </c>
      <c r="D25" s="182">
        <v>57.61</v>
      </c>
      <c r="E25" s="182">
        <v>69.08</v>
      </c>
      <c r="F25" s="182">
        <v>78.760000000000005</v>
      </c>
      <c r="G25" s="182">
        <v>83.31</v>
      </c>
      <c r="H25" s="182">
        <v>81.83</v>
      </c>
      <c r="I25" s="182">
        <v>91.17</v>
      </c>
      <c r="J25" s="182">
        <v>86.43</v>
      </c>
      <c r="K25" s="182">
        <v>85.4</v>
      </c>
      <c r="L25" s="182">
        <v>86.92</v>
      </c>
      <c r="M25" s="182">
        <v>75.22</v>
      </c>
      <c r="N25" s="182">
        <v>75.48</v>
      </c>
      <c r="O25" s="179">
        <f t="shared" si="0"/>
        <v>936.12999999999988</v>
      </c>
      <c r="P25" s="202">
        <f t="shared" si="1"/>
        <v>78.010833333333323</v>
      </c>
      <c r="Q25" s="202">
        <f t="shared" si="2"/>
        <v>2.6003611111111109</v>
      </c>
    </row>
    <row r="26" spans="1:17" s="166" customFormat="1">
      <c r="A26" s="180">
        <v>27</v>
      </c>
      <c r="B26" s="181" t="s">
        <v>489</v>
      </c>
      <c r="C26" s="182">
        <v>135.38</v>
      </c>
      <c r="D26" s="182">
        <v>117.02</v>
      </c>
      <c r="E26" s="182">
        <v>135.93</v>
      </c>
      <c r="F26" s="182">
        <v>141.81</v>
      </c>
      <c r="G26" s="182">
        <v>148.84</v>
      </c>
      <c r="H26" s="182">
        <v>147.78</v>
      </c>
      <c r="I26" s="182">
        <v>152.07</v>
      </c>
      <c r="J26" s="182">
        <v>141.97999999999999</v>
      </c>
      <c r="K26" s="182">
        <v>156.9</v>
      </c>
      <c r="L26" s="182">
        <v>169.52</v>
      </c>
      <c r="M26" s="182">
        <v>128.47</v>
      </c>
      <c r="N26" s="182">
        <v>140.9</v>
      </c>
      <c r="O26" s="179">
        <f t="shared" si="0"/>
        <v>1716.6000000000001</v>
      </c>
      <c r="P26" s="202">
        <f t="shared" si="1"/>
        <v>143.05000000000001</v>
      </c>
      <c r="Q26" s="202">
        <f t="shared" si="2"/>
        <v>4.7683333333333335</v>
      </c>
    </row>
    <row r="27" spans="1:17" s="166" customFormat="1">
      <c r="A27" s="180">
        <v>28</v>
      </c>
      <c r="B27" s="181" t="s">
        <v>490</v>
      </c>
      <c r="C27" s="182">
        <v>46.86</v>
      </c>
      <c r="D27" s="182">
        <v>40.56</v>
      </c>
      <c r="E27" s="182">
        <v>49.3</v>
      </c>
      <c r="F27" s="182">
        <v>54.66</v>
      </c>
      <c r="G27" s="182">
        <v>53</v>
      </c>
      <c r="H27" s="182">
        <v>55.17</v>
      </c>
      <c r="I27" s="182">
        <v>55.32</v>
      </c>
      <c r="J27" s="182">
        <v>58.02</v>
      </c>
      <c r="K27" s="182">
        <v>56.41</v>
      </c>
      <c r="L27" s="182">
        <v>62.83</v>
      </c>
      <c r="M27" s="182">
        <v>47.36</v>
      </c>
      <c r="N27" s="182">
        <v>49.46</v>
      </c>
      <c r="O27" s="179">
        <f t="shared" si="0"/>
        <v>628.95000000000005</v>
      </c>
      <c r="P27" s="202">
        <f t="shared" si="1"/>
        <v>52.412500000000001</v>
      </c>
      <c r="Q27" s="202">
        <f t="shared" si="2"/>
        <v>1.7470833333333333</v>
      </c>
    </row>
    <row r="28" spans="1:17" s="166" customFormat="1">
      <c r="A28" s="180">
        <v>29</v>
      </c>
      <c r="B28" s="181" t="s">
        <v>491</v>
      </c>
      <c r="C28" s="182">
        <v>751.75</v>
      </c>
      <c r="D28" s="182">
        <v>627.54999999999995</v>
      </c>
      <c r="E28" s="182">
        <v>766.76</v>
      </c>
      <c r="F28" s="182">
        <v>954.66</v>
      </c>
      <c r="G28" s="182">
        <v>877.85</v>
      </c>
      <c r="H28" s="182">
        <v>850.46</v>
      </c>
      <c r="I28" s="182">
        <v>825.74</v>
      </c>
      <c r="J28" s="182">
        <v>887.17</v>
      </c>
      <c r="K28" s="182">
        <v>746.12</v>
      </c>
      <c r="L28" s="182">
        <v>764.97</v>
      </c>
      <c r="M28" s="182">
        <v>690.26</v>
      </c>
      <c r="N28" s="182">
        <v>740.03</v>
      </c>
      <c r="O28" s="179">
        <f t="shared" si="0"/>
        <v>9483.32</v>
      </c>
      <c r="P28" s="202">
        <f t="shared" si="1"/>
        <v>790.27666666666664</v>
      </c>
      <c r="Q28" s="202">
        <f t="shared" si="2"/>
        <v>26.342555555555556</v>
      </c>
    </row>
    <row r="29" spans="1:17" s="166" customFormat="1">
      <c r="A29" s="180">
        <v>30</v>
      </c>
      <c r="B29" s="181" t="s">
        <v>492</v>
      </c>
      <c r="C29" s="182">
        <v>280.54000000000002</v>
      </c>
      <c r="D29" s="182">
        <v>238.23</v>
      </c>
      <c r="E29" s="182">
        <v>284.93</v>
      </c>
      <c r="F29" s="182">
        <v>321.45999999999998</v>
      </c>
      <c r="G29" s="182">
        <v>319.39999999999998</v>
      </c>
      <c r="H29" s="182">
        <v>324.11</v>
      </c>
      <c r="I29" s="182">
        <v>327.25</v>
      </c>
      <c r="J29" s="182">
        <v>305.17</v>
      </c>
      <c r="K29" s="182">
        <v>322.64999999999998</v>
      </c>
      <c r="L29" s="182">
        <v>309.10000000000002</v>
      </c>
      <c r="M29" s="182">
        <v>288.26</v>
      </c>
      <c r="N29" s="182">
        <v>301.56</v>
      </c>
      <c r="O29" s="179">
        <f t="shared" si="0"/>
        <v>3622.6600000000003</v>
      </c>
      <c r="P29" s="202">
        <f t="shared" si="1"/>
        <v>301.88833333333338</v>
      </c>
      <c r="Q29" s="202">
        <f t="shared" si="2"/>
        <v>10.062944444444446</v>
      </c>
    </row>
    <row r="30" spans="1:17" s="166" customFormat="1">
      <c r="A30" s="180">
        <v>31</v>
      </c>
      <c r="B30" s="181" t="s">
        <v>493</v>
      </c>
      <c r="C30" s="182">
        <v>205.32</v>
      </c>
      <c r="D30" s="182">
        <v>188.2</v>
      </c>
      <c r="E30" s="182">
        <v>196.05</v>
      </c>
      <c r="F30" s="182">
        <v>233.98</v>
      </c>
      <c r="G30" s="182">
        <v>226.44</v>
      </c>
      <c r="H30" s="182">
        <v>210.11</v>
      </c>
      <c r="I30" s="182">
        <v>228.15</v>
      </c>
      <c r="J30" s="182">
        <v>224.68</v>
      </c>
      <c r="K30" s="182">
        <v>218.59</v>
      </c>
      <c r="L30" s="182">
        <v>216.11</v>
      </c>
      <c r="M30" s="182">
        <v>204.61</v>
      </c>
      <c r="N30" s="182">
        <v>227.96</v>
      </c>
      <c r="O30" s="179">
        <f t="shared" si="0"/>
        <v>2580.2000000000003</v>
      </c>
      <c r="P30" s="202">
        <f t="shared" si="1"/>
        <v>215.01666666666668</v>
      </c>
      <c r="Q30" s="202">
        <f t="shared" si="2"/>
        <v>7.1672222222222226</v>
      </c>
    </row>
    <row r="31" spans="1:17" s="166" customFormat="1">
      <c r="A31" s="180">
        <v>32</v>
      </c>
      <c r="B31" s="181" t="s">
        <v>494</v>
      </c>
      <c r="C31" s="182">
        <v>201.71</v>
      </c>
      <c r="D31" s="182">
        <v>170.99</v>
      </c>
      <c r="E31" s="182">
        <v>195.2</v>
      </c>
      <c r="F31" s="182">
        <v>210.68</v>
      </c>
      <c r="G31" s="182">
        <v>225.57</v>
      </c>
      <c r="H31" s="182">
        <v>238.56</v>
      </c>
      <c r="I31" s="182">
        <v>235.34</v>
      </c>
      <c r="J31" s="182">
        <v>226.58</v>
      </c>
      <c r="K31" s="182">
        <v>215.38</v>
      </c>
      <c r="L31" s="182">
        <v>221.3</v>
      </c>
      <c r="M31" s="182">
        <v>199.08</v>
      </c>
      <c r="N31" s="182">
        <v>224.31</v>
      </c>
      <c r="O31" s="179">
        <f t="shared" si="0"/>
        <v>2564.6999999999998</v>
      </c>
      <c r="P31" s="202">
        <f t="shared" si="1"/>
        <v>213.72499999999999</v>
      </c>
      <c r="Q31" s="202">
        <f t="shared" si="2"/>
        <v>7.1241666666666665</v>
      </c>
    </row>
    <row r="32" spans="1:17" s="166" customFormat="1">
      <c r="A32" s="180">
        <v>34</v>
      </c>
      <c r="B32" s="181" t="s">
        <v>495</v>
      </c>
      <c r="C32" s="182">
        <v>29.22</v>
      </c>
      <c r="D32" s="182">
        <v>25.62</v>
      </c>
      <c r="E32" s="182">
        <v>25.64</v>
      </c>
      <c r="F32" s="182">
        <v>36.799999999999997</v>
      </c>
      <c r="G32" s="182">
        <v>32.78</v>
      </c>
      <c r="H32" s="182">
        <v>32.74</v>
      </c>
      <c r="I32" s="182">
        <v>37.53</v>
      </c>
      <c r="J32" s="182">
        <v>43.96</v>
      </c>
      <c r="K32" s="182">
        <v>38.130000000000003</v>
      </c>
      <c r="L32" s="182">
        <v>38.46</v>
      </c>
      <c r="M32" s="182">
        <v>30.17</v>
      </c>
      <c r="N32" s="182">
        <v>31.06</v>
      </c>
      <c r="O32" s="179">
        <f t="shared" si="0"/>
        <v>402.11</v>
      </c>
      <c r="P32" s="202">
        <f t="shared" si="1"/>
        <v>33.509166666666665</v>
      </c>
      <c r="Q32" s="202">
        <f t="shared" si="2"/>
        <v>1.1169722222222223</v>
      </c>
    </row>
    <row r="33" spans="1:17" s="166" customFormat="1">
      <c r="A33" s="180">
        <v>35</v>
      </c>
      <c r="B33" s="181" t="s">
        <v>496</v>
      </c>
      <c r="C33" s="182">
        <v>50.55</v>
      </c>
      <c r="D33" s="182">
        <v>41</v>
      </c>
      <c r="E33" s="182">
        <v>44.77</v>
      </c>
      <c r="F33" s="182">
        <v>61.13</v>
      </c>
      <c r="G33" s="182">
        <v>55.88</v>
      </c>
      <c r="H33" s="182">
        <v>58.08</v>
      </c>
      <c r="I33" s="182">
        <v>61.07</v>
      </c>
      <c r="J33" s="182">
        <v>60.29</v>
      </c>
      <c r="K33" s="182">
        <v>66</v>
      </c>
      <c r="L33" s="182">
        <v>60.4</v>
      </c>
      <c r="M33" s="182">
        <v>49.1</v>
      </c>
      <c r="N33" s="182">
        <v>56.35</v>
      </c>
      <c r="O33" s="179">
        <f t="shared" si="0"/>
        <v>664.62</v>
      </c>
      <c r="P33" s="202">
        <f t="shared" si="1"/>
        <v>55.384999999999998</v>
      </c>
      <c r="Q33" s="202">
        <f t="shared" si="2"/>
        <v>1.8461666666666665</v>
      </c>
    </row>
    <row r="34" spans="1:17" s="184" customFormat="1">
      <c r="A34" s="180">
        <v>36</v>
      </c>
      <c r="B34" s="181" t="s">
        <v>497</v>
      </c>
      <c r="C34" s="182">
        <v>47.55</v>
      </c>
      <c r="D34" s="182">
        <v>47.73</v>
      </c>
      <c r="E34" s="182">
        <v>52.79</v>
      </c>
      <c r="F34" s="182">
        <v>57.95</v>
      </c>
      <c r="G34" s="182">
        <v>65.510000000000005</v>
      </c>
      <c r="H34" s="182">
        <v>60.02</v>
      </c>
      <c r="I34" s="182">
        <v>69.56</v>
      </c>
      <c r="J34" s="182">
        <v>73.510000000000005</v>
      </c>
      <c r="K34" s="182">
        <v>70.349999999999994</v>
      </c>
      <c r="L34" s="182">
        <v>65.64</v>
      </c>
      <c r="M34" s="182">
        <v>48.12</v>
      </c>
      <c r="N34" s="182">
        <v>49.26</v>
      </c>
      <c r="O34" s="179">
        <f t="shared" si="0"/>
        <v>707.9899999999999</v>
      </c>
      <c r="P34" s="202">
        <f t="shared" si="1"/>
        <v>58.99916666666666</v>
      </c>
      <c r="Q34" s="202">
        <f t="shared" si="2"/>
        <v>1.9666388888888886</v>
      </c>
    </row>
    <row r="35" spans="1:17" s="185" customFormat="1" ht="17.25" customHeight="1">
      <c r="A35" s="180">
        <v>37</v>
      </c>
      <c r="B35" s="181" t="s">
        <v>498</v>
      </c>
      <c r="C35" s="182">
        <v>111.55</v>
      </c>
      <c r="D35" s="182">
        <v>105.25</v>
      </c>
      <c r="E35" s="182">
        <v>112.08</v>
      </c>
      <c r="F35" s="182">
        <v>114.88</v>
      </c>
      <c r="G35" s="182">
        <v>111.33</v>
      </c>
      <c r="H35" s="182">
        <v>105.68</v>
      </c>
      <c r="I35" s="182">
        <v>120.07</v>
      </c>
      <c r="J35" s="182">
        <v>93.07</v>
      </c>
      <c r="K35" s="182">
        <v>110.38</v>
      </c>
      <c r="L35" s="182">
        <v>124.04</v>
      </c>
      <c r="M35" s="182">
        <v>131.12</v>
      </c>
      <c r="N35" s="182">
        <v>104.93</v>
      </c>
      <c r="O35" s="179">
        <f t="shared" si="0"/>
        <v>1344.3799999999999</v>
      </c>
      <c r="P35" s="202">
        <f t="shared" si="1"/>
        <v>112.03166666666665</v>
      </c>
      <c r="Q35" s="202">
        <f t="shared" si="2"/>
        <v>3.7343888888888883</v>
      </c>
    </row>
    <row r="36" spans="1:17" s="4" customFormat="1" ht="17.25" customHeight="1">
      <c r="A36" s="180">
        <v>38</v>
      </c>
      <c r="B36" s="181" t="s">
        <v>499</v>
      </c>
      <c r="C36" s="182">
        <v>33.56</v>
      </c>
      <c r="D36" s="182"/>
      <c r="E36" s="182"/>
      <c r="F36" s="182">
        <v>12.38</v>
      </c>
      <c r="G36" s="182"/>
      <c r="H36" s="182"/>
      <c r="I36" s="182"/>
      <c r="J36" s="182"/>
      <c r="K36" s="182">
        <v>62.62</v>
      </c>
      <c r="L36" s="182">
        <v>97.68</v>
      </c>
      <c r="M36" s="182">
        <v>169.71</v>
      </c>
      <c r="N36" s="182">
        <v>81.09</v>
      </c>
      <c r="O36" s="179">
        <f t="shared" si="0"/>
        <v>457.04000000000008</v>
      </c>
      <c r="P36" s="202">
        <f t="shared" si="1"/>
        <v>38.086666666666673</v>
      </c>
      <c r="Q36" s="202">
        <f t="shared" si="2"/>
        <v>1.2695555555555558</v>
      </c>
    </row>
    <row r="37" spans="1:17" s="4" customFormat="1" ht="17.25" customHeight="1">
      <c r="A37" s="180">
        <v>39</v>
      </c>
      <c r="B37" s="181" t="s">
        <v>500</v>
      </c>
      <c r="C37" s="182">
        <v>4.47</v>
      </c>
      <c r="D37" s="182"/>
      <c r="E37" s="182"/>
      <c r="F37" s="182"/>
      <c r="G37" s="182"/>
      <c r="H37" s="182"/>
      <c r="I37" s="182">
        <v>2.36</v>
      </c>
      <c r="J37" s="182"/>
      <c r="K37" s="182">
        <v>3.44</v>
      </c>
      <c r="L37" s="182"/>
      <c r="M37" s="182"/>
      <c r="N37" s="182"/>
      <c r="O37" s="179">
        <f t="shared" si="0"/>
        <v>10.27</v>
      </c>
      <c r="P37" s="202">
        <f t="shared" si="1"/>
        <v>0.85583333333333333</v>
      </c>
      <c r="Q37" s="202">
        <f t="shared" si="2"/>
        <v>2.8527777777777777E-2</v>
      </c>
    </row>
    <row r="38" spans="1:17" s="4" customFormat="1" ht="17.25" customHeight="1">
      <c r="A38" s="180">
        <v>40</v>
      </c>
      <c r="B38" s="181" t="s">
        <v>501</v>
      </c>
      <c r="C38" s="182"/>
      <c r="D38" s="182"/>
      <c r="E38" s="182">
        <v>2.02</v>
      </c>
      <c r="F38" s="182">
        <v>1.07</v>
      </c>
      <c r="G38" s="182">
        <v>0.76</v>
      </c>
      <c r="H38" s="182">
        <v>0.75</v>
      </c>
      <c r="I38" s="182">
        <v>1.68</v>
      </c>
      <c r="J38" s="182">
        <v>1.57</v>
      </c>
      <c r="K38" s="182"/>
      <c r="L38" s="182">
        <v>0.3</v>
      </c>
      <c r="M38" s="182">
        <v>0.28999999999999998</v>
      </c>
      <c r="N38" s="182">
        <v>1.0900000000000001</v>
      </c>
      <c r="O38" s="179">
        <f t="shared" si="0"/>
        <v>9.5299999999999994</v>
      </c>
      <c r="P38" s="202">
        <f t="shared" si="1"/>
        <v>0.79416666666666658</v>
      </c>
      <c r="Q38" s="202">
        <f t="shared" si="2"/>
        <v>2.647222222222222E-2</v>
      </c>
    </row>
    <row r="39" spans="1:17" s="4" customFormat="1" ht="17.25" customHeight="1">
      <c r="A39" s="180">
        <v>41</v>
      </c>
      <c r="B39" s="181" t="s">
        <v>502</v>
      </c>
      <c r="C39" s="182"/>
      <c r="D39" s="182">
        <v>6.34</v>
      </c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79">
        <f t="shared" si="0"/>
        <v>6.34</v>
      </c>
      <c r="P39" s="202">
        <f t="shared" si="1"/>
        <v>0.52833333333333332</v>
      </c>
      <c r="Q39" s="202">
        <f t="shared" si="2"/>
        <v>1.7611111111111112E-2</v>
      </c>
    </row>
    <row r="40" spans="1:17" s="46" customFormat="1" ht="17.25" customHeight="1">
      <c r="A40" s="186">
        <v>42</v>
      </c>
      <c r="B40" s="187" t="s">
        <v>503</v>
      </c>
      <c r="C40" s="188"/>
      <c r="D40" s="188"/>
      <c r="E40" s="188"/>
      <c r="F40" s="188">
        <v>2.13</v>
      </c>
      <c r="G40" s="188">
        <v>16.25</v>
      </c>
      <c r="H40" s="188">
        <v>7.6</v>
      </c>
      <c r="I40" s="188">
        <v>19.809999999999999</v>
      </c>
      <c r="J40" s="188">
        <v>24.07</v>
      </c>
      <c r="K40" s="188">
        <v>37.04</v>
      </c>
      <c r="L40" s="188">
        <v>16.02</v>
      </c>
      <c r="M40" s="188">
        <v>14.25</v>
      </c>
      <c r="N40" s="188">
        <v>8.2899999999999991</v>
      </c>
      <c r="O40" s="179">
        <f t="shared" si="0"/>
        <v>145.45999999999995</v>
      </c>
      <c r="P40" s="202">
        <f t="shared" si="1"/>
        <v>12.121666666666663</v>
      </c>
      <c r="Q40" s="202">
        <f t="shared" si="2"/>
        <v>0.40405555555555545</v>
      </c>
    </row>
    <row r="41" spans="1:17" s="46" customFormat="1" ht="17.25" customHeight="1">
      <c r="A41" s="186">
        <v>43</v>
      </c>
      <c r="B41" s="187" t="s">
        <v>504</v>
      </c>
      <c r="C41" s="188"/>
      <c r="D41" s="188"/>
      <c r="E41" s="188"/>
      <c r="F41" s="188"/>
      <c r="G41" s="188">
        <v>4.43</v>
      </c>
      <c r="H41" s="188"/>
      <c r="I41" s="188"/>
      <c r="J41" s="188"/>
      <c r="K41" s="188"/>
      <c r="L41" s="188"/>
      <c r="M41" s="188"/>
      <c r="N41" s="188"/>
      <c r="O41" s="179">
        <f t="shared" si="0"/>
        <v>4.43</v>
      </c>
      <c r="P41" s="202">
        <f t="shared" si="1"/>
        <v>0.36916666666666664</v>
      </c>
      <c r="Q41" s="202">
        <f t="shared" si="2"/>
        <v>1.2305555555555554E-2</v>
      </c>
    </row>
    <row r="42" spans="1:17" s="46" customFormat="1" ht="17.25" customHeight="1">
      <c r="A42" s="186">
        <v>44</v>
      </c>
      <c r="B42" s="187" t="s">
        <v>505</v>
      </c>
      <c r="C42" s="188"/>
      <c r="D42" s="188"/>
      <c r="E42" s="188"/>
      <c r="F42" s="188"/>
      <c r="G42" s="188"/>
      <c r="H42" s="188"/>
      <c r="I42" s="188">
        <v>65.760000000000005</v>
      </c>
      <c r="J42" s="188"/>
      <c r="K42" s="188"/>
      <c r="L42" s="188"/>
      <c r="M42" s="188"/>
      <c r="N42" s="188"/>
      <c r="O42" s="179">
        <f t="shared" si="0"/>
        <v>65.760000000000005</v>
      </c>
      <c r="P42" s="202">
        <f t="shared" si="1"/>
        <v>5.48</v>
      </c>
      <c r="Q42" s="202">
        <f t="shared" si="2"/>
        <v>0.18266666666666667</v>
      </c>
    </row>
    <row r="43" spans="1:17" s="46" customFormat="1" ht="17.25" customHeight="1">
      <c r="A43" s="186">
        <v>45</v>
      </c>
      <c r="B43" s="187" t="s">
        <v>506</v>
      </c>
      <c r="C43" s="188"/>
      <c r="D43" s="188"/>
      <c r="E43" s="188"/>
      <c r="F43" s="188"/>
      <c r="G43" s="188"/>
      <c r="H43" s="188"/>
      <c r="I43" s="188">
        <v>2.5299999999999998</v>
      </c>
      <c r="J43" s="188">
        <v>10.210000000000001</v>
      </c>
      <c r="K43" s="188">
        <v>5.36</v>
      </c>
      <c r="L43" s="188">
        <v>8.0500000000000007</v>
      </c>
      <c r="M43" s="188">
        <v>8.51</v>
      </c>
      <c r="N43" s="188">
        <v>10.8</v>
      </c>
      <c r="O43" s="179">
        <f t="shared" si="0"/>
        <v>45.460000000000008</v>
      </c>
      <c r="P43" s="202">
        <f t="shared" si="1"/>
        <v>3.788333333333334</v>
      </c>
      <c r="Q43" s="202">
        <f t="shared" si="2"/>
        <v>0.12627777777777779</v>
      </c>
    </row>
    <row r="44" spans="1:17" s="46" customFormat="1" ht="17.25" customHeight="1">
      <c r="A44" s="186">
        <v>46</v>
      </c>
      <c r="B44" s="187" t="s">
        <v>507</v>
      </c>
      <c r="C44" s="188"/>
      <c r="D44" s="188"/>
      <c r="E44" s="188"/>
      <c r="F44" s="188"/>
      <c r="G44" s="188"/>
      <c r="H44" s="188"/>
      <c r="I44" s="188">
        <v>1.8</v>
      </c>
      <c r="J44" s="188"/>
      <c r="K44" s="188"/>
      <c r="L44" s="188"/>
      <c r="M44" s="188"/>
      <c r="N44" s="188"/>
      <c r="O44" s="179">
        <f t="shared" si="0"/>
        <v>1.8</v>
      </c>
      <c r="P44" s="202">
        <f t="shared" si="1"/>
        <v>0.15</v>
      </c>
      <c r="Q44" s="202">
        <f t="shared" si="2"/>
        <v>5.0000000000000001E-3</v>
      </c>
    </row>
    <row r="45" spans="1:17" s="4" customFormat="1" ht="17.25" customHeight="1">
      <c r="A45" s="180">
        <v>47</v>
      </c>
      <c r="B45" s="181" t="s">
        <v>508</v>
      </c>
      <c r="C45" s="182"/>
      <c r="D45" s="182"/>
      <c r="E45" s="182"/>
      <c r="F45" s="182"/>
      <c r="G45" s="182"/>
      <c r="H45" s="182"/>
      <c r="I45" s="182"/>
      <c r="J45" s="182">
        <v>118.16</v>
      </c>
      <c r="K45" s="182">
        <v>270.57</v>
      </c>
      <c r="L45" s="182">
        <v>274.33999999999997</v>
      </c>
      <c r="M45" s="182">
        <v>228.36</v>
      </c>
      <c r="N45" s="182">
        <v>257.12</v>
      </c>
      <c r="O45" s="179">
        <f t="shared" si="0"/>
        <v>1148.55</v>
      </c>
      <c r="P45" s="202">
        <f t="shared" si="1"/>
        <v>95.712499999999991</v>
      </c>
      <c r="Q45" s="202">
        <f t="shared" si="2"/>
        <v>3.1904166666666662</v>
      </c>
    </row>
    <row r="46" spans="1:17" s="4" customFormat="1" ht="17.25" customHeight="1">
      <c r="A46" s="180">
        <v>48</v>
      </c>
      <c r="B46" s="181" t="s">
        <v>509</v>
      </c>
      <c r="C46" s="182"/>
      <c r="D46" s="182"/>
      <c r="E46" s="182"/>
      <c r="F46" s="182"/>
      <c r="G46" s="182"/>
      <c r="H46" s="182"/>
      <c r="I46" s="182"/>
      <c r="J46" s="182">
        <v>330.33</v>
      </c>
      <c r="K46" s="182">
        <v>356.71</v>
      </c>
      <c r="L46" s="182">
        <v>378.1</v>
      </c>
      <c r="M46" s="182">
        <v>304.19</v>
      </c>
      <c r="N46" s="182">
        <v>287.88</v>
      </c>
      <c r="O46" s="179">
        <f t="shared" si="0"/>
        <v>1657.21</v>
      </c>
      <c r="P46" s="202">
        <f t="shared" si="1"/>
        <v>138.10083333333333</v>
      </c>
      <c r="Q46" s="202">
        <f t="shared" si="2"/>
        <v>4.603361111111111</v>
      </c>
    </row>
    <row r="47" spans="1:17" s="4" customFormat="1" ht="17.25" customHeight="1">
      <c r="A47" s="180">
        <v>49</v>
      </c>
      <c r="B47" s="181" t="s">
        <v>510</v>
      </c>
      <c r="C47" s="182"/>
      <c r="D47" s="182"/>
      <c r="E47" s="182"/>
      <c r="F47" s="182"/>
      <c r="G47" s="182"/>
      <c r="H47" s="182"/>
      <c r="I47" s="182"/>
      <c r="J47" s="182">
        <v>2.27</v>
      </c>
      <c r="K47" s="182">
        <v>2.59</v>
      </c>
      <c r="L47" s="182">
        <v>2.35</v>
      </c>
      <c r="M47" s="182"/>
      <c r="N47" s="182"/>
      <c r="O47" s="179">
        <f t="shared" si="0"/>
        <v>7.2099999999999991</v>
      </c>
      <c r="P47" s="202">
        <f t="shared" si="1"/>
        <v>0.60083333333333322</v>
      </c>
      <c r="Q47" s="202">
        <f t="shared" si="2"/>
        <v>2.0027777777777773E-2</v>
      </c>
    </row>
    <row r="48" spans="1:17" s="4" customFormat="1" ht="17.25" customHeight="1">
      <c r="A48" s="180">
        <v>50</v>
      </c>
      <c r="B48" s="181" t="s">
        <v>511</v>
      </c>
      <c r="C48" s="182"/>
      <c r="D48" s="182"/>
      <c r="E48" s="182"/>
      <c r="F48" s="182"/>
      <c r="G48" s="182"/>
      <c r="H48" s="182"/>
      <c r="I48" s="182"/>
      <c r="J48" s="182"/>
      <c r="K48" s="182">
        <v>0.2</v>
      </c>
      <c r="L48" s="182">
        <v>0.21</v>
      </c>
      <c r="M48" s="182">
        <v>0.17</v>
      </c>
      <c r="N48" s="182"/>
      <c r="O48" s="179">
        <f t="shared" si="0"/>
        <v>0.58000000000000007</v>
      </c>
      <c r="P48" s="202">
        <f t="shared" si="1"/>
        <v>4.8333333333333339E-2</v>
      </c>
      <c r="Q48" s="202">
        <f t="shared" si="2"/>
        <v>1.6111111111111113E-3</v>
      </c>
    </row>
    <row r="49" spans="1:17" s="4" customFormat="1" ht="17.25" customHeight="1">
      <c r="A49" s="180">
        <v>51</v>
      </c>
      <c r="B49" s="181" t="s">
        <v>512</v>
      </c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>
        <v>7.23</v>
      </c>
      <c r="O49" s="179">
        <f t="shared" si="0"/>
        <v>7.23</v>
      </c>
      <c r="P49" s="202">
        <f t="shared" si="1"/>
        <v>0.60250000000000004</v>
      </c>
      <c r="Q49" s="202">
        <f t="shared" si="2"/>
        <v>2.0083333333333335E-2</v>
      </c>
    </row>
    <row r="50" spans="1:17" s="4" customFormat="1" ht="17.25" customHeight="1">
      <c r="A50" s="190"/>
      <c r="B50" s="191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79">
        <f t="shared" si="0"/>
        <v>0</v>
      </c>
      <c r="P50" s="202">
        <f t="shared" si="1"/>
        <v>0</v>
      </c>
      <c r="Q50" s="202">
        <f t="shared" si="2"/>
        <v>0</v>
      </c>
    </row>
    <row r="51" spans="1:17" s="198" customFormat="1" ht="30" customHeight="1">
      <c r="A51" s="476" t="s">
        <v>466</v>
      </c>
      <c r="B51" s="475"/>
      <c r="C51" s="194">
        <f>SUM(C6:C37)</f>
        <v>3835.6000000000004</v>
      </c>
      <c r="D51" s="194">
        <f>SUM(D6:D50)</f>
        <v>3341.82</v>
      </c>
      <c r="E51" s="194">
        <f>SUM(E6:E50)</f>
        <v>3914.99</v>
      </c>
      <c r="F51" s="194">
        <f>SUM(F6:F40)</f>
        <v>4543.3500000000004</v>
      </c>
      <c r="G51" s="194">
        <f>SUM(G6:G41)</f>
        <v>4458.51</v>
      </c>
      <c r="H51" s="194">
        <f>SUM(H6:H41)</f>
        <v>4342.4600000000019</v>
      </c>
      <c r="I51" s="194">
        <f>SUM(I6:I44)</f>
        <v>4535.7300000000005</v>
      </c>
      <c r="J51" s="194">
        <f>SUM(J6:J50)</f>
        <v>4801.28</v>
      </c>
      <c r="K51" s="194">
        <f>SUM(K6:K50)</f>
        <v>4843.1399999999985</v>
      </c>
      <c r="L51" s="194">
        <f t="shared" ref="L51:M51" si="3">SUM(L6:L50)</f>
        <v>4949.090000000002</v>
      </c>
      <c r="M51" s="194">
        <f t="shared" si="3"/>
        <v>4355.01</v>
      </c>
      <c r="N51" s="194">
        <f>SUM(N6:N50)</f>
        <v>4537.79</v>
      </c>
      <c r="O51" s="179">
        <f t="shared" si="0"/>
        <v>52458.770000000011</v>
      </c>
      <c r="P51" s="202">
        <f t="shared" si="1"/>
        <v>4371.5641666666679</v>
      </c>
      <c r="Q51" s="202">
        <f t="shared" si="2"/>
        <v>145.7188055555556</v>
      </c>
    </row>
    <row r="52" spans="1:17" s="166" customFormat="1" ht="15.75" customHeight="1">
      <c r="A52" s="167"/>
    </row>
    <row r="53" spans="1:17" s="166" customFormat="1" ht="15.75" customHeight="1">
      <c r="A53" s="167"/>
      <c r="I53" s="199"/>
    </row>
    <row r="54" spans="1:17" s="166" customFormat="1">
      <c r="A54" s="167"/>
    </row>
    <row r="55" spans="1:17" s="166" customFormat="1">
      <c r="A55" s="167"/>
    </row>
    <row r="56" spans="1:17" s="166" customFormat="1">
      <c r="A56" s="167"/>
    </row>
    <row r="57" spans="1:17" s="166" customFormat="1">
      <c r="A57" s="167"/>
    </row>
    <row r="58" spans="1:17" s="166" customFormat="1">
      <c r="A58" s="167"/>
    </row>
    <row r="59" spans="1:17" s="166" customFormat="1">
      <c r="A59" s="167"/>
    </row>
    <row r="60" spans="1:17" s="166" customFormat="1">
      <c r="A60" s="167"/>
    </row>
    <row r="61" spans="1:17" s="166" customFormat="1">
      <c r="A61" s="167"/>
    </row>
    <row r="62" spans="1:17" s="166" customFormat="1">
      <c r="A62" s="167"/>
    </row>
    <row r="63" spans="1:17" s="166" customFormat="1">
      <c r="A63" s="167"/>
    </row>
    <row r="64" spans="1:17" s="166" customFormat="1">
      <c r="A64" s="167"/>
    </row>
    <row r="65" spans="1:1" s="166" customFormat="1">
      <c r="A65" s="167"/>
    </row>
    <row r="66" spans="1:1" s="166" customFormat="1">
      <c r="A66" s="167"/>
    </row>
  </sheetData>
  <mergeCells count="8">
    <mergeCell ref="O4:O5"/>
    <mergeCell ref="P4:P5"/>
    <mergeCell ref="Q4:Q5"/>
    <mergeCell ref="A51:B51"/>
    <mergeCell ref="A1:N1"/>
    <mergeCell ref="A3:N3"/>
    <mergeCell ref="A4:A5"/>
    <mergeCell ref="B4:B5"/>
  </mergeCells>
  <pageMargins left="0.43307086614173229" right="0.39370078740157483" top="0.35433070866141736" bottom="0.31496062992125984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3"/>
  <sheetViews>
    <sheetView workbookViewId="0">
      <selection activeCell="C3" sqref="C3:N3"/>
    </sheetView>
  </sheetViews>
  <sheetFormatPr baseColWidth="10" defaultColWidth="11.5703125" defaultRowHeight="15"/>
  <cols>
    <col min="1" max="1" width="16.42578125" style="45" bestFit="1" customWidth="1"/>
    <col min="2" max="2" width="23.140625" style="45" bestFit="1" customWidth="1"/>
    <col min="3" max="3" width="11.42578125" style="45"/>
    <col min="4" max="5" width="15.28515625" style="45" customWidth="1"/>
    <col min="6" max="7" width="12.28515625" style="45" customWidth="1"/>
    <col min="8" max="9" width="13.140625" style="45" customWidth="1"/>
    <col min="10" max="11" width="15" style="45" customWidth="1"/>
    <col min="12" max="13" width="14" style="45" customWidth="1"/>
    <col min="14" max="15" width="13" style="45" customWidth="1"/>
    <col min="16" max="16" width="13.42578125" style="45" customWidth="1"/>
    <col min="17" max="16384" width="11.5703125" style="45"/>
  </cols>
  <sheetData>
    <row r="1" spans="1:17">
      <c r="A1" s="39"/>
      <c r="B1" s="483" t="s">
        <v>26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5"/>
    </row>
    <row r="2" spans="1:17">
      <c r="A2" s="39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7">
      <c r="A3" s="466" t="s">
        <v>1</v>
      </c>
      <c r="B3" s="486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58" t="s">
        <v>3</v>
      </c>
      <c r="P3" s="458" t="s">
        <v>219</v>
      </c>
      <c r="Q3" s="458" t="s">
        <v>515</v>
      </c>
    </row>
    <row r="4" spans="1:17">
      <c r="A4" s="466"/>
      <c r="B4" s="466"/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2" t="s">
        <v>9</v>
      </c>
      <c r="I4" s="82" t="s">
        <v>10</v>
      </c>
      <c r="J4" s="82" t="s">
        <v>11</v>
      </c>
      <c r="K4" s="82" t="s">
        <v>12</v>
      </c>
      <c r="L4" s="82" t="s">
        <v>13</v>
      </c>
      <c r="M4" s="82" t="s">
        <v>14</v>
      </c>
      <c r="N4" s="82" t="s">
        <v>15</v>
      </c>
      <c r="O4" s="458"/>
      <c r="P4" s="459"/>
      <c r="Q4" s="459"/>
    </row>
    <row r="5" spans="1:17">
      <c r="A5" s="40" t="s">
        <v>27</v>
      </c>
      <c r="B5" s="41" t="s">
        <v>28</v>
      </c>
      <c r="C5" s="42">
        <v>7</v>
      </c>
      <c r="D5" s="42">
        <v>9</v>
      </c>
      <c r="E5" s="42">
        <v>6</v>
      </c>
      <c r="F5" s="42">
        <v>5</v>
      </c>
      <c r="G5" s="42">
        <v>5</v>
      </c>
      <c r="H5" s="42">
        <v>4</v>
      </c>
      <c r="I5" s="42">
        <v>3</v>
      </c>
      <c r="J5" s="42">
        <v>4</v>
      </c>
      <c r="K5" s="42">
        <v>6</v>
      </c>
      <c r="L5" s="42">
        <v>6</v>
      </c>
      <c r="M5" s="42">
        <v>4</v>
      </c>
      <c r="N5" s="42">
        <v>4</v>
      </c>
      <c r="O5" s="28">
        <f>SUM(C5:N5)</f>
        <v>63</v>
      </c>
      <c r="P5" s="202">
        <f>SUM(O5/12)</f>
        <v>5.25</v>
      </c>
      <c r="Q5" s="202">
        <f>SUM(P5/30)</f>
        <v>0.17499999999999999</v>
      </c>
    </row>
    <row r="6" spans="1:17">
      <c r="A6" s="468" t="s">
        <v>25</v>
      </c>
      <c r="B6" s="469"/>
      <c r="C6" s="28">
        <f t="shared" ref="C6:O6" si="0">SUM(C5:C5)</f>
        <v>7</v>
      </c>
      <c r="D6" s="28">
        <f t="shared" si="0"/>
        <v>9</v>
      </c>
      <c r="E6" s="28">
        <f t="shared" si="0"/>
        <v>6</v>
      </c>
      <c r="F6" s="28">
        <f t="shared" si="0"/>
        <v>5</v>
      </c>
      <c r="G6" s="28">
        <f t="shared" si="0"/>
        <v>5</v>
      </c>
      <c r="H6" s="28">
        <f t="shared" si="0"/>
        <v>4</v>
      </c>
      <c r="I6" s="28">
        <f t="shared" si="0"/>
        <v>3</v>
      </c>
      <c r="J6" s="28">
        <f t="shared" si="0"/>
        <v>4</v>
      </c>
      <c r="K6" s="28">
        <f t="shared" si="0"/>
        <v>6</v>
      </c>
      <c r="L6" s="28">
        <f t="shared" si="0"/>
        <v>6</v>
      </c>
      <c r="M6" s="28">
        <f t="shared" si="0"/>
        <v>4</v>
      </c>
      <c r="N6" s="28">
        <f t="shared" si="0"/>
        <v>4</v>
      </c>
      <c r="O6" s="28">
        <f t="shared" si="0"/>
        <v>63</v>
      </c>
      <c r="P6" s="46"/>
    </row>
    <row r="7" spans="1:17">
      <c r="P7" s="46"/>
    </row>
    <row r="8" spans="1:17">
      <c r="P8" s="46"/>
    </row>
    <row r="9" spans="1:17">
      <c r="B9" s="11" t="s">
        <v>29</v>
      </c>
      <c r="C9" s="11">
        <v>50</v>
      </c>
      <c r="D9" s="11">
        <v>37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46"/>
      <c r="P9" s="46"/>
    </row>
    <row r="10" spans="1:17" ht="15.75" thickBot="1">
      <c r="B10" s="47" t="s">
        <v>30</v>
      </c>
      <c r="C10" s="47">
        <v>6.17</v>
      </c>
      <c r="D10" s="47">
        <v>7.8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6"/>
      <c r="P10" s="46"/>
    </row>
    <row r="11" spans="1:17">
      <c r="B11" s="48" t="s">
        <v>25</v>
      </c>
      <c r="C11" s="49">
        <f>SUM(C9:C10)</f>
        <v>56.17</v>
      </c>
      <c r="D11" s="49">
        <f t="shared" ref="D11" si="1">SUM(D9:D10)</f>
        <v>44.8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108"/>
      <c r="P11" s="202"/>
      <c r="Q11" s="202"/>
    </row>
    <row r="12" spans="1:17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17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</sheetData>
  <mergeCells count="8">
    <mergeCell ref="Q3:Q4"/>
    <mergeCell ref="A6:B6"/>
    <mergeCell ref="B1:P1"/>
    <mergeCell ref="A3:A4"/>
    <mergeCell ref="B3:B4"/>
    <mergeCell ref="C3:N3"/>
    <mergeCell ref="O3:O4"/>
    <mergeCell ref="P3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31"/>
  <sheetViews>
    <sheetView topLeftCell="C1" workbookViewId="0">
      <selection activeCell="C5" sqref="C5:N5"/>
    </sheetView>
  </sheetViews>
  <sheetFormatPr baseColWidth="10" defaultColWidth="11.5703125" defaultRowHeight="15"/>
  <cols>
    <col min="1" max="1" width="18.7109375" style="45" customWidth="1"/>
    <col min="2" max="2" width="38.140625" style="45" customWidth="1"/>
    <col min="3" max="10" width="11.5703125" style="45"/>
    <col min="11" max="11" width="13" style="45" bestFit="1" customWidth="1"/>
    <col min="12" max="12" width="11.5703125" style="45"/>
    <col min="13" max="13" width="12.140625" style="45" bestFit="1" customWidth="1"/>
    <col min="14" max="14" width="11.5703125" style="45"/>
    <col min="15" max="15" width="13.28515625" style="45" customWidth="1"/>
    <col min="16" max="16384" width="11.5703125" style="45"/>
  </cols>
  <sheetData>
    <row r="1" spans="1:17">
      <c r="A1" s="489" t="s">
        <v>537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90"/>
    </row>
    <row r="2" spans="1:17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7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17">
      <c r="A4" s="39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7">
      <c r="A5" s="491" t="s">
        <v>1</v>
      </c>
      <c r="B5" s="486" t="s">
        <v>2</v>
      </c>
      <c r="C5" s="466" t="s">
        <v>632</v>
      </c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58" t="s">
        <v>3</v>
      </c>
      <c r="P5" s="458" t="s">
        <v>219</v>
      </c>
      <c r="Q5" s="458" t="s">
        <v>515</v>
      </c>
    </row>
    <row r="6" spans="1:17">
      <c r="A6" s="492"/>
      <c r="B6" s="466"/>
      <c r="C6" s="209" t="s">
        <v>4</v>
      </c>
      <c r="D6" s="209" t="s">
        <v>5</v>
      </c>
      <c r="E6" s="209" t="s">
        <v>6</v>
      </c>
      <c r="F6" s="209" t="s">
        <v>7</v>
      </c>
      <c r="G6" s="209" t="s">
        <v>8</v>
      </c>
      <c r="H6" s="209" t="s">
        <v>9</v>
      </c>
      <c r="I6" s="209" t="s">
        <v>10</v>
      </c>
      <c r="J6" s="209" t="s">
        <v>11</v>
      </c>
      <c r="K6" s="209" t="s">
        <v>12</v>
      </c>
      <c r="L6" s="209" t="s">
        <v>13</v>
      </c>
      <c r="M6" s="209" t="s">
        <v>14</v>
      </c>
      <c r="N6" s="209" t="s">
        <v>15</v>
      </c>
      <c r="O6" s="458"/>
      <c r="P6" s="459"/>
      <c r="Q6" s="459"/>
    </row>
    <row r="7" spans="1:17">
      <c r="A7" s="43" t="s">
        <v>27</v>
      </c>
      <c r="B7" s="55" t="s">
        <v>31</v>
      </c>
      <c r="C7" s="230">
        <v>394.95</v>
      </c>
      <c r="D7" s="230">
        <v>344.46</v>
      </c>
      <c r="E7" s="230">
        <v>411.57</v>
      </c>
      <c r="F7" s="230">
        <v>531.09</v>
      </c>
      <c r="G7" s="230">
        <v>452.19</v>
      </c>
      <c r="H7" s="230">
        <v>458.61</v>
      </c>
      <c r="I7" s="230">
        <v>507.94</v>
      </c>
      <c r="J7" s="230">
        <v>481.44</v>
      </c>
      <c r="K7" s="230">
        <v>474.63</v>
      </c>
      <c r="L7" s="230">
        <v>456.28</v>
      </c>
      <c r="M7" s="230">
        <v>381.87</v>
      </c>
      <c r="N7" s="230">
        <v>411.86</v>
      </c>
      <c r="O7" s="26">
        <f>SUM(C7:N7)</f>
        <v>5306.89</v>
      </c>
      <c r="P7" s="202">
        <f>SUM(O7/12)</f>
        <v>442.24083333333334</v>
      </c>
      <c r="Q7" s="202">
        <f>SUM(P7/30)</f>
        <v>14.741361111111111</v>
      </c>
    </row>
    <row r="8" spans="1:17">
      <c r="A8" s="43" t="s">
        <v>27</v>
      </c>
      <c r="B8" s="231" t="s">
        <v>32</v>
      </c>
      <c r="C8" s="232">
        <v>307.01</v>
      </c>
      <c r="D8" s="232">
        <v>274.79000000000002</v>
      </c>
      <c r="E8" s="232">
        <v>315.81</v>
      </c>
      <c r="F8" s="232">
        <v>339.11</v>
      </c>
      <c r="G8" s="232">
        <v>371.53</v>
      </c>
      <c r="H8" s="232">
        <v>358.84</v>
      </c>
      <c r="I8" s="232">
        <v>393.88</v>
      </c>
      <c r="J8" s="232">
        <v>371.52</v>
      </c>
      <c r="K8" s="232">
        <v>352.75</v>
      </c>
      <c r="L8" s="232">
        <v>374.95</v>
      </c>
      <c r="M8" s="232">
        <v>324.33</v>
      </c>
      <c r="N8" s="232">
        <v>367.55</v>
      </c>
      <c r="O8" s="232">
        <f t="shared" ref="O8:O72" si="0">SUM(C8:N8)</f>
        <v>4152.07</v>
      </c>
      <c r="P8" s="202">
        <f t="shared" ref="P8:P71" si="1">SUM(O8/12)</f>
        <v>346.00583333333333</v>
      </c>
      <c r="Q8" s="202">
        <f t="shared" ref="Q8:Q71" si="2">SUM(P8/30)</f>
        <v>11.533527777777778</v>
      </c>
    </row>
    <row r="9" spans="1:17">
      <c r="A9" s="203" t="s">
        <v>27</v>
      </c>
      <c r="B9" s="55" t="s">
        <v>33</v>
      </c>
      <c r="C9" s="230">
        <v>52.92</v>
      </c>
      <c r="D9" s="230">
        <v>42.84</v>
      </c>
      <c r="E9" s="230">
        <v>49.87</v>
      </c>
      <c r="F9" s="230">
        <v>68.47</v>
      </c>
      <c r="G9" s="230">
        <v>61.17</v>
      </c>
      <c r="H9" s="230">
        <v>51.85</v>
      </c>
      <c r="I9" s="230">
        <v>59.06</v>
      </c>
      <c r="J9" s="230">
        <v>61.1</v>
      </c>
      <c r="K9" s="230">
        <v>52.2</v>
      </c>
      <c r="L9" s="230">
        <v>54.03</v>
      </c>
      <c r="M9" s="230">
        <v>51.32</v>
      </c>
      <c r="N9" s="230">
        <v>54.83</v>
      </c>
      <c r="O9" s="230">
        <f t="shared" si="0"/>
        <v>659.66000000000008</v>
      </c>
      <c r="P9" s="202">
        <f t="shared" si="1"/>
        <v>54.971666666666671</v>
      </c>
      <c r="Q9" s="202">
        <f t="shared" si="2"/>
        <v>1.8323888888888891</v>
      </c>
    </row>
    <row r="10" spans="1:17">
      <c r="A10" s="43" t="s">
        <v>27</v>
      </c>
      <c r="B10" s="55" t="s">
        <v>34</v>
      </c>
      <c r="C10" s="230">
        <v>33.61</v>
      </c>
      <c r="D10" s="230">
        <v>27.09</v>
      </c>
      <c r="E10" s="230">
        <v>45.19</v>
      </c>
      <c r="F10" s="230">
        <v>49.41</v>
      </c>
      <c r="G10" s="230">
        <v>34.369999999999997</v>
      </c>
      <c r="H10" s="230">
        <v>37.72</v>
      </c>
      <c r="I10" s="230">
        <v>40.46</v>
      </c>
      <c r="J10" s="230">
        <v>42.35</v>
      </c>
      <c r="K10" s="230">
        <v>40.340000000000003</v>
      </c>
      <c r="L10" s="230">
        <v>43.01</v>
      </c>
      <c r="M10" s="230">
        <v>33.64</v>
      </c>
      <c r="N10" s="230">
        <v>41.12</v>
      </c>
      <c r="O10" s="230">
        <f t="shared" si="0"/>
        <v>468.31000000000006</v>
      </c>
      <c r="P10" s="202">
        <f t="shared" si="1"/>
        <v>39.025833333333338</v>
      </c>
      <c r="Q10" s="202">
        <f t="shared" si="2"/>
        <v>1.3008611111111112</v>
      </c>
    </row>
    <row r="11" spans="1:17">
      <c r="A11" s="43" t="s">
        <v>27</v>
      </c>
      <c r="B11" s="55" t="s">
        <v>35</v>
      </c>
      <c r="C11" s="230">
        <v>486.62</v>
      </c>
      <c r="D11" s="230">
        <v>427.01</v>
      </c>
      <c r="E11" s="230">
        <v>498.23</v>
      </c>
      <c r="F11" s="230">
        <v>582.54999999999995</v>
      </c>
      <c r="G11" s="230">
        <v>566.89</v>
      </c>
      <c r="H11" s="230">
        <v>555.65</v>
      </c>
      <c r="I11" s="230">
        <v>585.45000000000005</v>
      </c>
      <c r="J11" s="230">
        <v>560.74</v>
      </c>
      <c r="K11" s="230">
        <v>526.19000000000005</v>
      </c>
      <c r="L11" s="230">
        <v>524.16999999999996</v>
      </c>
      <c r="M11" s="230">
        <v>459.18</v>
      </c>
      <c r="N11" s="230">
        <v>518.35</v>
      </c>
      <c r="O11" s="230">
        <f t="shared" si="0"/>
        <v>6291.0300000000007</v>
      </c>
      <c r="P11" s="202">
        <f t="shared" si="1"/>
        <v>524.25250000000005</v>
      </c>
      <c r="Q11" s="202">
        <f t="shared" si="2"/>
        <v>17.475083333333334</v>
      </c>
    </row>
    <row r="12" spans="1:17">
      <c r="A12" s="43" t="s">
        <v>27</v>
      </c>
      <c r="B12" s="55" t="s">
        <v>36</v>
      </c>
      <c r="C12" s="230">
        <v>287.04000000000002</v>
      </c>
      <c r="D12" s="230">
        <v>242.13</v>
      </c>
      <c r="E12" s="230">
        <v>278.77</v>
      </c>
      <c r="F12" s="230">
        <v>337.55</v>
      </c>
      <c r="G12" s="230">
        <v>303.57</v>
      </c>
      <c r="H12" s="230">
        <v>306.79000000000002</v>
      </c>
      <c r="I12" s="230">
        <v>312.87</v>
      </c>
      <c r="J12" s="230">
        <v>331.7</v>
      </c>
      <c r="K12" s="230">
        <v>304.18</v>
      </c>
      <c r="L12" s="230">
        <v>296.91000000000003</v>
      </c>
      <c r="M12" s="230">
        <v>242.83</v>
      </c>
      <c r="N12" s="230">
        <v>264.88</v>
      </c>
      <c r="O12" s="230">
        <f t="shared" si="0"/>
        <v>3509.2199999999993</v>
      </c>
      <c r="P12" s="202">
        <f t="shared" si="1"/>
        <v>292.43499999999995</v>
      </c>
      <c r="Q12" s="202">
        <f t="shared" si="2"/>
        <v>9.7478333333333307</v>
      </c>
    </row>
    <row r="13" spans="1:17">
      <c r="A13" s="43" t="s">
        <v>27</v>
      </c>
      <c r="B13" s="55" t="s">
        <v>37</v>
      </c>
      <c r="C13" s="230">
        <v>265.22000000000003</v>
      </c>
      <c r="D13" s="230">
        <v>231.53</v>
      </c>
      <c r="E13" s="230">
        <v>279.04000000000002</v>
      </c>
      <c r="F13" s="230">
        <v>299.3</v>
      </c>
      <c r="G13" s="230">
        <v>294.51</v>
      </c>
      <c r="H13" s="230">
        <v>302.14</v>
      </c>
      <c r="I13" s="230">
        <v>317.98</v>
      </c>
      <c r="J13" s="230">
        <v>303.58</v>
      </c>
      <c r="K13" s="230">
        <v>279.04000000000002</v>
      </c>
      <c r="L13" s="230">
        <v>297.76</v>
      </c>
      <c r="M13" s="230">
        <v>257.48</v>
      </c>
      <c r="N13" s="230">
        <v>271.5</v>
      </c>
      <c r="O13" s="26">
        <f t="shared" si="0"/>
        <v>3399.0799999999995</v>
      </c>
      <c r="P13" s="202">
        <f t="shared" si="1"/>
        <v>283.2566666666666</v>
      </c>
      <c r="Q13" s="202">
        <f t="shared" si="2"/>
        <v>9.4418888888888866</v>
      </c>
    </row>
    <row r="14" spans="1:17">
      <c r="A14" s="43" t="s">
        <v>27</v>
      </c>
      <c r="B14" s="55" t="s">
        <v>38</v>
      </c>
      <c r="C14" s="230">
        <v>79.150000000000006</v>
      </c>
      <c r="D14" s="230">
        <v>70.150000000000006</v>
      </c>
      <c r="E14" s="230">
        <v>89.89</v>
      </c>
      <c r="F14" s="230">
        <v>106.61</v>
      </c>
      <c r="G14" s="230">
        <v>100.18</v>
      </c>
      <c r="H14" s="230">
        <v>100.61</v>
      </c>
      <c r="I14" s="230">
        <v>105.84</v>
      </c>
      <c r="J14" s="230">
        <v>94.97</v>
      </c>
      <c r="K14" s="230">
        <v>93.7</v>
      </c>
      <c r="L14" s="230">
        <v>96.46</v>
      </c>
      <c r="M14" s="230">
        <v>77.83</v>
      </c>
      <c r="N14" s="230">
        <v>88.46</v>
      </c>
      <c r="O14" s="26">
        <f t="shared" si="0"/>
        <v>1103.8500000000001</v>
      </c>
      <c r="P14" s="202">
        <f t="shared" si="1"/>
        <v>91.987500000000011</v>
      </c>
      <c r="Q14" s="202">
        <f t="shared" si="2"/>
        <v>3.0662500000000006</v>
      </c>
    </row>
    <row r="15" spans="1:17">
      <c r="A15" s="43" t="s">
        <v>27</v>
      </c>
      <c r="B15" s="55" t="s">
        <v>39</v>
      </c>
      <c r="C15" s="230">
        <v>62.1</v>
      </c>
      <c r="D15" s="230">
        <v>51.95</v>
      </c>
      <c r="E15" s="230">
        <v>60.19</v>
      </c>
      <c r="F15" s="230">
        <v>67.239999999999995</v>
      </c>
      <c r="G15" s="230">
        <v>64.78</v>
      </c>
      <c r="H15" s="230">
        <v>68.63</v>
      </c>
      <c r="I15" s="230">
        <v>67.900000000000006</v>
      </c>
      <c r="J15" s="230">
        <v>80.8</v>
      </c>
      <c r="K15" s="230">
        <v>73.05</v>
      </c>
      <c r="L15" s="230">
        <v>70.739999999999995</v>
      </c>
      <c r="M15" s="230">
        <v>56.92</v>
      </c>
      <c r="N15" s="230">
        <v>65.180000000000007</v>
      </c>
      <c r="O15" s="230">
        <f t="shared" si="0"/>
        <v>789.47999999999979</v>
      </c>
      <c r="P15" s="202">
        <f t="shared" si="1"/>
        <v>65.789999999999978</v>
      </c>
      <c r="Q15" s="202">
        <f t="shared" si="2"/>
        <v>2.1929999999999992</v>
      </c>
    </row>
    <row r="16" spans="1:17">
      <c r="A16" s="43" t="s">
        <v>27</v>
      </c>
      <c r="B16" s="55" t="s">
        <v>40</v>
      </c>
      <c r="C16" s="230">
        <v>256.23</v>
      </c>
      <c r="D16" s="230">
        <v>219.42</v>
      </c>
      <c r="E16" s="230">
        <v>275.67</v>
      </c>
      <c r="F16" s="230">
        <v>333.81</v>
      </c>
      <c r="G16" s="230">
        <v>302.20999999999998</v>
      </c>
      <c r="H16" s="230">
        <v>294.17</v>
      </c>
      <c r="I16" s="230">
        <v>310.02</v>
      </c>
      <c r="J16" s="230">
        <v>305.86</v>
      </c>
      <c r="K16" s="230">
        <v>281.26</v>
      </c>
      <c r="L16" s="230">
        <v>302.17</v>
      </c>
      <c r="M16" s="230">
        <v>257.43</v>
      </c>
      <c r="N16" s="230">
        <v>277.14999999999998</v>
      </c>
      <c r="O16" s="230">
        <f t="shared" si="0"/>
        <v>3415.3999999999996</v>
      </c>
      <c r="P16" s="202">
        <f t="shared" si="1"/>
        <v>284.61666666666662</v>
      </c>
      <c r="Q16" s="202">
        <f t="shared" si="2"/>
        <v>9.4872222222222202</v>
      </c>
    </row>
    <row r="17" spans="1:17">
      <c r="A17" s="43" t="s">
        <v>27</v>
      </c>
      <c r="B17" s="55" t="s">
        <v>41</v>
      </c>
      <c r="C17" s="230">
        <v>0</v>
      </c>
      <c r="D17" s="230">
        <v>0</v>
      </c>
      <c r="E17" s="230">
        <v>17</v>
      </c>
      <c r="F17" s="230">
        <v>0</v>
      </c>
      <c r="G17" s="230">
        <v>0</v>
      </c>
      <c r="H17" s="230">
        <v>0</v>
      </c>
      <c r="I17" s="230">
        <v>48.16</v>
      </c>
      <c r="J17" s="230">
        <v>148.25</v>
      </c>
      <c r="K17" s="230">
        <v>144.61000000000001</v>
      </c>
      <c r="L17" s="230">
        <v>145.84</v>
      </c>
      <c r="M17" s="230">
        <v>105.93</v>
      </c>
      <c r="N17" s="230">
        <v>117.99</v>
      </c>
      <c r="O17" s="230">
        <f t="shared" si="0"/>
        <v>727.78</v>
      </c>
      <c r="P17" s="202">
        <f t="shared" si="1"/>
        <v>60.648333333333333</v>
      </c>
      <c r="Q17" s="202">
        <f t="shared" si="2"/>
        <v>2.021611111111111</v>
      </c>
    </row>
    <row r="18" spans="1:17">
      <c r="A18" s="43"/>
      <c r="B18" s="233" t="s">
        <v>538</v>
      </c>
      <c r="C18" s="232">
        <v>105.6</v>
      </c>
      <c r="D18" s="232">
        <v>93.69</v>
      </c>
      <c r="E18" s="232">
        <v>82.8</v>
      </c>
      <c r="F18" s="232">
        <v>120.17</v>
      </c>
      <c r="G18" s="232">
        <v>129.31</v>
      </c>
      <c r="H18" s="232">
        <v>125.9</v>
      </c>
      <c r="I18" s="232">
        <v>100.09</v>
      </c>
      <c r="J18" s="234">
        <v>0</v>
      </c>
      <c r="K18" s="234">
        <v>0</v>
      </c>
      <c r="L18" s="232">
        <v>0</v>
      </c>
      <c r="M18" s="232">
        <v>0</v>
      </c>
      <c r="N18" s="232">
        <v>0</v>
      </c>
      <c r="O18" s="92">
        <f>SUM(C18:N18)</f>
        <v>757.56</v>
      </c>
      <c r="P18" s="202">
        <f t="shared" si="1"/>
        <v>63.129999999999995</v>
      </c>
      <c r="Q18" s="202">
        <f t="shared" si="2"/>
        <v>2.1043333333333334</v>
      </c>
    </row>
    <row r="19" spans="1:17">
      <c r="A19" s="43" t="s">
        <v>27</v>
      </c>
      <c r="B19" s="55" t="s">
        <v>42</v>
      </c>
      <c r="C19" s="230">
        <v>83.25</v>
      </c>
      <c r="D19" s="230">
        <v>68.900000000000006</v>
      </c>
      <c r="E19" s="230">
        <v>85.39</v>
      </c>
      <c r="F19" s="230">
        <v>104.78</v>
      </c>
      <c r="G19" s="230">
        <v>78.260000000000005</v>
      </c>
      <c r="H19" s="230">
        <v>83.1</v>
      </c>
      <c r="I19" s="230">
        <v>91.11</v>
      </c>
      <c r="J19" s="230">
        <v>102.36</v>
      </c>
      <c r="K19" s="230">
        <v>76.09</v>
      </c>
      <c r="L19" s="235">
        <v>88.07</v>
      </c>
      <c r="M19" s="230">
        <v>79.75</v>
      </c>
      <c r="N19" s="230">
        <v>83.59</v>
      </c>
      <c r="O19" s="26">
        <f t="shared" si="0"/>
        <v>1024.6500000000001</v>
      </c>
      <c r="P19" s="202">
        <f t="shared" si="1"/>
        <v>85.387500000000003</v>
      </c>
      <c r="Q19" s="202">
        <f t="shared" si="2"/>
        <v>2.8462499999999999</v>
      </c>
    </row>
    <row r="20" spans="1:17">
      <c r="A20" s="43" t="s">
        <v>27</v>
      </c>
      <c r="B20" s="55" t="s">
        <v>27</v>
      </c>
      <c r="C20" s="230">
        <v>1521.86</v>
      </c>
      <c r="D20" s="230">
        <v>1329.76</v>
      </c>
      <c r="E20" s="230">
        <v>1538.33</v>
      </c>
      <c r="F20" s="230">
        <v>1781.79</v>
      </c>
      <c r="G20" s="230">
        <v>1762.62</v>
      </c>
      <c r="H20" s="230">
        <v>1652.27</v>
      </c>
      <c r="I20" s="230">
        <v>1712.52</v>
      </c>
      <c r="J20" s="230">
        <v>1569.51</v>
      </c>
      <c r="K20" s="230">
        <v>1629.19</v>
      </c>
      <c r="L20" s="230">
        <v>1690.2</v>
      </c>
      <c r="M20" s="230">
        <v>1458.49</v>
      </c>
      <c r="N20" s="230">
        <v>1551.95</v>
      </c>
      <c r="O20" s="26">
        <f t="shared" si="0"/>
        <v>19198.490000000002</v>
      </c>
      <c r="P20" s="202">
        <f t="shared" si="1"/>
        <v>1599.8741666666667</v>
      </c>
      <c r="Q20" s="202">
        <f t="shared" si="2"/>
        <v>53.329138888888892</v>
      </c>
    </row>
    <row r="21" spans="1:17">
      <c r="A21" s="43" t="s">
        <v>27</v>
      </c>
      <c r="B21" s="55" t="s">
        <v>43</v>
      </c>
      <c r="C21" s="230">
        <v>425.01</v>
      </c>
      <c r="D21" s="230">
        <v>362.83</v>
      </c>
      <c r="E21" s="230">
        <v>420.06</v>
      </c>
      <c r="F21" s="230">
        <v>532.54999999999995</v>
      </c>
      <c r="G21" s="230">
        <v>500.13</v>
      </c>
      <c r="H21" s="230">
        <v>482.71</v>
      </c>
      <c r="I21" s="230">
        <v>512.54999999999995</v>
      </c>
      <c r="J21" s="230">
        <v>474.8</v>
      </c>
      <c r="K21" s="230">
        <v>484.83</v>
      </c>
      <c r="L21" s="230">
        <v>478.41</v>
      </c>
      <c r="M21" s="230">
        <v>415.24</v>
      </c>
      <c r="N21" s="230">
        <v>448.16</v>
      </c>
      <c r="O21" s="26">
        <f t="shared" si="0"/>
        <v>5537.28</v>
      </c>
      <c r="P21" s="202">
        <f t="shared" si="1"/>
        <v>461.44</v>
      </c>
      <c r="Q21" s="202">
        <f t="shared" si="2"/>
        <v>15.381333333333334</v>
      </c>
    </row>
    <row r="22" spans="1:17">
      <c r="A22" s="43" t="s">
        <v>27</v>
      </c>
      <c r="B22" s="55" t="s">
        <v>44</v>
      </c>
      <c r="C22" s="230">
        <v>7.73</v>
      </c>
      <c r="D22" s="230">
        <v>16.11</v>
      </c>
      <c r="E22" s="230">
        <v>16.2</v>
      </c>
      <c r="F22" s="230">
        <v>33.090000000000003</v>
      </c>
      <c r="G22" s="230">
        <v>42.56</v>
      </c>
      <c r="H22" s="230">
        <v>35.340000000000003</v>
      </c>
      <c r="I22" s="230">
        <v>25.57</v>
      </c>
      <c r="J22" s="230">
        <v>47.33</v>
      </c>
      <c r="K22" s="230">
        <v>34.99</v>
      </c>
      <c r="L22" s="230">
        <v>23.82</v>
      </c>
      <c r="M22" s="230">
        <v>29.97</v>
      </c>
      <c r="N22" s="230">
        <v>0</v>
      </c>
      <c r="O22" s="26">
        <f t="shared" si="0"/>
        <v>312.71000000000004</v>
      </c>
      <c r="P22" s="202">
        <f t="shared" si="1"/>
        <v>26.05916666666667</v>
      </c>
      <c r="Q22" s="202">
        <f t="shared" si="2"/>
        <v>0.86863888888888896</v>
      </c>
    </row>
    <row r="23" spans="1:17">
      <c r="A23" s="43" t="s">
        <v>45</v>
      </c>
      <c r="B23" s="40" t="s">
        <v>46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236" t="s">
        <v>539</v>
      </c>
      <c r="N23" s="50"/>
      <c r="O23" s="21">
        <v>0</v>
      </c>
      <c r="P23" s="202">
        <f t="shared" si="1"/>
        <v>0</v>
      </c>
      <c r="Q23" s="202">
        <f t="shared" si="2"/>
        <v>0</v>
      </c>
    </row>
    <row r="24" spans="1:17">
      <c r="A24" s="43" t="s">
        <v>45</v>
      </c>
      <c r="B24" s="40" t="s">
        <v>47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1">
        <v>0</v>
      </c>
      <c r="P24" s="202">
        <f t="shared" si="1"/>
        <v>0</v>
      </c>
      <c r="Q24" s="202">
        <f t="shared" si="2"/>
        <v>0</v>
      </c>
    </row>
    <row r="25" spans="1:17">
      <c r="A25" s="43" t="s">
        <v>45</v>
      </c>
      <c r="B25" s="231" t="s">
        <v>48</v>
      </c>
      <c r="C25" s="232">
        <v>10.47</v>
      </c>
      <c r="D25" s="232">
        <v>9.49</v>
      </c>
      <c r="E25" s="232">
        <v>11.54</v>
      </c>
      <c r="F25" s="232">
        <v>0</v>
      </c>
      <c r="G25" s="232">
        <v>0</v>
      </c>
      <c r="H25" s="232">
        <v>0</v>
      </c>
      <c r="I25" s="232">
        <v>0</v>
      </c>
      <c r="J25" s="232">
        <v>0</v>
      </c>
      <c r="K25" s="232">
        <v>0</v>
      </c>
      <c r="L25" s="232">
        <v>0</v>
      </c>
      <c r="M25" s="232">
        <v>0</v>
      </c>
      <c r="N25" s="232">
        <v>0</v>
      </c>
      <c r="O25" s="92">
        <f t="shared" si="0"/>
        <v>31.5</v>
      </c>
      <c r="P25" s="202">
        <f t="shared" si="1"/>
        <v>2.625</v>
      </c>
      <c r="Q25" s="202">
        <f t="shared" si="2"/>
        <v>8.7499999999999994E-2</v>
      </c>
    </row>
    <row r="26" spans="1:17">
      <c r="A26" s="43" t="s">
        <v>45</v>
      </c>
      <c r="B26" s="40" t="s">
        <v>49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92">
        <f t="shared" si="0"/>
        <v>0</v>
      </c>
      <c r="P26" s="202">
        <f t="shared" si="1"/>
        <v>0</v>
      </c>
      <c r="Q26" s="202">
        <f t="shared" si="2"/>
        <v>0</v>
      </c>
    </row>
    <row r="27" spans="1:17">
      <c r="A27" s="43" t="s">
        <v>21</v>
      </c>
      <c r="B27" s="55" t="s">
        <v>50</v>
      </c>
      <c r="C27" s="230">
        <v>93.95</v>
      </c>
      <c r="D27" s="230">
        <v>88.64</v>
      </c>
      <c r="E27" s="230">
        <v>101.08</v>
      </c>
      <c r="F27" s="230">
        <v>115.35</v>
      </c>
      <c r="G27" s="230">
        <v>108.81</v>
      </c>
      <c r="H27" s="230">
        <v>110.84</v>
      </c>
      <c r="I27" s="230">
        <v>119.23</v>
      </c>
      <c r="J27" s="230">
        <v>128.66999999999999</v>
      </c>
      <c r="K27" s="230">
        <v>129.85</v>
      </c>
      <c r="L27" s="230">
        <v>117.32</v>
      </c>
      <c r="M27" s="230">
        <v>106.95</v>
      </c>
      <c r="N27" s="230">
        <v>109.18</v>
      </c>
      <c r="O27" s="92">
        <f t="shared" si="0"/>
        <v>1329.8700000000001</v>
      </c>
      <c r="P27" s="202">
        <f t="shared" si="1"/>
        <v>110.82250000000001</v>
      </c>
      <c r="Q27" s="202">
        <f t="shared" si="2"/>
        <v>3.6940833333333334</v>
      </c>
    </row>
    <row r="28" spans="1:17">
      <c r="A28" s="43" t="s">
        <v>21</v>
      </c>
      <c r="B28" s="55" t="s">
        <v>51</v>
      </c>
      <c r="C28" s="230">
        <v>73.209999999999994</v>
      </c>
      <c r="D28" s="230">
        <v>64.540000000000006</v>
      </c>
      <c r="E28" s="230">
        <v>75.819999999999993</v>
      </c>
      <c r="F28" s="230">
        <v>96.51</v>
      </c>
      <c r="G28" s="230">
        <v>87.29</v>
      </c>
      <c r="H28" s="230">
        <v>78.510000000000005</v>
      </c>
      <c r="I28" s="230">
        <v>85.7</v>
      </c>
      <c r="J28" s="230">
        <v>89.62</v>
      </c>
      <c r="K28" s="230">
        <v>77.89</v>
      </c>
      <c r="L28" s="230">
        <v>82.11</v>
      </c>
      <c r="M28" s="230">
        <v>66.25</v>
      </c>
      <c r="N28" s="230">
        <v>65.739999999999995</v>
      </c>
      <c r="O28" s="230">
        <f t="shared" si="0"/>
        <v>943.19</v>
      </c>
      <c r="P28" s="202">
        <f t="shared" si="1"/>
        <v>78.599166666666676</v>
      </c>
      <c r="Q28" s="202">
        <f t="shared" si="2"/>
        <v>2.6199722222222226</v>
      </c>
    </row>
    <row r="29" spans="1:17">
      <c r="A29" s="43" t="s">
        <v>21</v>
      </c>
      <c r="B29" s="55" t="s">
        <v>52</v>
      </c>
      <c r="C29" s="230">
        <v>10.14</v>
      </c>
      <c r="D29" s="230">
        <v>8.17</v>
      </c>
      <c r="E29" s="230">
        <v>11.18</v>
      </c>
      <c r="F29" s="230">
        <v>6.98</v>
      </c>
      <c r="G29" s="230">
        <v>14.74</v>
      </c>
      <c r="H29" s="230">
        <v>9.8699999999999992</v>
      </c>
      <c r="I29" s="230">
        <v>15.46</v>
      </c>
      <c r="J29" s="230">
        <v>8.17</v>
      </c>
      <c r="K29" s="230">
        <v>21.06</v>
      </c>
      <c r="L29" s="230">
        <v>13.11</v>
      </c>
      <c r="M29" s="230">
        <v>8.0500000000000007</v>
      </c>
      <c r="N29" s="230">
        <v>7.48</v>
      </c>
      <c r="O29" s="230">
        <f t="shared" si="0"/>
        <v>134.41</v>
      </c>
      <c r="P29" s="202">
        <f t="shared" si="1"/>
        <v>11.200833333333334</v>
      </c>
      <c r="Q29" s="202">
        <f t="shared" si="2"/>
        <v>0.37336111111111114</v>
      </c>
    </row>
    <row r="30" spans="1:17">
      <c r="A30" s="43" t="s">
        <v>21</v>
      </c>
      <c r="B30" s="55" t="s">
        <v>53</v>
      </c>
      <c r="C30" s="230">
        <v>56.64</v>
      </c>
      <c r="D30" s="230">
        <v>49.21</v>
      </c>
      <c r="E30" s="230">
        <v>55.66</v>
      </c>
      <c r="F30" s="230">
        <v>56</v>
      </c>
      <c r="G30" s="230">
        <v>62.73</v>
      </c>
      <c r="H30" s="230">
        <v>57.54</v>
      </c>
      <c r="I30" s="230">
        <v>68.09</v>
      </c>
      <c r="J30" s="230">
        <v>64.849999999999994</v>
      </c>
      <c r="K30" s="230">
        <v>54.47</v>
      </c>
      <c r="L30" s="230">
        <v>61.01</v>
      </c>
      <c r="M30" s="230">
        <v>51.3</v>
      </c>
      <c r="N30" s="230">
        <v>53.92</v>
      </c>
      <c r="O30" s="26">
        <f t="shared" si="0"/>
        <v>691.42</v>
      </c>
      <c r="P30" s="202">
        <f t="shared" si="1"/>
        <v>57.618333333333332</v>
      </c>
      <c r="Q30" s="202">
        <f t="shared" si="2"/>
        <v>1.920611111111111</v>
      </c>
    </row>
    <row r="31" spans="1:17">
      <c r="A31" s="43" t="s">
        <v>21</v>
      </c>
      <c r="B31" s="55" t="s">
        <v>54</v>
      </c>
      <c r="C31" s="230">
        <v>33.630000000000003</v>
      </c>
      <c r="D31" s="230">
        <v>27.97</v>
      </c>
      <c r="E31" s="230">
        <v>31.74</v>
      </c>
      <c r="F31" s="230">
        <v>36.020000000000003</v>
      </c>
      <c r="G31" s="230">
        <v>35.6</v>
      </c>
      <c r="H31" s="230">
        <v>33.5</v>
      </c>
      <c r="I31" s="230">
        <v>40.049999999999997</v>
      </c>
      <c r="J31" s="230">
        <v>33.67</v>
      </c>
      <c r="K31" s="230">
        <v>35.340000000000003</v>
      </c>
      <c r="L31" s="230">
        <v>36.909999999999997</v>
      </c>
      <c r="M31" s="230">
        <v>31.6</v>
      </c>
      <c r="N31" s="230">
        <v>29.91</v>
      </c>
      <c r="O31" s="26">
        <f t="shared" si="0"/>
        <v>405.94</v>
      </c>
      <c r="P31" s="202">
        <f t="shared" si="1"/>
        <v>33.828333333333333</v>
      </c>
      <c r="Q31" s="202">
        <f t="shared" si="2"/>
        <v>1.1276111111111111</v>
      </c>
    </row>
    <row r="32" spans="1:17">
      <c r="A32" s="43" t="s">
        <v>19</v>
      </c>
      <c r="B32" s="231" t="s">
        <v>55</v>
      </c>
      <c r="C32" s="232">
        <v>1895.78</v>
      </c>
      <c r="D32" s="232">
        <v>1722.04</v>
      </c>
      <c r="E32" s="232">
        <v>1976.86</v>
      </c>
      <c r="F32" s="232">
        <v>1923.3</v>
      </c>
      <c r="G32" s="232">
        <v>2205.46</v>
      </c>
      <c r="H32" s="232">
        <v>2161.83</v>
      </c>
      <c r="I32" s="232">
        <v>2141.87</v>
      </c>
      <c r="J32" s="232">
        <v>1912.03</v>
      </c>
      <c r="K32" s="232">
        <v>2109.63</v>
      </c>
      <c r="L32" s="232">
        <v>2152.3200000000002</v>
      </c>
      <c r="M32" s="232">
        <v>1889.99</v>
      </c>
      <c r="N32" s="232">
        <v>2111.52</v>
      </c>
      <c r="O32" s="232">
        <f t="shared" si="0"/>
        <v>24202.63</v>
      </c>
      <c r="P32" s="202">
        <f t="shared" si="1"/>
        <v>2016.8858333333335</v>
      </c>
      <c r="Q32" s="202">
        <f t="shared" si="2"/>
        <v>67.22952777777779</v>
      </c>
    </row>
    <row r="33" spans="1:17">
      <c r="A33" s="43" t="s">
        <v>19</v>
      </c>
      <c r="B33" s="55" t="s">
        <v>56</v>
      </c>
      <c r="C33" s="230">
        <v>46.56</v>
      </c>
      <c r="D33" s="230">
        <v>40.36</v>
      </c>
      <c r="E33" s="230">
        <v>47.39</v>
      </c>
      <c r="F33" s="230">
        <v>65.099999999999994</v>
      </c>
      <c r="G33" s="230">
        <v>54.18</v>
      </c>
      <c r="H33" s="230">
        <v>48.09</v>
      </c>
      <c r="I33" s="230">
        <v>51.85</v>
      </c>
      <c r="J33" s="230">
        <v>61.4</v>
      </c>
      <c r="K33" s="230">
        <v>49.29</v>
      </c>
      <c r="L33" s="230">
        <v>52.07</v>
      </c>
      <c r="M33" s="230">
        <v>43.08</v>
      </c>
      <c r="N33" s="230">
        <v>48.44</v>
      </c>
      <c r="O33" s="26">
        <f t="shared" si="0"/>
        <v>607.81000000000017</v>
      </c>
      <c r="P33" s="202">
        <f t="shared" si="1"/>
        <v>50.650833333333345</v>
      </c>
      <c r="Q33" s="202">
        <f t="shared" si="2"/>
        <v>1.6883611111111114</v>
      </c>
    </row>
    <row r="34" spans="1:17">
      <c r="A34" s="43" t="s">
        <v>19</v>
      </c>
      <c r="B34" s="231" t="s">
        <v>57</v>
      </c>
      <c r="C34" s="232">
        <v>349.32</v>
      </c>
      <c r="D34" s="232">
        <v>309.66000000000003</v>
      </c>
      <c r="E34" s="232">
        <v>352.45</v>
      </c>
      <c r="F34" s="232">
        <v>356.06</v>
      </c>
      <c r="G34" s="232">
        <v>432.06</v>
      </c>
      <c r="H34" s="232">
        <v>400.17</v>
      </c>
      <c r="I34" s="232">
        <v>404.83</v>
      </c>
      <c r="J34" s="232"/>
      <c r="K34" s="232"/>
      <c r="L34" s="232"/>
      <c r="M34" s="232"/>
      <c r="N34" s="232"/>
      <c r="O34" s="232">
        <f t="shared" si="0"/>
        <v>2604.5499999999997</v>
      </c>
      <c r="P34" s="202">
        <f t="shared" si="1"/>
        <v>217.04583333333332</v>
      </c>
      <c r="Q34" s="202">
        <f t="shared" si="2"/>
        <v>7.234861111111111</v>
      </c>
    </row>
    <row r="35" spans="1:17">
      <c r="A35" s="43"/>
      <c r="B35" s="233" t="s">
        <v>540</v>
      </c>
      <c r="C35" s="232">
        <v>1777.6</v>
      </c>
      <c r="D35" s="232">
        <v>1539.43</v>
      </c>
      <c r="E35" s="232">
        <v>1704.65</v>
      </c>
      <c r="F35" s="232">
        <v>1851.38</v>
      </c>
      <c r="G35" s="232">
        <v>2193</v>
      </c>
      <c r="H35" s="232">
        <v>2205.2800000000002</v>
      </c>
      <c r="I35" s="232">
        <v>2219.39</v>
      </c>
      <c r="J35" s="232">
        <v>2025.98</v>
      </c>
      <c r="K35" s="232">
        <v>2046.82</v>
      </c>
      <c r="L35" s="232">
        <v>2026.4</v>
      </c>
      <c r="M35" s="232">
        <v>1695.25</v>
      </c>
      <c r="N35" s="232">
        <v>1880.24</v>
      </c>
      <c r="O35" s="232">
        <f t="shared" si="0"/>
        <v>23165.420000000006</v>
      </c>
      <c r="P35" s="202">
        <f t="shared" si="1"/>
        <v>1930.4516666666671</v>
      </c>
      <c r="Q35" s="202">
        <f t="shared" si="2"/>
        <v>64.348388888888906</v>
      </c>
    </row>
    <row r="36" spans="1:17">
      <c r="A36" s="43" t="s">
        <v>19</v>
      </c>
      <c r="B36" s="231" t="s">
        <v>58</v>
      </c>
      <c r="C36" s="232">
        <v>92.78</v>
      </c>
      <c r="D36" s="232">
        <v>81.94</v>
      </c>
      <c r="E36" s="232">
        <v>86.75</v>
      </c>
      <c r="F36" s="232">
        <v>95.11</v>
      </c>
      <c r="G36" s="232">
        <v>110.89</v>
      </c>
      <c r="H36" s="232">
        <v>111.92</v>
      </c>
      <c r="I36" s="232">
        <v>114.61</v>
      </c>
      <c r="J36" s="232">
        <v>101.91</v>
      </c>
      <c r="K36" s="232">
        <v>94.27</v>
      </c>
      <c r="L36" s="232">
        <v>99.2</v>
      </c>
      <c r="M36" s="232">
        <v>80.239999999999995</v>
      </c>
      <c r="N36" s="232">
        <v>88.79</v>
      </c>
      <c r="O36" s="232">
        <f t="shared" si="0"/>
        <v>1158.4099999999999</v>
      </c>
      <c r="P36" s="202">
        <f t="shared" si="1"/>
        <v>96.53416666666665</v>
      </c>
      <c r="Q36" s="202">
        <f t="shared" si="2"/>
        <v>3.2178055555555551</v>
      </c>
    </row>
    <row r="37" spans="1:17">
      <c r="A37" s="43" t="s">
        <v>19</v>
      </c>
      <c r="B37" s="40" t="s">
        <v>59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21">
        <v>0</v>
      </c>
      <c r="P37" s="202">
        <f t="shared" si="1"/>
        <v>0</v>
      </c>
      <c r="Q37" s="202">
        <f t="shared" si="2"/>
        <v>0</v>
      </c>
    </row>
    <row r="38" spans="1:17">
      <c r="A38" s="43" t="s">
        <v>19</v>
      </c>
      <c r="B38" s="231" t="s">
        <v>60</v>
      </c>
      <c r="C38" s="232">
        <v>202.02</v>
      </c>
      <c r="D38" s="232">
        <v>183.89</v>
      </c>
      <c r="E38" s="232">
        <v>195.12</v>
      </c>
      <c r="F38" s="232">
        <v>216.31</v>
      </c>
      <c r="G38" s="232">
        <v>269.14</v>
      </c>
      <c r="H38" s="232">
        <v>256.44</v>
      </c>
      <c r="I38" s="232">
        <v>264.04000000000002</v>
      </c>
      <c r="J38" s="232">
        <v>228.36</v>
      </c>
      <c r="K38" s="232">
        <v>213.68</v>
      </c>
      <c r="L38" s="232">
        <v>224.2</v>
      </c>
      <c r="M38" s="232">
        <v>191.16</v>
      </c>
      <c r="N38" s="232">
        <v>216.83</v>
      </c>
      <c r="O38" s="92">
        <f t="shared" si="0"/>
        <v>2661.19</v>
      </c>
      <c r="P38" s="202">
        <f t="shared" si="1"/>
        <v>221.76583333333335</v>
      </c>
      <c r="Q38" s="202">
        <f t="shared" si="2"/>
        <v>7.3921944444444447</v>
      </c>
    </row>
    <row r="39" spans="1:17">
      <c r="A39" s="43" t="s">
        <v>19</v>
      </c>
      <c r="B39" s="231" t="s">
        <v>61</v>
      </c>
      <c r="C39" s="232">
        <v>474.6</v>
      </c>
      <c r="D39" s="232">
        <v>425.76</v>
      </c>
      <c r="E39" s="232">
        <v>472.87</v>
      </c>
      <c r="F39" s="232">
        <v>511.88</v>
      </c>
      <c r="G39" s="232">
        <v>631.51</v>
      </c>
      <c r="H39" s="232">
        <v>638.65</v>
      </c>
      <c r="I39" s="232">
        <v>630.57000000000005</v>
      </c>
      <c r="J39" s="232">
        <v>571.46</v>
      </c>
      <c r="K39" s="232">
        <v>578.20000000000005</v>
      </c>
      <c r="L39" s="232">
        <v>587.70000000000005</v>
      </c>
      <c r="M39" s="232">
        <v>455.24</v>
      </c>
      <c r="N39" s="232">
        <v>488.8</v>
      </c>
      <c r="O39" s="92">
        <f t="shared" si="0"/>
        <v>6467.24</v>
      </c>
      <c r="P39" s="202">
        <f t="shared" si="1"/>
        <v>538.93666666666661</v>
      </c>
      <c r="Q39" s="202">
        <f t="shared" si="2"/>
        <v>17.964555555555553</v>
      </c>
    </row>
    <row r="40" spans="1:17">
      <c r="A40" s="43" t="s">
        <v>19</v>
      </c>
      <c r="B40" s="231" t="s">
        <v>62</v>
      </c>
      <c r="C40" s="232">
        <v>0</v>
      </c>
      <c r="D40" s="232">
        <v>0</v>
      </c>
      <c r="E40" s="232">
        <v>0</v>
      </c>
      <c r="F40" s="232">
        <v>0</v>
      </c>
      <c r="G40" s="232">
        <v>0</v>
      </c>
      <c r="H40" s="232">
        <v>0</v>
      </c>
      <c r="I40" s="232">
        <v>0</v>
      </c>
      <c r="J40" s="232">
        <v>0</v>
      </c>
      <c r="K40" s="232">
        <v>0</v>
      </c>
      <c r="L40" s="232">
        <v>0</v>
      </c>
      <c r="M40" s="232">
        <v>0</v>
      </c>
      <c r="N40" s="232">
        <v>111.73</v>
      </c>
      <c r="O40" s="92">
        <f t="shared" si="0"/>
        <v>111.73</v>
      </c>
      <c r="P40" s="202">
        <f t="shared" si="1"/>
        <v>9.3108333333333331</v>
      </c>
      <c r="Q40" s="202">
        <f t="shared" si="2"/>
        <v>0.31036111111111109</v>
      </c>
    </row>
    <row r="41" spans="1:17">
      <c r="A41" s="43" t="s">
        <v>19</v>
      </c>
      <c r="B41" s="231" t="s">
        <v>100</v>
      </c>
      <c r="C41" s="232">
        <v>81.66</v>
      </c>
      <c r="D41" s="232">
        <v>71.849999999999994</v>
      </c>
      <c r="E41" s="232">
        <v>83.91</v>
      </c>
      <c r="F41" s="232">
        <v>84.59</v>
      </c>
      <c r="G41" s="232">
        <v>98.92</v>
      </c>
      <c r="H41" s="232">
        <v>106.21</v>
      </c>
      <c r="I41" s="232">
        <v>100.91</v>
      </c>
      <c r="J41" s="232">
        <v>96.63</v>
      </c>
      <c r="K41" s="232">
        <v>82.18</v>
      </c>
      <c r="L41" s="232">
        <v>90</v>
      </c>
      <c r="M41" s="232">
        <v>72.489999999999995</v>
      </c>
      <c r="N41" s="232">
        <v>86.59</v>
      </c>
      <c r="O41" s="92">
        <f t="shared" si="0"/>
        <v>1055.9399999999998</v>
      </c>
      <c r="P41" s="202">
        <f t="shared" si="1"/>
        <v>87.99499999999999</v>
      </c>
      <c r="Q41" s="202">
        <f t="shared" si="2"/>
        <v>2.9331666666666663</v>
      </c>
    </row>
    <row r="42" spans="1:17">
      <c r="A42" s="43" t="s">
        <v>19</v>
      </c>
      <c r="B42" s="55" t="s">
        <v>63</v>
      </c>
      <c r="C42" s="230">
        <v>35.36</v>
      </c>
      <c r="D42" s="230">
        <v>30.04</v>
      </c>
      <c r="E42" s="230">
        <v>36.64</v>
      </c>
      <c r="F42" s="230">
        <v>33.26</v>
      </c>
      <c r="G42" s="230">
        <v>38.36</v>
      </c>
      <c r="H42" s="230">
        <v>38.24</v>
      </c>
      <c r="I42" s="230">
        <v>42.77</v>
      </c>
      <c r="J42" s="230">
        <v>46.76</v>
      </c>
      <c r="K42" s="230">
        <v>41.21</v>
      </c>
      <c r="L42" s="230">
        <v>43.69</v>
      </c>
      <c r="M42" s="230">
        <v>37</v>
      </c>
      <c r="N42" s="230">
        <v>43</v>
      </c>
      <c r="O42" s="26">
        <f t="shared" si="0"/>
        <v>466.33000000000004</v>
      </c>
      <c r="P42" s="202">
        <f t="shared" si="1"/>
        <v>38.860833333333339</v>
      </c>
      <c r="Q42" s="202">
        <f t="shared" si="2"/>
        <v>1.2953611111111114</v>
      </c>
    </row>
    <row r="43" spans="1:17">
      <c r="A43" s="43" t="s">
        <v>64</v>
      </c>
      <c r="B43" s="40" t="s">
        <v>65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21">
        <v>0</v>
      </c>
      <c r="P43" s="202">
        <f t="shared" si="1"/>
        <v>0</v>
      </c>
      <c r="Q43" s="202">
        <f t="shared" si="2"/>
        <v>0</v>
      </c>
    </row>
    <row r="44" spans="1:17">
      <c r="A44" s="237" t="s">
        <v>66</v>
      </c>
      <c r="B44" s="40" t="s">
        <v>67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21">
        <v>0</v>
      </c>
      <c r="P44" s="202">
        <f t="shared" si="1"/>
        <v>0</v>
      </c>
      <c r="Q44" s="202">
        <f t="shared" si="2"/>
        <v>0</v>
      </c>
    </row>
    <row r="45" spans="1:17">
      <c r="A45" s="237" t="s">
        <v>66</v>
      </c>
      <c r="B45" s="231" t="s">
        <v>68</v>
      </c>
      <c r="C45" s="232">
        <v>248.17</v>
      </c>
      <c r="D45" s="232">
        <v>214.23</v>
      </c>
      <c r="E45" s="232">
        <v>247.51</v>
      </c>
      <c r="F45" s="232">
        <v>261.44</v>
      </c>
      <c r="G45" s="232">
        <v>302.52999999999997</v>
      </c>
      <c r="H45" s="232">
        <v>302.52</v>
      </c>
      <c r="I45" s="232">
        <v>294.95999999999998</v>
      </c>
      <c r="J45" s="232">
        <v>147.79</v>
      </c>
      <c r="K45" s="232"/>
      <c r="L45" s="232"/>
      <c r="M45" s="232"/>
      <c r="N45" s="232">
        <v>0</v>
      </c>
      <c r="O45" s="92">
        <f t="shared" si="0"/>
        <v>2019.1499999999999</v>
      </c>
      <c r="P45" s="202">
        <f t="shared" si="1"/>
        <v>168.26249999999999</v>
      </c>
      <c r="Q45" s="202">
        <f t="shared" si="2"/>
        <v>5.6087499999999997</v>
      </c>
    </row>
    <row r="46" spans="1:17">
      <c r="A46" s="237"/>
      <c r="B46" s="2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92"/>
      <c r="P46" s="202">
        <f t="shared" si="1"/>
        <v>0</v>
      </c>
      <c r="Q46" s="202">
        <f t="shared" si="2"/>
        <v>0</v>
      </c>
    </row>
    <row r="47" spans="1:17" ht="30">
      <c r="A47" s="52" t="s">
        <v>69</v>
      </c>
      <c r="B47" s="238" t="s">
        <v>70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>
        <v>0</v>
      </c>
      <c r="O47" s="21">
        <f t="shared" si="0"/>
        <v>0</v>
      </c>
      <c r="P47" s="202">
        <f t="shared" si="1"/>
        <v>0</v>
      </c>
      <c r="Q47" s="202">
        <f t="shared" si="2"/>
        <v>0</v>
      </c>
    </row>
    <row r="48" spans="1:17">
      <c r="A48" s="52"/>
      <c r="B48" s="204" t="s">
        <v>541</v>
      </c>
      <c r="C48" s="50">
        <v>0</v>
      </c>
      <c r="D48" s="50">
        <v>0</v>
      </c>
      <c r="E48" s="50">
        <v>1</v>
      </c>
      <c r="F48" s="50">
        <v>0</v>
      </c>
      <c r="G48" s="50">
        <v>2.9</v>
      </c>
      <c r="H48" s="50">
        <v>3.77</v>
      </c>
      <c r="I48" s="50">
        <v>1.79</v>
      </c>
      <c r="J48" s="50">
        <v>0</v>
      </c>
      <c r="K48" s="50">
        <v>0</v>
      </c>
      <c r="L48" s="50">
        <v>0</v>
      </c>
      <c r="M48" s="50">
        <v>0.99</v>
      </c>
      <c r="N48" s="50">
        <v>0</v>
      </c>
      <c r="O48" s="21">
        <f>SUM(C48:N48)</f>
        <v>10.450000000000001</v>
      </c>
      <c r="P48" s="202">
        <f t="shared" si="1"/>
        <v>0.87083333333333346</v>
      </c>
      <c r="Q48" s="202">
        <f t="shared" si="2"/>
        <v>2.9027777777777781E-2</v>
      </c>
    </row>
    <row r="49" spans="1:17">
      <c r="A49" s="52"/>
      <c r="B49" s="239" t="s">
        <v>542</v>
      </c>
      <c r="C49" s="50">
        <v>10.36</v>
      </c>
      <c r="D49" s="50">
        <v>4.59</v>
      </c>
      <c r="E49" s="50">
        <v>9.25</v>
      </c>
      <c r="F49" s="50">
        <v>4.9800000000000004</v>
      </c>
      <c r="G49" s="50">
        <v>8.5399999999999991</v>
      </c>
      <c r="H49" s="50">
        <v>7.07</v>
      </c>
      <c r="I49" s="50">
        <v>19.07</v>
      </c>
      <c r="J49" s="50">
        <v>6.09</v>
      </c>
      <c r="K49" s="50">
        <v>7.81</v>
      </c>
      <c r="L49" s="50">
        <v>4.62</v>
      </c>
      <c r="M49" s="50">
        <v>5.98</v>
      </c>
      <c r="N49" s="50">
        <v>3.74</v>
      </c>
      <c r="O49" s="21">
        <f>SUM(C49:N49)</f>
        <v>92.100000000000009</v>
      </c>
      <c r="P49" s="202">
        <f t="shared" si="1"/>
        <v>7.6750000000000007</v>
      </c>
      <c r="Q49" s="202">
        <f t="shared" si="2"/>
        <v>0.25583333333333336</v>
      </c>
    </row>
    <row r="50" spans="1:17">
      <c r="A50" s="52"/>
      <c r="B50" s="239" t="s">
        <v>543</v>
      </c>
      <c r="C50" s="50">
        <v>35.99</v>
      </c>
      <c r="D50" s="50">
        <v>27.69</v>
      </c>
      <c r="E50" s="50">
        <v>31.95</v>
      </c>
      <c r="F50" s="50">
        <v>47.7</v>
      </c>
      <c r="G50" s="50">
        <v>46.15</v>
      </c>
      <c r="H50" s="50">
        <v>42.34</v>
      </c>
      <c r="I50" s="50">
        <v>35.32</v>
      </c>
      <c r="J50" s="50">
        <v>51.14</v>
      </c>
      <c r="K50" s="50">
        <v>27.78</v>
      </c>
      <c r="L50" s="50">
        <v>28.22</v>
      </c>
      <c r="M50" s="50">
        <v>20.88</v>
      </c>
      <c r="N50" s="50">
        <v>21.33</v>
      </c>
      <c r="O50" s="21">
        <f>SUM(C50:N50)</f>
        <v>416.49000000000007</v>
      </c>
      <c r="P50" s="202">
        <f t="shared" si="1"/>
        <v>34.707500000000003</v>
      </c>
      <c r="Q50" s="202">
        <f t="shared" si="2"/>
        <v>1.1569166666666668</v>
      </c>
    </row>
    <row r="51" spans="1:17" ht="30">
      <c r="A51" s="52" t="s">
        <v>69</v>
      </c>
      <c r="B51" s="55" t="s">
        <v>105</v>
      </c>
      <c r="C51" s="230">
        <v>1.64</v>
      </c>
      <c r="D51" s="230">
        <v>3.84</v>
      </c>
      <c r="E51" s="230">
        <v>3.02</v>
      </c>
      <c r="F51" s="230">
        <v>1.57</v>
      </c>
      <c r="G51" s="230">
        <v>1.21</v>
      </c>
      <c r="H51" s="230">
        <v>1.9</v>
      </c>
      <c r="I51" s="230">
        <v>2.46</v>
      </c>
      <c r="J51" s="230">
        <v>2.2599999999999998</v>
      </c>
      <c r="K51" s="230">
        <v>2.82</v>
      </c>
      <c r="L51" s="230">
        <v>0</v>
      </c>
      <c r="M51" s="230">
        <v>3.19</v>
      </c>
      <c r="N51" s="230">
        <v>2.13</v>
      </c>
      <c r="O51" s="26">
        <f t="shared" si="0"/>
        <v>26.04</v>
      </c>
      <c r="P51" s="202">
        <f t="shared" si="1"/>
        <v>2.17</v>
      </c>
      <c r="Q51" s="202">
        <f t="shared" si="2"/>
        <v>7.2333333333333333E-2</v>
      </c>
    </row>
    <row r="52" spans="1:17" ht="30">
      <c r="A52" s="52" t="s">
        <v>69</v>
      </c>
      <c r="B52" s="55" t="s">
        <v>71</v>
      </c>
      <c r="C52" s="50">
        <v>0.79</v>
      </c>
      <c r="D52" s="50">
        <v>0.78</v>
      </c>
      <c r="E52" s="50">
        <v>0.84</v>
      </c>
      <c r="F52" s="50">
        <v>0.68</v>
      </c>
      <c r="G52" s="50">
        <v>1.49</v>
      </c>
      <c r="H52" s="50">
        <v>0.84</v>
      </c>
      <c r="I52" s="50">
        <v>1.25</v>
      </c>
      <c r="J52" s="50">
        <v>1.17</v>
      </c>
      <c r="K52" s="50">
        <v>1.76</v>
      </c>
      <c r="L52" s="50">
        <v>0</v>
      </c>
      <c r="M52" s="50">
        <v>1.1599999999999999</v>
      </c>
      <c r="N52" s="50">
        <v>0.74</v>
      </c>
      <c r="O52" s="21">
        <f t="shared" si="0"/>
        <v>11.5</v>
      </c>
      <c r="P52" s="202">
        <f t="shared" si="1"/>
        <v>0.95833333333333337</v>
      </c>
      <c r="Q52" s="202">
        <f t="shared" si="2"/>
        <v>3.1944444444444449E-2</v>
      </c>
    </row>
    <row r="53" spans="1:17">
      <c r="A53" s="52"/>
      <c r="B53" s="204" t="s">
        <v>544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2.5499999999999998</v>
      </c>
      <c r="L53" s="50">
        <v>18.59</v>
      </c>
      <c r="M53" s="50">
        <v>21.69</v>
      </c>
      <c r="N53" s="50">
        <v>12.21</v>
      </c>
      <c r="O53" s="21">
        <f t="shared" si="0"/>
        <v>55.04</v>
      </c>
      <c r="P53" s="202">
        <f t="shared" si="1"/>
        <v>4.5866666666666669</v>
      </c>
      <c r="Q53" s="202">
        <f t="shared" si="2"/>
        <v>0.15288888888888891</v>
      </c>
    </row>
    <row r="54" spans="1:17" ht="30">
      <c r="A54" s="52" t="s">
        <v>69</v>
      </c>
      <c r="B54" s="55" t="s">
        <v>97</v>
      </c>
      <c r="C54" s="230">
        <v>14.09</v>
      </c>
      <c r="D54" s="230">
        <v>10.41</v>
      </c>
      <c r="E54" s="230">
        <v>6.81</v>
      </c>
      <c r="F54" s="230">
        <v>13.26</v>
      </c>
      <c r="G54" s="230">
        <v>12.33</v>
      </c>
      <c r="H54" s="230">
        <v>8.48</v>
      </c>
      <c r="I54" s="230">
        <v>14.15</v>
      </c>
      <c r="J54" s="230">
        <v>13.61</v>
      </c>
      <c r="K54" s="230">
        <v>14.73</v>
      </c>
      <c r="L54" s="230">
        <v>11.15</v>
      </c>
      <c r="M54" s="230">
        <v>28.95</v>
      </c>
      <c r="N54" s="230">
        <v>11.02</v>
      </c>
      <c r="O54" s="26">
        <f t="shared" si="0"/>
        <v>158.99</v>
      </c>
      <c r="P54" s="202">
        <f t="shared" si="1"/>
        <v>13.249166666666667</v>
      </c>
      <c r="Q54" s="202">
        <f t="shared" si="2"/>
        <v>0.44163888888888891</v>
      </c>
    </row>
    <row r="55" spans="1:17" ht="30">
      <c r="A55" s="52" t="s">
        <v>69</v>
      </c>
      <c r="B55" s="55" t="s">
        <v>72</v>
      </c>
      <c r="C55" s="50">
        <v>1.26</v>
      </c>
      <c r="D55" s="50">
        <v>0.94</v>
      </c>
      <c r="E55" s="50">
        <v>1.61</v>
      </c>
      <c r="F55" s="50">
        <v>1.2</v>
      </c>
      <c r="G55" s="50">
        <v>0.97</v>
      </c>
      <c r="H55" s="50">
        <v>0.95</v>
      </c>
      <c r="I55" s="50">
        <v>1.85</v>
      </c>
      <c r="J55" s="50">
        <v>0.74</v>
      </c>
      <c r="K55" s="50">
        <v>0.78</v>
      </c>
      <c r="L55" s="50">
        <v>1.57</v>
      </c>
      <c r="M55" s="50">
        <v>0.65</v>
      </c>
      <c r="N55" s="50">
        <v>0.62</v>
      </c>
      <c r="O55" s="21">
        <f t="shared" si="0"/>
        <v>13.14</v>
      </c>
      <c r="P55" s="202">
        <f t="shared" si="1"/>
        <v>1.095</v>
      </c>
      <c r="Q55" s="202">
        <f t="shared" si="2"/>
        <v>3.6499999999999998E-2</v>
      </c>
    </row>
    <row r="56" spans="1:17">
      <c r="A56" s="52"/>
      <c r="B56" s="240" t="s">
        <v>545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4.6900000000000004</v>
      </c>
      <c r="N56" s="50">
        <v>1.01</v>
      </c>
      <c r="O56" s="21">
        <f t="shared" si="0"/>
        <v>5.7</v>
      </c>
      <c r="P56" s="202">
        <f t="shared" si="1"/>
        <v>0.47500000000000003</v>
      </c>
      <c r="Q56" s="202">
        <f t="shared" si="2"/>
        <v>1.5833333333333335E-2</v>
      </c>
    </row>
    <row r="57" spans="1:17" ht="30">
      <c r="A57" s="52" t="s">
        <v>69</v>
      </c>
      <c r="B57" s="55" t="s">
        <v>73</v>
      </c>
      <c r="C57" s="50">
        <v>9.36</v>
      </c>
      <c r="D57" s="50">
        <v>10.4</v>
      </c>
      <c r="E57" s="50">
        <v>9.39</v>
      </c>
      <c r="F57" s="50">
        <v>6.9</v>
      </c>
      <c r="G57" s="50">
        <v>10.99</v>
      </c>
      <c r="H57" s="50">
        <v>8.4499999999999993</v>
      </c>
      <c r="I57" s="50">
        <v>12.75</v>
      </c>
      <c r="J57" s="50">
        <v>9.8699999999999992</v>
      </c>
      <c r="K57" s="50">
        <v>11.5</v>
      </c>
      <c r="L57" s="50">
        <v>10.15</v>
      </c>
      <c r="M57" s="50">
        <v>9.1999999999999993</v>
      </c>
      <c r="N57" s="50">
        <v>11.98</v>
      </c>
      <c r="O57" s="21">
        <f t="shared" si="0"/>
        <v>120.94000000000001</v>
      </c>
      <c r="P57" s="202">
        <f t="shared" si="1"/>
        <v>10.078333333333335</v>
      </c>
      <c r="Q57" s="202">
        <f t="shared" si="2"/>
        <v>0.33594444444444449</v>
      </c>
    </row>
    <row r="58" spans="1:17">
      <c r="A58" s="52"/>
      <c r="B58" s="204" t="s">
        <v>546</v>
      </c>
      <c r="C58" s="50"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1.1399999999999999</v>
      </c>
      <c r="M58" s="50">
        <v>0</v>
      </c>
      <c r="N58" s="50">
        <v>0</v>
      </c>
      <c r="O58" s="21">
        <f t="shared" si="0"/>
        <v>1.1399999999999999</v>
      </c>
      <c r="P58" s="202">
        <f t="shared" si="1"/>
        <v>9.4999999999999987E-2</v>
      </c>
      <c r="Q58" s="202">
        <f t="shared" si="2"/>
        <v>3.1666666666666662E-3</v>
      </c>
    </row>
    <row r="59" spans="1:17">
      <c r="A59" s="52"/>
      <c r="B59" s="204" t="s">
        <v>547</v>
      </c>
      <c r="C59" s="50">
        <v>1.62</v>
      </c>
      <c r="D59" s="50">
        <v>1.49</v>
      </c>
      <c r="E59" s="50">
        <v>1.44</v>
      </c>
      <c r="F59" s="50">
        <v>3.21</v>
      </c>
      <c r="G59" s="50">
        <v>2.81</v>
      </c>
      <c r="H59" s="50">
        <v>1.7</v>
      </c>
      <c r="I59" s="50">
        <v>2.23</v>
      </c>
      <c r="J59" s="50">
        <v>0.43</v>
      </c>
      <c r="K59" s="50">
        <v>0</v>
      </c>
      <c r="L59" s="50">
        <v>0</v>
      </c>
      <c r="M59" s="50">
        <v>0</v>
      </c>
      <c r="N59" s="50">
        <v>0</v>
      </c>
      <c r="O59" s="21">
        <f t="shared" si="0"/>
        <v>14.93</v>
      </c>
      <c r="P59" s="202">
        <f t="shared" si="1"/>
        <v>1.2441666666666666</v>
      </c>
      <c r="Q59" s="202">
        <f t="shared" si="2"/>
        <v>4.1472222222222223E-2</v>
      </c>
    </row>
    <row r="60" spans="1:17" ht="30">
      <c r="A60" s="241" t="s">
        <v>69</v>
      </c>
      <c r="B60" s="55" t="s">
        <v>74</v>
      </c>
      <c r="C60" s="50">
        <v>180.24</v>
      </c>
      <c r="D60" s="50">
        <v>154.76</v>
      </c>
      <c r="E60" s="50">
        <v>166.12</v>
      </c>
      <c r="F60" s="50">
        <v>160.11000000000001</v>
      </c>
      <c r="G60" s="50">
        <v>165.23</v>
      </c>
      <c r="H60" s="50">
        <v>164.54</v>
      </c>
      <c r="I60" s="50">
        <v>195.32</v>
      </c>
      <c r="J60" s="50">
        <v>181.62</v>
      </c>
      <c r="K60" s="50">
        <v>145.91</v>
      </c>
      <c r="L60" s="50">
        <v>167.16</v>
      </c>
      <c r="M60" s="50">
        <v>154.33000000000001</v>
      </c>
      <c r="N60" s="50">
        <v>204.29</v>
      </c>
      <c r="O60" s="21">
        <f t="shared" si="0"/>
        <v>2039.63</v>
      </c>
      <c r="P60" s="202">
        <f t="shared" si="1"/>
        <v>169.96916666666667</v>
      </c>
      <c r="Q60" s="202">
        <f t="shared" si="2"/>
        <v>5.6656388888888891</v>
      </c>
    </row>
    <row r="61" spans="1:17">
      <c r="A61" s="241"/>
      <c r="B61" s="242" t="s">
        <v>548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2.99</v>
      </c>
      <c r="K61" s="50">
        <v>0</v>
      </c>
      <c r="L61" s="50">
        <v>0</v>
      </c>
      <c r="M61" s="50">
        <v>0</v>
      </c>
      <c r="N61" s="50">
        <v>0</v>
      </c>
      <c r="O61" s="21">
        <f t="shared" si="0"/>
        <v>2.99</v>
      </c>
      <c r="P61" s="202">
        <f t="shared" si="1"/>
        <v>0.24916666666666668</v>
      </c>
      <c r="Q61" s="202">
        <f t="shared" si="2"/>
        <v>8.3055555555555556E-3</v>
      </c>
    </row>
    <row r="62" spans="1:17" ht="30">
      <c r="A62" s="52" t="s">
        <v>69</v>
      </c>
      <c r="B62" s="55" t="s">
        <v>75</v>
      </c>
      <c r="C62" s="50">
        <v>1.71</v>
      </c>
      <c r="D62" s="50">
        <v>0.81</v>
      </c>
      <c r="E62" s="50">
        <v>0</v>
      </c>
      <c r="F62" s="50">
        <v>0.81</v>
      </c>
      <c r="G62" s="50">
        <v>0.91</v>
      </c>
      <c r="H62" s="50">
        <v>1.27</v>
      </c>
      <c r="I62" s="50">
        <v>1.23</v>
      </c>
      <c r="J62" s="50">
        <v>1.81</v>
      </c>
      <c r="K62" s="50">
        <v>0</v>
      </c>
      <c r="L62" s="50">
        <v>1.54</v>
      </c>
      <c r="M62" s="50">
        <v>0</v>
      </c>
      <c r="N62" s="50">
        <v>1.1599999999999999</v>
      </c>
      <c r="O62" s="21">
        <f t="shared" si="0"/>
        <v>11.25</v>
      </c>
      <c r="P62" s="202">
        <f t="shared" si="1"/>
        <v>0.9375</v>
      </c>
      <c r="Q62" s="202">
        <f t="shared" si="2"/>
        <v>3.125E-2</v>
      </c>
    </row>
    <row r="63" spans="1:17" ht="30">
      <c r="A63" s="52" t="s">
        <v>69</v>
      </c>
      <c r="B63" s="55" t="s">
        <v>76</v>
      </c>
      <c r="C63" s="50">
        <v>3.84</v>
      </c>
      <c r="D63" s="50">
        <v>4.22</v>
      </c>
      <c r="E63" s="50">
        <v>4.1399999999999997</v>
      </c>
      <c r="F63" s="50">
        <v>3.13</v>
      </c>
      <c r="G63" s="50">
        <v>8.67</v>
      </c>
      <c r="H63" s="50">
        <v>6.6</v>
      </c>
      <c r="I63" s="50">
        <v>4.49</v>
      </c>
      <c r="J63" s="50">
        <v>6.56</v>
      </c>
      <c r="K63" s="50">
        <v>6.9</v>
      </c>
      <c r="L63" s="50">
        <v>6.39</v>
      </c>
      <c r="M63" s="50">
        <v>7.36</v>
      </c>
      <c r="N63" s="50">
        <v>5.8</v>
      </c>
      <c r="O63" s="21">
        <f t="shared" si="0"/>
        <v>68.100000000000009</v>
      </c>
      <c r="P63" s="202">
        <f t="shared" si="1"/>
        <v>5.6750000000000007</v>
      </c>
      <c r="Q63" s="202">
        <f t="shared" si="2"/>
        <v>0.18916666666666668</v>
      </c>
    </row>
    <row r="64" spans="1:17" ht="30">
      <c r="A64" s="52" t="s">
        <v>69</v>
      </c>
      <c r="B64" s="55" t="s">
        <v>106</v>
      </c>
      <c r="C64" s="230">
        <v>0</v>
      </c>
      <c r="D64" s="230">
        <v>0</v>
      </c>
      <c r="E64" s="230">
        <v>0</v>
      </c>
      <c r="F64" s="230">
        <v>4.04</v>
      </c>
      <c r="G64" s="230">
        <v>3.63</v>
      </c>
      <c r="H64" s="230">
        <v>5.21</v>
      </c>
      <c r="I64" s="230">
        <v>6.47</v>
      </c>
      <c r="J64" s="230">
        <v>6.29</v>
      </c>
      <c r="K64" s="230">
        <v>4.4000000000000004</v>
      </c>
      <c r="L64" s="230">
        <v>4.4400000000000004</v>
      </c>
      <c r="M64" s="50">
        <v>3.99</v>
      </c>
      <c r="N64" s="50">
        <v>3.96</v>
      </c>
      <c r="O64" s="21">
        <f t="shared" si="0"/>
        <v>42.43</v>
      </c>
      <c r="P64" s="202">
        <f t="shared" si="1"/>
        <v>3.5358333333333332</v>
      </c>
      <c r="Q64" s="202">
        <f t="shared" si="2"/>
        <v>0.11786111111111111</v>
      </c>
    </row>
    <row r="65" spans="1:17" ht="30">
      <c r="A65" s="52" t="s">
        <v>69</v>
      </c>
      <c r="B65" s="55" t="s">
        <v>77</v>
      </c>
      <c r="C65" s="243">
        <v>13.35</v>
      </c>
      <c r="D65" s="243">
        <v>9.77</v>
      </c>
      <c r="E65" s="243">
        <v>8.69</v>
      </c>
      <c r="F65" s="50">
        <v>4.8499999999999996</v>
      </c>
      <c r="G65" s="50">
        <v>8.15</v>
      </c>
      <c r="H65" s="50">
        <v>9.3800000000000008</v>
      </c>
      <c r="I65" s="50">
        <v>14.41</v>
      </c>
      <c r="J65" s="50">
        <v>10.94</v>
      </c>
      <c r="K65" s="50">
        <v>12.69</v>
      </c>
      <c r="L65" s="50">
        <v>12.12</v>
      </c>
      <c r="M65" s="50">
        <v>8.49</v>
      </c>
      <c r="N65" s="50">
        <v>5.86</v>
      </c>
      <c r="O65" s="21">
        <f t="shared" si="0"/>
        <v>118.69999999999999</v>
      </c>
      <c r="P65" s="202">
        <f t="shared" si="1"/>
        <v>9.8916666666666657</v>
      </c>
      <c r="Q65" s="202">
        <f t="shared" si="2"/>
        <v>0.32972222222222219</v>
      </c>
    </row>
    <row r="66" spans="1:17">
      <c r="A66" s="52"/>
      <c r="B66" s="204" t="s">
        <v>549</v>
      </c>
      <c r="C66" s="243">
        <v>0</v>
      </c>
      <c r="D66" s="243">
        <v>0</v>
      </c>
      <c r="E66" s="243">
        <v>0</v>
      </c>
      <c r="F66" s="50">
        <v>0</v>
      </c>
      <c r="G66" s="50">
        <v>0</v>
      </c>
      <c r="H66" s="50">
        <v>0</v>
      </c>
      <c r="I66" s="50">
        <v>1.33</v>
      </c>
      <c r="J66" s="50">
        <v>1.99</v>
      </c>
      <c r="K66" s="50">
        <v>1.8</v>
      </c>
      <c r="L66" s="50">
        <v>2.72</v>
      </c>
      <c r="M66" s="50">
        <v>2.335</v>
      </c>
      <c r="N66" s="50">
        <v>4.84</v>
      </c>
      <c r="O66" s="21">
        <f t="shared" si="0"/>
        <v>15.015000000000001</v>
      </c>
      <c r="P66" s="202">
        <f t="shared" si="1"/>
        <v>1.25125</v>
      </c>
      <c r="Q66" s="202">
        <f t="shared" si="2"/>
        <v>4.1708333333333333E-2</v>
      </c>
    </row>
    <row r="67" spans="1:17">
      <c r="A67" s="52"/>
      <c r="B67" s="239" t="s">
        <v>550</v>
      </c>
      <c r="C67" s="50">
        <v>1.95</v>
      </c>
      <c r="D67" s="50">
        <v>1</v>
      </c>
      <c r="E67" s="50">
        <v>0.93</v>
      </c>
      <c r="F67" s="50">
        <v>1.58</v>
      </c>
      <c r="G67" s="50">
        <v>1.2</v>
      </c>
      <c r="H67" s="50">
        <v>1.38</v>
      </c>
      <c r="I67" s="50">
        <v>1.33</v>
      </c>
      <c r="J67" s="50">
        <v>1.89</v>
      </c>
      <c r="K67" s="50">
        <v>0.92</v>
      </c>
      <c r="L67" s="50">
        <v>1.08</v>
      </c>
      <c r="M67" s="50">
        <v>0.96</v>
      </c>
      <c r="N67" s="50">
        <v>0.99</v>
      </c>
      <c r="O67" s="21">
        <f>SUM(C67:N67)</f>
        <v>15.210000000000003</v>
      </c>
      <c r="P67" s="202">
        <f t="shared" si="1"/>
        <v>1.2675000000000003</v>
      </c>
      <c r="Q67" s="202">
        <f t="shared" si="2"/>
        <v>4.225000000000001E-2</v>
      </c>
    </row>
    <row r="68" spans="1:17" ht="30">
      <c r="A68" s="52" t="s">
        <v>69</v>
      </c>
      <c r="B68" s="244" t="s">
        <v>78</v>
      </c>
      <c r="C68" s="50">
        <v>8.76</v>
      </c>
      <c r="D68" s="50">
        <v>7.98</v>
      </c>
      <c r="E68" s="50">
        <v>10.95</v>
      </c>
      <c r="F68" s="50">
        <v>4.1399999999999997</v>
      </c>
      <c r="G68" s="50">
        <v>10.39</v>
      </c>
      <c r="H68" s="50">
        <v>7.57</v>
      </c>
      <c r="I68" s="50">
        <v>5.51</v>
      </c>
      <c r="J68" s="50">
        <v>14</v>
      </c>
      <c r="K68" s="50">
        <v>13.53</v>
      </c>
      <c r="L68" s="50">
        <v>12.76</v>
      </c>
      <c r="M68" s="50">
        <v>18.739999999999998</v>
      </c>
      <c r="N68" s="50">
        <v>15.71</v>
      </c>
      <c r="O68" s="21">
        <f t="shared" si="0"/>
        <v>130.04</v>
      </c>
      <c r="P68" s="202">
        <f t="shared" si="1"/>
        <v>10.836666666666666</v>
      </c>
      <c r="Q68" s="202">
        <f t="shared" si="2"/>
        <v>0.36122222222222222</v>
      </c>
    </row>
    <row r="69" spans="1:17" ht="30">
      <c r="A69" s="52" t="s">
        <v>69</v>
      </c>
      <c r="B69" s="55" t="s">
        <v>79</v>
      </c>
      <c r="C69" s="50">
        <v>0</v>
      </c>
      <c r="D69" s="50">
        <v>1620.91</v>
      </c>
      <c r="E69" s="50">
        <v>0.48</v>
      </c>
      <c r="F69" s="50">
        <v>0.26</v>
      </c>
      <c r="G69" s="50">
        <v>1.1299999999999999</v>
      </c>
      <c r="H69" s="50">
        <v>0.83</v>
      </c>
      <c r="I69" s="50">
        <v>0.72</v>
      </c>
      <c r="J69" s="50">
        <v>0.88</v>
      </c>
      <c r="K69" s="50">
        <v>0.94</v>
      </c>
      <c r="L69" s="50">
        <v>0</v>
      </c>
      <c r="M69" s="50">
        <v>0.49</v>
      </c>
      <c r="N69" s="50">
        <v>0.74</v>
      </c>
      <c r="O69" s="21">
        <f t="shared" si="0"/>
        <v>1627.3800000000003</v>
      </c>
      <c r="P69" s="202">
        <f t="shared" si="1"/>
        <v>135.61500000000004</v>
      </c>
      <c r="Q69" s="202">
        <f t="shared" si="2"/>
        <v>4.5205000000000011</v>
      </c>
    </row>
    <row r="70" spans="1:17" ht="30">
      <c r="A70" s="52" t="s">
        <v>69</v>
      </c>
      <c r="B70" s="55" t="s">
        <v>80</v>
      </c>
      <c r="C70" s="50">
        <v>4.03</v>
      </c>
      <c r="D70" s="50">
        <v>3.13</v>
      </c>
      <c r="E70" s="50">
        <v>1.35</v>
      </c>
      <c r="F70" s="50">
        <v>3.51</v>
      </c>
      <c r="G70" s="50">
        <v>6.13</v>
      </c>
      <c r="H70" s="50">
        <v>2.78</v>
      </c>
      <c r="I70" s="50">
        <v>5.26</v>
      </c>
      <c r="J70" s="50">
        <v>2.89</v>
      </c>
      <c r="K70" s="50">
        <v>9.0299999999999994</v>
      </c>
      <c r="L70" s="50">
        <v>12.31</v>
      </c>
      <c r="M70" s="50">
        <v>7.94</v>
      </c>
      <c r="N70" s="50">
        <v>7.87</v>
      </c>
      <c r="O70" s="21">
        <f t="shared" si="0"/>
        <v>66.23</v>
      </c>
      <c r="P70" s="202">
        <f t="shared" si="1"/>
        <v>5.519166666666667</v>
      </c>
      <c r="Q70" s="202">
        <f t="shared" si="2"/>
        <v>0.18397222222222223</v>
      </c>
    </row>
    <row r="71" spans="1:17" ht="30">
      <c r="A71" s="52" t="s">
        <v>69</v>
      </c>
      <c r="B71" s="55" t="s">
        <v>101</v>
      </c>
      <c r="C71" s="50">
        <v>116.45</v>
      </c>
      <c r="D71" s="50">
        <v>113.58</v>
      </c>
      <c r="E71" s="50">
        <v>98.84</v>
      </c>
      <c r="F71" s="50">
        <v>82.55</v>
      </c>
      <c r="G71" s="50">
        <v>107.02</v>
      </c>
      <c r="H71" s="50">
        <v>121.4</v>
      </c>
      <c r="I71" s="50">
        <v>137.37</v>
      </c>
      <c r="J71" s="50">
        <v>108.55</v>
      </c>
      <c r="K71" s="50">
        <v>135.46</v>
      </c>
      <c r="L71" s="50">
        <v>136.55000000000001</v>
      </c>
      <c r="M71" s="50">
        <v>128.06</v>
      </c>
      <c r="N71" s="50">
        <v>114.03</v>
      </c>
      <c r="O71" s="21">
        <f t="shared" si="0"/>
        <v>1399.86</v>
      </c>
      <c r="P71" s="202">
        <f t="shared" si="1"/>
        <v>116.65499999999999</v>
      </c>
      <c r="Q71" s="202">
        <f t="shared" si="2"/>
        <v>3.8884999999999996</v>
      </c>
    </row>
    <row r="72" spans="1:17" ht="30">
      <c r="A72" s="52" t="s">
        <v>69</v>
      </c>
      <c r="B72" s="55" t="s">
        <v>81</v>
      </c>
      <c r="C72" s="50">
        <v>8.42</v>
      </c>
      <c r="D72" s="50">
        <v>9.0500000000000007</v>
      </c>
      <c r="E72" s="50">
        <v>8.94</v>
      </c>
      <c r="F72" s="50">
        <v>3.03</v>
      </c>
      <c r="G72" s="50">
        <v>12.15</v>
      </c>
      <c r="H72" s="50">
        <v>9.0500000000000007</v>
      </c>
      <c r="I72" s="50">
        <v>8.74</v>
      </c>
      <c r="J72" s="50">
        <v>11.54</v>
      </c>
      <c r="K72" s="50">
        <v>12.61</v>
      </c>
      <c r="L72" s="50">
        <v>14.82</v>
      </c>
      <c r="M72" s="50">
        <v>8.86</v>
      </c>
      <c r="N72" s="50">
        <v>6.1</v>
      </c>
      <c r="O72" s="21">
        <f t="shared" si="0"/>
        <v>113.30999999999999</v>
      </c>
      <c r="P72" s="202">
        <f t="shared" ref="P72:P121" si="3">SUM(O72/12)</f>
        <v>9.442499999999999</v>
      </c>
      <c r="Q72" s="202">
        <f t="shared" ref="Q72:Q121" si="4">SUM(P72/30)</f>
        <v>0.31474999999999997</v>
      </c>
    </row>
    <row r="73" spans="1:17" ht="30">
      <c r="A73" s="52" t="s">
        <v>69</v>
      </c>
      <c r="B73" s="55" t="s">
        <v>82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1.87</v>
      </c>
      <c r="O73" s="21">
        <f t="shared" ref="O73:O120" si="5">SUM(C73:N73)</f>
        <v>1.87</v>
      </c>
      <c r="P73" s="202">
        <f t="shared" si="3"/>
        <v>0.15583333333333335</v>
      </c>
      <c r="Q73" s="202">
        <f t="shared" si="4"/>
        <v>5.1944444444444451E-3</v>
      </c>
    </row>
    <row r="74" spans="1:17" ht="30">
      <c r="A74" s="52" t="s">
        <v>69</v>
      </c>
      <c r="B74" s="55" t="s">
        <v>83</v>
      </c>
      <c r="C74" s="50">
        <v>1.28</v>
      </c>
      <c r="D74" s="50">
        <v>2.42</v>
      </c>
      <c r="E74" s="50">
        <v>1.82</v>
      </c>
      <c r="F74" s="50">
        <v>2.15</v>
      </c>
      <c r="G74" s="50">
        <v>2.99</v>
      </c>
      <c r="H74" s="50">
        <v>2.31</v>
      </c>
      <c r="I74" s="50">
        <v>1.98</v>
      </c>
      <c r="J74" s="50">
        <v>2.68</v>
      </c>
      <c r="K74" s="50">
        <v>1.48</v>
      </c>
      <c r="L74" s="50">
        <v>2.2400000000000002</v>
      </c>
      <c r="M74" s="50">
        <v>2.75</v>
      </c>
      <c r="N74" s="50">
        <v>1.85</v>
      </c>
      <c r="O74" s="21">
        <f t="shared" si="5"/>
        <v>25.950000000000003</v>
      </c>
      <c r="P74" s="202">
        <f t="shared" si="3"/>
        <v>2.1625000000000001</v>
      </c>
      <c r="Q74" s="202">
        <f t="shared" si="4"/>
        <v>7.2083333333333333E-2</v>
      </c>
    </row>
    <row r="75" spans="1:17">
      <c r="A75" s="52"/>
      <c r="B75" s="204" t="s">
        <v>551</v>
      </c>
      <c r="C75" s="50">
        <v>0.25</v>
      </c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21">
        <f t="shared" si="5"/>
        <v>0.25</v>
      </c>
      <c r="P75" s="202">
        <f t="shared" si="3"/>
        <v>2.0833333333333332E-2</v>
      </c>
      <c r="Q75" s="202">
        <f t="shared" si="4"/>
        <v>6.9444444444444436E-4</v>
      </c>
    </row>
    <row r="76" spans="1:17" ht="30">
      <c r="A76" s="52" t="s">
        <v>69</v>
      </c>
      <c r="B76" s="55" t="s">
        <v>84</v>
      </c>
      <c r="C76" s="50">
        <v>127.17</v>
      </c>
      <c r="D76" s="50">
        <v>133.22999999999999</v>
      </c>
      <c r="E76" s="50">
        <v>157.76</v>
      </c>
      <c r="F76" s="50">
        <v>124.68</v>
      </c>
      <c r="G76" s="50">
        <v>153.94</v>
      </c>
      <c r="H76" s="50">
        <v>178.68</v>
      </c>
      <c r="I76" s="50">
        <v>170.03</v>
      </c>
      <c r="J76" s="50">
        <v>168.14</v>
      </c>
      <c r="K76" s="50">
        <v>137.97</v>
      </c>
      <c r="L76" s="50">
        <v>140.61000000000001</v>
      </c>
      <c r="M76" s="50">
        <v>127.88</v>
      </c>
      <c r="N76" s="50">
        <v>83.54</v>
      </c>
      <c r="O76" s="21">
        <f t="shared" si="5"/>
        <v>1703.63</v>
      </c>
      <c r="P76" s="202">
        <f t="shared" si="3"/>
        <v>141.96916666666667</v>
      </c>
      <c r="Q76" s="202">
        <f t="shared" si="4"/>
        <v>4.7323055555555555</v>
      </c>
    </row>
    <row r="77" spans="1:17" ht="30">
      <c r="A77" s="52" t="s">
        <v>69</v>
      </c>
      <c r="B77" s="55" t="s">
        <v>85</v>
      </c>
      <c r="C77" s="50">
        <v>321.89</v>
      </c>
      <c r="D77" s="50">
        <v>289.29000000000002</v>
      </c>
      <c r="E77" s="50">
        <v>362.99</v>
      </c>
      <c r="F77" s="50">
        <v>353.58</v>
      </c>
      <c r="G77" s="50">
        <v>361.33</v>
      </c>
      <c r="H77" s="50">
        <v>320.91000000000003</v>
      </c>
      <c r="I77" s="50">
        <v>331.44</v>
      </c>
      <c r="J77" s="50">
        <v>316.38</v>
      </c>
      <c r="K77" s="50">
        <v>264.83</v>
      </c>
      <c r="L77" s="50">
        <v>426.53</v>
      </c>
      <c r="M77" s="50">
        <v>421.08</v>
      </c>
      <c r="N77" s="50">
        <v>467.45</v>
      </c>
      <c r="O77" s="21">
        <f t="shared" si="5"/>
        <v>4237.7</v>
      </c>
      <c r="P77" s="202">
        <f t="shared" si="3"/>
        <v>353.14166666666665</v>
      </c>
      <c r="Q77" s="202">
        <f t="shared" si="4"/>
        <v>11.771388888888888</v>
      </c>
    </row>
    <row r="78" spans="1:17" ht="30">
      <c r="A78" s="52" t="s">
        <v>69</v>
      </c>
      <c r="B78" s="55" t="s">
        <v>107</v>
      </c>
      <c r="C78" s="50">
        <v>48.67</v>
      </c>
      <c r="D78" s="50">
        <v>49.4</v>
      </c>
      <c r="E78" s="50">
        <v>54.91</v>
      </c>
      <c r="F78" s="50">
        <v>57.75</v>
      </c>
      <c r="G78" s="50">
        <v>44.95</v>
      </c>
      <c r="H78" s="50">
        <v>57.91</v>
      </c>
      <c r="I78" s="50">
        <v>44.01</v>
      </c>
      <c r="J78" s="50">
        <v>47.03</v>
      </c>
      <c r="K78" s="50">
        <v>42.33</v>
      </c>
      <c r="L78" s="50">
        <v>42.65</v>
      </c>
      <c r="M78" s="50">
        <v>46.7</v>
      </c>
      <c r="N78" s="50">
        <v>33.56</v>
      </c>
      <c r="O78" s="21">
        <f t="shared" si="5"/>
        <v>569.86999999999989</v>
      </c>
      <c r="P78" s="202">
        <f t="shared" si="3"/>
        <v>47.489166666666655</v>
      </c>
      <c r="Q78" s="202">
        <f t="shared" si="4"/>
        <v>1.5829722222222218</v>
      </c>
    </row>
    <row r="79" spans="1:17">
      <c r="A79" s="52"/>
      <c r="B79" s="204" t="s">
        <v>552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0.24</v>
      </c>
      <c r="N79" s="50">
        <v>0</v>
      </c>
      <c r="O79" s="21">
        <f t="shared" si="5"/>
        <v>0.24</v>
      </c>
      <c r="P79" s="202">
        <f t="shared" si="3"/>
        <v>0.02</v>
      </c>
      <c r="Q79" s="202">
        <f t="shared" si="4"/>
        <v>6.6666666666666664E-4</v>
      </c>
    </row>
    <row r="80" spans="1:17">
      <c r="A80" s="52"/>
      <c r="B80" s="204" t="s">
        <v>553</v>
      </c>
      <c r="C80" s="50">
        <v>0</v>
      </c>
      <c r="D80" s="50">
        <v>1.01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1.45</v>
      </c>
      <c r="K80" s="50">
        <v>1.1000000000000001</v>
      </c>
      <c r="L80" s="50">
        <v>0.93</v>
      </c>
      <c r="M80" s="50">
        <v>3.37</v>
      </c>
      <c r="N80" s="50">
        <v>0</v>
      </c>
      <c r="O80" s="21">
        <f t="shared" si="5"/>
        <v>7.86</v>
      </c>
      <c r="P80" s="202">
        <f t="shared" si="3"/>
        <v>0.65500000000000003</v>
      </c>
      <c r="Q80" s="202">
        <f t="shared" si="4"/>
        <v>2.1833333333333333E-2</v>
      </c>
    </row>
    <row r="81" spans="1:17">
      <c r="A81" s="52"/>
      <c r="B81" s="204" t="s">
        <v>554</v>
      </c>
      <c r="C81" s="50">
        <v>0</v>
      </c>
      <c r="D81" s="50">
        <v>0</v>
      </c>
      <c r="E81" s="50">
        <v>0</v>
      </c>
      <c r="F81" s="50">
        <v>5.82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21">
        <f t="shared" si="5"/>
        <v>5.82</v>
      </c>
      <c r="P81" s="202">
        <f t="shared" si="3"/>
        <v>0.48500000000000004</v>
      </c>
      <c r="Q81" s="202">
        <f t="shared" si="4"/>
        <v>1.6166666666666669E-2</v>
      </c>
    </row>
    <row r="82" spans="1:17" ht="30">
      <c r="A82" s="52" t="s">
        <v>69</v>
      </c>
      <c r="B82" s="55" t="s">
        <v>108</v>
      </c>
      <c r="C82" s="50">
        <v>1.39</v>
      </c>
      <c r="D82" s="50">
        <v>1.26</v>
      </c>
      <c r="E82" s="50">
        <v>1.54</v>
      </c>
      <c r="F82" s="50">
        <v>1.42</v>
      </c>
      <c r="G82" s="50">
        <v>1.65</v>
      </c>
      <c r="H82" s="50">
        <v>0.63</v>
      </c>
      <c r="I82" s="50">
        <v>1.3</v>
      </c>
      <c r="J82" s="50">
        <v>1.44</v>
      </c>
      <c r="K82" s="50">
        <v>1.0900000000000001</v>
      </c>
      <c r="L82" s="50">
        <v>0.38</v>
      </c>
      <c r="M82" s="50">
        <v>1.19</v>
      </c>
      <c r="N82" s="50">
        <v>1.66</v>
      </c>
      <c r="O82" s="21">
        <f t="shared" si="5"/>
        <v>14.95</v>
      </c>
      <c r="P82" s="202">
        <f t="shared" si="3"/>
        <v>1.2458333333333333</v>
      </c>
      <c r="Q82" s="202">
        <f t="shared" si="4"/>
        <v>4.1527777777777782E-2</v>
      </c>
    </row>
    <row r="83" spans="1:17">
      <c r="A83" s="52"/>
      <c r="B83" s="204" t="s">
        <v>555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0.82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21">
        <f t="shared" si="5"/>
        <v>0.82</v>
      </c>
      <c r="P83" s="202">
        <f t="shared" si="3"/>
        <v>6.8333333333333329E-2</v>
      </c>
      <c r="Q83" s="202">
        <f t="shared" si="4"/>
        <v>2.2777777777777774E-3</v>
      </c>
    </row>
    <row r="84" spans="1:17" ht="30">
      <c r="A84" s="52" t="s">
        <v>69</v>
      </c>
      <c r="B84" s="55" t="s">
        <v>109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16.079999999999998</v>
      </c>
      <c r="L84" s="50">
        <v>10.63</v>
      </c>
      <c r="M84" s="50">
        <v>8.07</v>
      </c>
      <c r="N84" s="50">
        <v>6.73</v>
      </c>
      <c r="O84" s="21">
        <f t="shared" si="5"/>
        <v>41.510000000000005</v>
      </c>
      <c r="P84" s="202">
        <f t="shared" si="3"/>
        <v>3.4591666666666669</v>
      </c>
      <c r="Q84" s="202">
        <f t="shared" si="4"/>
        <v>0.11530555555555556</v>
      </c>
    </row>
    <row r="85" spans="1:17" ht="30">
      <c r="A85" s="52" t="s">
        <v>69</v>
      </c>
      <c r="B85" s="204" t="s">
        <v>556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1573.36</v>
      </c>
      <c r="L85" s="50">
        <v>3044.69</v>
      </c>
      <c r="M85" s="50">
        <v>2251</v>
      </c>
      <c r="N85" s="50">
        <v>1176.45</v>
      </c>
      <c r="O85" s="21">
        <f t="shared" si="5"/>
        <v>8045.5</v>
      </c>
      <c r="P85" s="202">
        <f t="shared" si="3"/>
        <v>670.45833333333337</v>
      </c>
      <c r="Q85" s="202">
        <f t="shared" si="4"/>
        <v>22.348611111111111</v>
      </c>
    </row>
    <row r="86" spans="1:17">
      <c r="A86" s="52"/>
      <c r="B86" s="204" t="s">
        <v>557</v>
      </c>
      <c r="C86" s="50">
        <v>3.64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21">
        <f t="shared" si="5"/>
        <v>3.64</v>
      </c>
      <c r="P86" s="202">
        <f t="shared" si="3"/>
        <v>0.30333333333333334</v>
      </c>
      <c r="Q86" s="202">
        <f t="shared" si="4"/>
        <v>1.0111111111111111E-2</v>
      </c>
    </row>
    <row r="87" spans="1:17" ht="30">
      <c r="A87" s="52" t="s">
        <v>69</v>
      </c>
      <c r="B87" s="55" t="s">
        <v>102</v>
      </c>
      <c r="C87" s="50">
        <v>3.68</v>
      </c>
      <c r="D87" s="50">
        <v>0</v>
      </c>
      <c r="E87" s="50">
        <v>0</v>
      </c>
      <c r="F87" s="50">
        <v>0</v>
      </c>
      <c r="G87" s="50">
        <v>0</v>
      </c>
      <c r="H87" s="50">
        <v>7.14</v>
      </c>
      <c r="I87" s="50">
        <v>0</v>
      </c>
      <c r="J87" s="50">
        <v>3.69</v>
      </c>
      <c r="K87" s="50">
        <v>3.86</v>
      </c>
      <c r="L87" s="50">
        <v>0</v>
      </c>
      <c r="M87" s="50">
        <v>0</v>
      </c>
      <c r="N87" s="50">
        <v>0</v>
      </c>
      <c r="O87" s="21">
        <f t="shared" si="5"/>
        <v>18.37</v>
      </c>
      <c r="P87" s="202">
        <f t="shared" si="3"/>
        <v>1.5308333333333335</v>
      </c>
      <c r="Q87" s="202">
        <f t="shared" si="4"/>
        <v>5.1027777777777783E-2</v>
      </c>
    </row>
    <row r="88" spans="1:17" ht="30">
      <c r="A88" s="52" t="s">
        <v>69</v>
      </c>
      <c r="B88" s="55" t="s">
        <v>103</v>
      </c>
      <c r="C88" s="50">
        <v>1.23</v>
      </c>
      <c r="D88" s="50">
        <v>0</v>
      </c>
      <c r="E88" s="50">
        <v>0.87</v>
      </c>
      <c r="F88" s="50">
        <v>0.85</v>
      </c>
      <c r="G88" s="50">
        <v>4.99</v>
      </c>
      <c r="H88" s="50">
        <v>1.53</v>
      </c>
      <c r="I88" s="50">
        <v>3.29</v>
      </c>
      <c r="J88" s="50">
        <v>5.36</v>
      </c>
      <c r="K88" s="50">
        <v>3.31</v>
      </c>
      <c r="L88" s="50">
        <v>1.83</v>
      </c>
      <c r="M88" s="50">
        <v>7.59</v>
      </c>
      <c r="N88" s="50">
        <v>24.24</v>
      </c>
      <c r="O88" s="21">
        <f t="shared" si="5"/>
        <v>55.089999999999996</v>
      </c>
      <c r="P88" s="202">
        <f t="shared" si="3"/>
        <v>4.5908333333333333</v>
      </c>
      <c r="Q88" s="202">
        <f t="shared" si="4"/>
        <v>0.15302777777777779</v>
      </c>
    </row>
    <row r="89" spans="1:17" ht="30">
      <c r="A89" s="52" t="s">
        <v>69</v>
      </c>
      <c r="B89" s="55" t="s">
        <v>86</v>
      </c>
      <c r="C89" s="50">
        <v>24.61</v>
      </c>
      <c r="D89" s="50">
        <v>21.84</v>
      </c>
      <c r="E89" s="50">
        <v>27.22</v>
      </c>
      <c r="F89" s="50">
        <v>22.35</v>
      </c>
      <c r="G89" s="50">
        <v>29.46</v>
      </c>
      <c r="H89" s="50">
        <v>26.15</v>
      </c>
      <c r="I89" s="50">
        <v>25.26</v>
      </c>
      <c r="J89" s="50">
        <v>19.55</v>
      </c>
      <c r="K89" s="50">
        <v>25.4</v>
      </c>
      <c r="L89" s="50">
        <v>23.76</v>
      </c>
      <c r="M89" s="50">
        <v>23.5</v>
      </c>
      <c r="N89" s="50">
        <v>17.43</v>
      </c>
      <c r="O89" s="21">
        <f t="shared" si="5"/>
        <v>286.53000000000003</v>
      </c>
      <c r="P89" s="202">
        <f t="shared" si="3"/>
        <v>23.877500000000001</v>
      </c>
      <c r="Q89" s="202">
        <f t="shared" si="4"/>
        <v>0.79591666666666672</v>
      </c>
    </row>
    <row r="90" spans="1:17">
      <c r="A90" s="52"/>
      <c r="B90" s="204" t="s">
        <v>558</v>
      </c>
      <c r="C90" s="50">
        <v>0.15</v>
      </c>
      <c r="D90" s="50">
        <v>0.14000000000000001</v>
      </c>
      <c r="E90" s="50">
        <v>0.15</v>
      </c>
      <c r="F90" s="50">
        <v>0.14000000000000001</v>
      </c>
      <c r="G90" s="50">
        <v>0.15</v>
      </c>
      <c r="H90" s="50">
        <v>0</v>
      </c>
      <c r="I90" s="50">
        <v>0.15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21">
        <f t="shared" si="5"/>
        <v>0.88000000000000012</v>
      </c>
      <c r="P90" s="202">
        <f t="shared" si="3"/>
        <v>7.3333333333333348E-2</v>
      </c>
      <c r="Q90" s="202">
        <f t="shared" si="4"/>
        <v>2.4444444444444448E-3</v>
      </c>
    </row>
    <row r="91" spans="1:17">
      <c r="A91" s="52"/>
      <c r="B91" s="204" t="s">
        <v>559</v>
      </c>
      <c r="C91" s="50">
        <v>0</v>
      </c>
      <c r="D91" s="50">
        <v>0</v>
      </c>
      <c r="E91" s="50">
        <v>0</v>
      </c>
      <c r="F91" s="50">
        <v>0</v>
      </c>
      <c r="G91" s="50">
        <v>1.53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21">
        <f t="shared" si="5"/>
        <v>1.53</v>
      </c>
      <c r="P91" s="202">
        <f t="shared" si="3"/>
        <v>0.1275</v>
      </c>
      <c r="Q91" s="202">
        <f t="shared" si="4"/>
        <v>4.2500000000000003E-3</v>
      </c>
    </row>
    <row r="92" spans="1:17" ht="30">
      <c r="A92" s="52" t="s">
        <v>69</v>
      </c>
      <c r="B92" s="55" t="s">
        <v>87</v>
      </c>
      <c r="C92" s="50">
        <v>0</v>
      </c>
      <c r="D92" s="50">
        <v>0.54</v>
      </c>
      <c r="E92" s="50">
        <v>0</v>
      </c>
      <c r="F92" s="50">
        <v>0</v>
      </c>
      <c r="G92" s="50">
        <v>0.74</v>
      </c>
      <c r="H92" s="50">
        <v>0</v>
      </c>
      <c r="I92" s="50">
        <v>0.98</v>
      </c>
      <c r="J92" s="50">
        <v>0</v>
      </c>
      <c r="K92" s="50">
        <v>0</v>
      </c>
      <c r="L92" s="50">
        <v>1.65</v>
      </c>
      <c r="M92" s="50">
        <v>0</v>
      </c>
      <c r="N92" s="50">
        <v>0.48</v>
      </c>
      <c r="O92" s="21">
        <f t="shared" si="5"/>
        <v>4.3899999999999997</v>
      </c>
      <c r="P92" s="202">
        <f t="shared" si="3"/>
        <v>0.36583333333333329</v>
      </c>
      <c r="Q92" s="202">
        <f t="shared" si="4"/>
        <v>1.2194444444444444E-2</v>
      </c>
    </row>
    <row r="93" spans="1:17" ht="30">
      <c r="A93" s="52" t="s">
        <v>69</v>
      </c>
      <c r="B93" s="55" t="s">
        <v>88</v>
      </c>
      <c r="C93" s="50">
        <v>2.11</v>
      </c>
      <c r="D93" s="50">
        <v>2.7</v>
      </c>
      <c r="E93" s="50">
        <v>1.58</v>
      </c>
      <c r="F93" s="50">
        <v>3.62</v>
      </c>
      <c r="G93" s="50">
        <v>2.37</v>
      </c>
      <c r="H93" s="50">
        <v>4.33</v>
      </c>
      <c r="I93" s="50">
        <v>3.83</v>
      </c>
      <c r="J93" s="50">
        <v>4.4800000000000004</v>
      </c>
      <c r="K93" s="50">
        <v>2.44</v>
      </c>
      <c r="L93" s="50">
        <v>4.29</v>
      </c>
      <c r="M93" s="50">
        <v>5.21</v>
      </c>
      <c r="N93" s="50">
        <v>3.63</v>
      </c>
      <c r="O93" s="21">
        <f t="shared" si="5"/>
        <v>40.590000000000003</v>
      </c>
      <c r="P93" s="202">
        <f t="shared" si="3"/>
        <v>3.3825000000000003</v>
      </c>
      <c r="Q93" s="202">
        <f t="shared" si="4"/>
        <v>0.11275</v>
      </c>
    </row>
    <row r="94" spans="1:17">
      <c r="A94" s="52"/>
      <c r="B94" s="204" t="s">
        <v>560</v>
      </c>
      <c r="C94" s="50">
        <v>0</v>
      </c>
      <c r="D94" s="50">
        <v>0</v>
      </c>
      <c r="E94" s="50">
        <v>0</v>
      </c>
      <c r="F94" s="50">
        <v>0</v>
      </c>
      <c r="G94" s="50">
        <v>1.22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21">
        <f t="shared" si="5"/>
        <v>1.22</v>
      </c>
      <c r="P94" s="202">
        <f t="shared" si="3"/>
        <v>0.10166666666666667</v>
      </c>
      <c r="Q94" s="202">
        <f t="shared" si="4"/>
        <v>3.3888888888888888E-3</v>
      </c>
    </row>
    <row r="95" spans="1:17" ht="30">
      <c r="A95" s="52" t="s">
        <v>69</v>
      </c>
      <c r="B95" s="55" t="s">
        <v>89</v>
      </c>
      <c r="C95" s="50">
        <v>7.79</v>
      </c>
      <c r="D95" s="50">
        <v>6.92</v>
      </c>
      <c r="E95" s="50">
        <v>6.64</v>
      </c>
      <c r="F95" s="50">
        <v>5.63</v>
      </c>
      <c r="G95" s="50">
        <v>11.35</v>
      </c>
      <c r="H95" s="50">
        <v>7.63</v>
      </c>
      <c r="I95" s="50">
        <v>12.73</v>
      </c>
      <c r="J95" s="50">
        <v>17.21</v>
      </c>
      <c r="K95" s="50">
        <v>4.6100000000000003</v>
      </c>
      <c r="L95" s="50">
        <v>6.99</v>
      </c>
      <c r="M95" s="50">
        <v>5.26</v>
      </c>
      <c r="N95" s="50">
        <v>10</v>
      </c>
      <c r="O95" s="21">
        <f t="shared" si="5"/>
        <v>102.76</v>
      </c>
      <c r="P95" s="202">
        <f t="shared" si="3"/>
        <v>8.5633333333333344</v>
      </c>
      <c r="Q95" s="202">
        <f t="shared" si="4"/>
        <v>0.2854444444444445</v>
      </c>
    </row>
    <row r="96" spans="1:17">
      <c r="A96" s="52"/>
      <c r="B96" s="204" t="s">
        <v>561</v>
      </c>
      <c r="C96" s="50">
        <v>0</v>
      </c>
      <c r="D96" s="50">
        <v>0</v>
      </c>
      <c r="E96" s="50">
        <v>0</v>
      </c>
      <c r="F96" s="50">
        <v>0</v>
      </c>
      <c r="G96" s="50">
        <v>16.100000000000001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21">
        <f t="shared" si="5"/>
        <v>16.100000000000001</v>
      </c>
      <c r="P96" s="202">
        <f t="shared" si="3"/>
        <v>1.3416666666666668</v>
      </c>
      <c r="Q96" s="202">
        <f t="shared" si="4"/>
        <v>4.4722222222222226E-2</v>
      </c>
    </row>
    <row r="97" spans="1:17" ht="30">
      <c r="A97" s="52" t="s">
        <v>69</v>
      </c>
      <c r="B97" s="55" t="s">
        <v>90</v>
      </c>
      <c r="C97" s="50">
        <v>5.32</v>
      </c>
      <c r="D97" s="50">
        <v>3.9</v>
      </c>
      <c r="E97" s="50">
        <v>4.8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21">
        <f t="shared" si="5"/>
        <v>14.02</v>
      </c>
      <c r="P97" s="202">
        <f t="shared" si="3"/>
        <v>1.1683333333333332</v>
      </c>
      <c r="Q97" s="202">
        <f t="shared" si="4"/>
        <v>3.8944444444444441E-2</v>
      </c>
    </row>
    <row r="98" spans="1:17">
      <c r="A98" s="52"/>
      <c r="B98" s="204" t="s">
        <v>562</v>
      </c>
      <c r="C98" s="50">
        <v>10.45</v>
      </c>
      <c r="D98" s="50">
        <v>10.32</v>
      </c>
      <c r="E98" s="50">
        <v>11.44</v>
      </c>
      <c r="F98" s="50">
        <v>8.92</v>
      </c>
      <c r="G98" s="50">
        <v>13.2</v>
      </c>
      <c r="H98" s="50">
        <v>12.07</v>
      </c>
      <c r="I98" s="50">
        <v>13.82</v>
      </c>
      <c r="J98" s="50">
        <v>10.220000000000001</v>
      </c>
      <c r="K98" s="50">
        <v>13.67</v>
      </c>
      <c r="L98" s="50">
        <v>14.77</v>
      </c>
      <c r="M98" s="50">
        <v>13.09</v>
      </c>
      <c r="N98" s="50">
        <v>11.29</v>
      </c>
      <c r="O98" s="21">
        <f t="shared" si="5"/>
        <v>143.26</v>
      </c>
      <c r="P98" s="202">
        <f t="shared" si="3"/>
        <v>11.938333333333333</v>
      </c>
      <c r="Q98" s="202">
        <f t="shared" si="4"/>
        <v>0.39794444444444443</v>
      </c>
    </row>
    <row r="99" spans="1:17" ht="30">
      <c r="A99" s="52" t="s">
        <v>69</v>
      </c>
      <c r="B99" s="55" t="s">
        <v>91</v>
      </c>
      <c r="C99" s="50">
        <v>10.06</v>
      </c>
      <c r="D99" s="50">
        <v>8.73</v>
      </c>
      <c r="E99" s="50">
        <v>9.41</v>
      </c>
      <c r="F99" s="50">
        <v>14.08</v>
      </c>
      <c r="G99" s="50">
        <v>11.3</v>
      </c>
      <c r="H99" s="50">
        <v>11.81</v>
      </c>
      <c r="I99" s="50">
        <v>14.23</v>
      </c>
      <c r="J99" s="50">
        <v>12.92</v>
      </c>
      <c r="K99" s="50">
        <v>15.58</v>
      </c>
      <c r="L99" s="50">
        <v>12.84</v>
      </c>
      <c r="M99" s="50">
        <v>11.67</v>
      </c>
      <c r="N99" s="50">
        <v>13.51</v>
      </c>
      <c r="O99" s="21">
        <f t="shared" si="5"/>
        <v>146.13999999999999</v>
      </c>
      <c r="P99" s="202">
        <f t="shared" si="3"/>
        <v>12.178333333333333</v>
      </c>
      <c r="Q99" s="202">
        <f t="shared" si="4"/>
        <v>0.40594444444444444</v>
      </c>
    </row>
    <row r="100" spans="1:17" ht="30">
      <c r="A100" s="52" t="s">
        <v>69</v>
      </c>
      <c r="B100" s="55" t="s">
        <v>92</v>
      </c>
      <c r="C100" s="53">
        <v>6.38</v>
      </c>
      <c r="D100" s="53">
        <v>17.52</v>
      </c>
      <c r="E100" s="53">
        <v>15.39</v>
      </c>
      <c r="F100" s="53">
        <v>9.75</v>
      </c>
      <c r="G100" s="53">
        <v>17.04</v>
      </c>
      <c r="H100" s="53">
        <v>12.9</v>
      </c>
      <c r="I100" s="53">
        <v>22.02</v>
      </c>
      <c r="J100" s="53">
        <v>13.9</v>
      </c>
      <c r="K100" s="53">
        <v>17.22</v>
      </c>
      <c r="L100" s="53">
        <v>17.53</v>
      </c>
      <c r="M100" s="53">
        <v>16.649999999999999</v>
      </c>
      <c r="N100" s="53">
        <v>14.65</v>
      </c>
      <c r="O100" s="21">
        <f t="shared" si="5"/>
        <v>180.95000000000002</v>
      </c>
      <c r="P100" s="202">
        <f t="shared" si="3"/>
        <v>15.079166666666667</v>
      </c>
      <c r="Q100" s="202">
        <f t="shared" si="4"/>
        <v>0.50263888888888897</v>
      </c>
    </row>
    <row r="101" spans="1:17" ht="30">
      <c r="A101" s="52" t="s">
        <v>69</v>
      </c>
      <c r="B101" s="55" t="s">
        <v>98</v>
      </c>
      <c r="C101" s="50">
        <v>10.37</v>
      </c>
      <c r="D101" s="50">
        <v>10.44</v>
      </c>
      <c r="E101" s="50">
        <v>13.46</v>
      </c>
      <c r="F101" s="50">
        <v>10.31</v>
      </c>
      <c r="G101" s="50">
        <v>15.53</v>
      </c>
      <c r="H101" s="50">
        <v>15.99</v>
      </c>
      <c r="I101" s="50">
        <v>16.47</v>
      </c>
      <c r="J101" s="50">
        <v>16.07</v>
      </c>
      <c r="K101" s="50">
        <v>14.48</v>
      </c>
      <c r="L101" s="50">
        <v>16.399999999999999</v>
      </c>
      <c r="M101" s="50">
        <v>11.73</v>
      </c>
      <c r="N101" s="50">
        <v>10.26</v>
      </c>
      <c r="O101" s="21">
        <f t="shared" si="5"/>
        <v>161.50999999999996</v>
      </c>
      <c r="P101" s="202">
        <f t="shared" si="3"/>
        <v>13.459166666666663</v>
      </c>
      <c r="Q101" s="202">
        <f t="shared" si="4"/>
        <v>0.44863888888888875</v>
      </c>
    </row>
    <row r="102" spans="1:17">
      <c r="A102" s="52"/>
      <c r="B102" s="204" t="s">
        <v>563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3.7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21">
        <f t="shared" si="5"/>
        <v>3.7</v>
      </c>
      <c r="P102" s="202">
        <f t="shared" si="3"/>
        <v>0.30833333333333335</v>
      </c>
      <c r="Q102" s="202">
        <f t="shared" si="4"/>
        <v>1.0277777777777778E-2</v>
      </c>
    </row>
    <row r="103" spans="1:17" ht="30">
      <c r="A103" s="52" t="s">
        <v>69</v>
      </c>
      <c r="B103" s="55" t="s">
        <v>99</v>
      </c>
      <c r="C103" s="50">
        <v>5.31</v>
      </c>
      <c r="D103" s="50">
        <v>3.98</v>
      </c>
      <c r="E103" s="50">
        <v>6.88</v>
      </c>
      <c r="F103" s="50">
        <v>5.17</v>
      </c>
      <c r="G103" s="50">
        <v>0</v>
      </c>
      <c r="H103" s="50">
        <v>15.59</v>
      </c>
      <c r="I103" s="50">
        <v>4.8499999999999996</v>
      </c>
      <c r="J103" s="50">
        <v>5.22</v>
      </c>
      <c r="K103" s="50">
        <v>7.62</v>
      </c>
      <c r="L103" s="50">
        <v>14.32</v>
      </c>
      <c r="M103" s="50">
        <v>0</v>
      </c>
      <c r="N103" s="50">
        <v>20.16</v>
      </c>
      <c r="O103" s="21">
        <f t="shared" si="5"/>
        <v>89.1</v>
      </c>
      <c r="P103" s="202">
        <f t="shared" si="3"/>
        <v>7.4249999999999998</v>
      </c>
      <c r="Q103" s="202">
        <f t="shared" si="4"/>
        <v>0.2475</v>
      </c>
    </row>
    <row r="104" spans="1:17" ht="30">
      <c r="A104" s="52" t="s">
        <v>69</v>
      </c>
      <c r="B104" s="55" t="s">
        <v>93</v>
      </c>
      <c r="C104" s="50">
        <v>5.33</v>
      </c>
      <c r="D104" s="50">
        <v>4.08</v>
      </c>
      <c r="E104" s="50">
        <v>7.05</v>
      </c>
      <c r="F104" s="50">
        <v>5.69</v>
      </c>
      <c r="G104" s="50">
        <v>0</v>
      </c>
      <c r="H104" s="50">
        <v>16.079999999999998</v>
      </c>
      <c r="I104" s="50">
        <v>4.9800000000000004</v>
      </c>
      <c r="J104" s="50">
        <v>4.0599999999999996</v>
      </c>
      <c r="K104" s="50">
        <v>2.36</v>
      </c>
      <c r="L104" s="50">
        <v>0</v>
      </c>
      <c r="M104" s="50">
        <v>0</v>
      </c>
      <c r="N104" s="50">
        <v>5.47</v>
      </c>
      <c r="O104" s="21">
        <f t="shared" si="5"/>
        <v>55.100000000000009</v>
      </c>
      <c r="P104" s="202">
        <f t="shared" si="3"/>
        <v>4.5916666666666677</v>
      </c>
      <c r="Q104" s="202">
        <f t="shared" si="4"/>
        <v>0.15305555555555558</v>
      </c>
    </row>
    <row r="105" spans="1:17" ht="30">
      <c r="A105" s="52" t="s">
        <v>69</v>
      </c>
      <c r="B105" s="55" t="s">
        <v>111</v>
      </c>
      <c r="C105" s="50">
        <v>40.36</v>
      </c>
      <c r="D105" s="50">
        <v>35.99</v>
      </c>
      <c r="E105" s="50">
        <v>28.22</v>
      </c>
      <c r="F105" s="50">
        <v>19.78</v>
      </c>
      <c r="G105" s="50">
        <v>22.05</v>
      </c>
      <c r="H105" s="50">
        <v>20.83</v>
      </c>
      <c r="I105" s="50">
        <v>27.96</v>
      </c>
      <c r="J105" s="50">
        <v>35.29</v>
      </c>
      <c r="K105" s="50">
        <v>25.14</v>
      </c>
      <c r="L105" s="50">
        <v>25.89</v>
      </c>
      <c r="M105" s="50">
        <v>37.979999999999997</v>
      </c>
      <c r="N105" s="50">
        <v>57.7</v>
      </c>
      <c r="O105" s="21">
        <f t="shared" si="5"/>
        <v>377.19</v>
      </c>
      <c r="P105" s="202">
        <f t="shared" si="3"/>
        <v>31.432500000000001</v>
      </c>
      <c r="Q105" s="202">
        <f t="shared" si="4"/>
        <v>1.04775</v>
      </c>
    </row>
    <row r="106" spans="1:17">
      <c r="A106" s="52"/>
      <c r="B106" s="204" t="s">
        <v>564</v>
      </c>
      <c r="C106" s="50">
        <v>26.79</v>
      </c>
      <c r="D106" s="50">
        <v>19.09</v>
      </c>
      <c r="E106" s="50">
        <v>40.479999999999997</v>
      </c>
      <c r="F106" s="50">
        <v>37.9</v>
      </c>
      <c r="G106" s="50">
        <v>33.17</v>
      </c>
      <c r="H106" s="50">
        <v>23.52</v>
      </c>
      <c r="I106" s="50">
        <v>28.55</v>
      </c>
      <c r="J106" s="50">
        <v>27.84</v>
      </c>
      <c r="K106" s="50">
        <v>26.52</v>
      </c>
      <c r="L106" s="50">
        <v>7.01</v>
      </c>
      <c r="M106" s="50"/>
      <c r="N106" s="50"/>
      <c r="O106" s="21">
        <f t="shared" si="5"/>
        <v>270.87</v>
      </c>
      <c r="P106" s="202">
        <f t="shared" si="3"/>
        <v>22.572500000000002</v>
      </c>
      <c r="Q106" s="202">
        <f t="shared" si="4"/>
        <v>0.75241666666666673</v>
      </c>
    </row>
    <row r="107" spans="1:17" ht="30">
      <c r="A107" s="52" t="s">
        <v>69</v>
      </c>
      <c r="B107" s="55" t="s">
        <v>104</v>
      </c>
      <c r="C107" s="50">
        <v>0.96</v>
      </c>
      <c r="D107" s="50">
        <v>0.83</v>
      </c>
      <c r="E107" s="50">
        <v>0.8</v>
      </c>
      <c r="F107" s="50">
        <v>1.01</v>
      </c>
      <c r="G107" s="50">
        <v>1.1000000000000001</v>
      </c>
      <c r="H107" s="50">
        <v>1.1000000000000001</v>
      </c>
      <c r="I107" s="50">
        <v>0.97</v>
      </c>
      <c r="J107" s="50">
        <v>0</v>
      </c>
      <c r="K107" s="50">
        <v>1.1200000000000001</v>
      </c>
      <c r="L107" s="50">
        <v>1.25</v>
      </c>
      <c r="M107" s="50">
        <v>0.92</v>
      </c>
      <c r="N107" s="50">
        <v>1.03</v>
      </c>
      <c r="O107" s="21">
        <f t="shared" si="5"/>
        <v>11.089999999999998</v>
      </c>
      <c r="P107" s="202">
        <f t="shared" si="3"/>
        <v>0.92416666666666647</v>
      </c>
      <c r="Q107" s="202">
        <f t="shared" si="4"/>
        <v>3.0805555555555548E-2</v>
      </c>
    </row>
    <row r="108" spans="1:17" ht="30">
      <c r="A108" s="52" t="s">
        <v>69</v>
      </c>
      <c r="B108" s="55" t="s">
        <v>110</v>
      </c>
      <c r="C108" s="50">
        <v>0</v>
      </c>
      <c r="D108" s="50">
        <v>0</v>
      </c>
      <c r="E108" s="50">
        <v>3.71</v>
      </c>
      <c r="F108" s="50">
        <v>0</v>
      </c>
      <c r="G108" s="50">
        <v>0</v>
      </c>
      <c r="H108" s="50">
        <v>0.62</v>
      </c>
      <c r="I108" s="50">
        <v>1.3</v>
      </c>
      <c r="J108" s="50">
        <v>1.88</v>
      </c>
      <c r="K108" s="50">
        <v>0</v>
      </c>
      <c r="L108" s="50">
        <v>0</v>
      </c>
      <c r="M108" s="50">
        <v>0</v>
      </c>
      <c r="N108" s="50">
        <v>0.27</v>
      </c>
      <c r="O108" s="21">
        <f t="shared" si="5"/>
        <v>7.7799999999999994</v>
      </c>
      <c r="P108" s="202">
        <f t="shared" si="3"/>
        <v>0.64833333333333332</v>
      </c>
      <c r="Q108" s="202">
        <f t="shared" si="4"/>
        <v>2.1611111111111112E-2</v>
      </c>
    </row>
    <row r="109" spans="1:17">
      <c r="A109" s="52"/>
      <c r="B109" s="204" t="s">
        <v>565</v>
      </c>
      <c r="C109" s="50"/>
      <c r="D109" s="50"/>
      <c r="E109" s="50"/>
      <c r="F109" s="50"/>
      <c r="G109" s="50"/>
      <c r="H109" s="50"/>
      <c r="I109" s="50"/>
      <c r="J109" s="50">
        <v>0.9</v>
      </c>
      <c r="K109" s="50"/>
      <c r="L109" s="50"/>
      <c r="M109" s="50"/>
      <c r="N109" s="50"/>
      <c r="O109" s="21">
        <f t="shared" si="5"/>
        <v>0.9</v>
      </c>
      <c r="P109" s="202">
        <f t="shared" si="3"/>
        <v>7.4999999999999997E-2</v>
      </c>
      <c r="Q109" s="202">
        <f t="shared" si="4"/>
        <v>2.5000000000000001E-3</v>
      </c>
    </row>
    <row r="110" spans="1:17" ht="30">
      <c r="A110" s="52" t="s">
        <v>69</v>
      </c>
      <c r="B110" s="55" t="s">
        <v>112</v>
      </c>
      <c r="C110" s="50">
        <v>0.34</v>
      </c>
      <c r="D110" s="50">
        <v>0.44</v>
      </c>
      <c r="E110" s="50">
        <v>0.36</v>
      </c>
      <c r="F110" s="50">
        <v>0</v>
      </c>
      <c r="G110" s="50">
        <v>1.1599999999999999</v>
      </c>
      <c r="H110" s="50">
        <v>0.69</v>
      </c>
      <c r="I110" s="50">
        <v>0.42</v>
      </c>
      <c r="J110" s="50">
        <v>0.55000000000000004</v>
      </c>
      <c r="K110" s="50">
        <v>0.44</v>
      </c>
      <c r="L110" s="50">
        <v>0.59</v>
      </c>
      <c r="M110" s="50">
        <v>0.25</v>
      </c>
      <c r="N110" s="50">
        <v>0.36</v>
      </c>
      <c r="O110" s="21">
        <f t="shared" si="5"/>
        <v>5.6000000000000005</v>
      </c>
      <c r="P110" s="202">
        <f t="shared" si="3"/>
        <v>0.46666666666666673</v>
      </c>
      <c r="Q110" s="202">
        <f t="shared" si="4"/>
        <v>1.5555555555555557E-2</v>
      </c>
    </row>
    <row r="111" spans="1:17">
      <c r="A111" s="52"/>
      <c r="B111" s="204" t="s">
        <v>566</v>
      </c>
      <c r="C111" s="50">
        <v>1.43</v>
      </c>
      <c r="D111" s="50">
        <v>0.69</v>
      </c>
      <c r="E111" s="50">
        <v>0.83</v>
      </c>
      <c r="F111" s="50">
        <v>1.07</v>
      </c>
      <c r="G111" s="50">
        <v>0.78</v>
      </c>
      <c r="H111" s="50">
        <v>0.96</v>
      </c>
      <c r="I111" s="50">
        <v>0.98</v>
      </c>
      <c r="J111" s="50">
        <v>1.22</v>
      </c>
      <c r="K111" s="50">
        <v>0.74</v>
      </c>
      <c r="L111" s="50">
        <v>0.21</v>
      </c>
      <c r="M111" s="50">
        <v>0.28000000000000003</v>
      </c>
      <c r="N111" s="50">
        <v>0.54</v>
      </c>
      <c r="O111" s="21">
        <f t="shared" si="5"/>
        <v>9.73</v>
      </c>
      <c r="P111" s="202">
        <f t="shared" si="3"/>
        <v>0.81083333333333341</v>
      </c>
      <c r="Q111" s="202">
        <f t="shared" si="4"/>
        <v>2.7027777777777779E-2</v>
      </c>
    </row>
    <row r="112" spans="1:17">
      <c r="A112" s="52"/>
      <c r="B112" s="204" t="s">
        <v>567</v>
      </c>
      <c r="C112" s="50">
        <v>0</v>
      </c>
      <c r="D112" s="50">
        <v>0</v>
      </c>
      <c r="E112" s="50">
        <v>0.34</v>
      </c>
      <c r="F112" s="50">
        <v>1.35</v>
      </c>
      <c r="G112" s="50">
        <v>3.17</v>
      </c>
      <c r="H112" s="50">
        <v>1.27</v>
      </c>
      <c r="I112" s="50">
        <v>2.89</v>
      </c>
      <c r="J112" s="50">
        <v>5.38</v>
      </c>
      <c r="K112" s="50">
        <v>5.67</v>
      </c>
      <c r="L112" s="50">
        <v>2.4</v>
      </c>
      <c r="M112" s="50">
        <v>2.6</v>
      </c>
      <c r="N112" s="50">
        <v>0.85</v>
      </c>
      <c r="O112" s="21">
        <f t="shared" si="5"/>
        <v>25.92</v>
      </c>
      <c r="P112" s="202">
        <f t="shared" si="3"/>
        <v>2.16</v>
      </c>
      <c r="Q112" s="202">
        <f t="shared" si="4"/>
        <v>7.2000000000000008E-2</v>
      </c>
    </row>
    <row r="113" spans="1:17" ht="30">
      <c r="A113" s="52" t="s">
        <v>69</v>
      </c>
      <c r="B113" s="55" t="s">
        <v>207</v>
      </c>
      <c r="C113" s="50">
        <v>3.33</v>
      </c>
      <c r="D113" s="50">
        <v>0</v>
      </c>
      <c r="E113" s="50">
        <v>5</v>
      </c>
      <c r="F113" s="50">
        <v>3.18</v>
      </c>
      <c r="G113" s="50">
        <v>4.03</v>
      </c>
      <c r="H113" s="50">
        <v>4.5999999999999996</v>
      </c>
      <c r="I113" s="50">
        <v>2.11</v>
      </c>
      <c r="J113" s="50">
        <v>3.96</v>
      </c>
      <c r="K113" s="50">
        <v>0</v>
      </c>
      <c r="L113" s="50">
        <v>7.73</v>
      </c>
      <c r="M113" s="50">
        <v>8.0299999999999994</v>
      </c>
      <c r="N113" s="50">
        <v>4.4000000000000004</v>
      </c>
      <c r="O113" s="21">
        <f t="shared" si="5"/>
        <v>46.37</v>
      </c>
      <c r="P113" s="202">
        <f t="shared" si="3"/>
        <v>3.8641666666666663</v>
      </c>
      <c r="Q113" s="202">
        <f t="shared" si="4"/>
        <v>0.12880555555555553</v>
      </c>
    </row>
    <row r="114" spans="1:17">
      <c r="A114" s="52"/>
      <c r="B114" s="204" t="s">
        <v>568</v>
      </c>
      <c r="C114" s="50"/>
      <c r="D114" s="50"/>
      <c r="E114" s="50"/>
      <c r="F114" s="50"/>
      <c r="G114" s="50"/>
      <c r="H114" s="50"/>
      <c r="I114" s="50"/>
      <c r="J114" s="50"/>
      <c r="K114" s="50"/>
      <c r="L114" s="50">
        <v>2.25</v>
      </c>
      <c r="M114" s="50">
        <v>1.32</v>
      </c>
      <c r="N114" s="50">
        <v>2.38</v>
      </c>
      <c r="O114" s="21">
        <f t="shared" si="5"/>
        <v>5.95</v>
      </c>
      <c r="P114" s="202">
        <f t="shared" si="3"/>
        <v>0.49583333333333335</v>
      </c>
      <c r="Q114" s="202">
        <f t="shared" si="4"/>
        <v>1.6527777777777777E-2</v>
      </c>
    </row>
    <row r="115" spans="1:17" ht="30">
      <c r="A115" s="52" t="s">
        <v>69</v>
      </c>
      <c r="B115" s="55" t="s">
        <v>113</v>
      </c>
      <c r="C115" s="50">
        <v>5.63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21">
        <f t="shared" si="5"/>
        <v>5.63</v>
      </c>
      <c r="P115" s="202">
        <f t="shared" si="3"/>
        <v>0.46916666666666668</v>
      </c>
      <c r="Q115" s="202">
        <f t="shared" si="4"/>
        <v>1.563888888888889E-2</v>
      </c>
    </row>
    <row r="116" spans="1:17">
      <c r="A116" s="52"/>
      <c r="B116" s="204" t="s">
        <v>569</v>
      </c>
      <c r="C116" s="50">
        <v>27.9</v>
      </c>
      <c r="D116" s="50">
        <v>25.81</v>
      </c>
      <c r="E116" s="50">
        <v>30.44</v>
      </c>
      <c r="F116" s="50">
        <v>49.89</v>
      </c>
      <c r="G116" s="50">
        <v>36.69</v>
      </c>
      <c r="H116" s="50">
        <v>159.94999999999999</v>
      </c>
      <c r="I116" s="50">
        <v>34.049999999999997</v>
      </c>
      <c r="J116" s="50">
        <v>37.229999999999997</v>
      </c>
      <c r="K116" s="50">
        <v>35.380000000000003</v>
      </c>
      <c r="L116" s="50">
        <v>36.46</v>
      </c>
      <c r="M116" s="50">
        <v>28.4</v>
      </c>
      <c r="N116" s="50">
        <v>28.83</v>
      </c>
      <c r="O116" s="21">
        <f t="shared" si="5"/>
        <v>531.03</v>
      </c>
      <c r="P116" s="202">
        <f t="shared" si="3"/>
        <v>44.252499999999998</v>
      </c>
      <c r="Q116" s="202">
        <f t="shared" si="4"/>
        <v>1.4750833333333333</v>
      </c>
    </row>
    <row r="117" spans="1:17" ht="30">
      <c r="A117" s="52" t="s">
        <v>69</v>
      </c>
      <c r="B117" s="55" t="s">
        <v>94</v>
      </c>
      <c r="C117" s="50">
        <v>10.28</v>
      </c>
      <c r="D117" s="50">
        <v>4.92</v>
      </c>
      <c r="E117" s="50">
        <v>7.48</v>
      </c>
      <c r="F117" s="50">
        <v>20.86</v>
      </c>
      <c r="G117" s="50">
        <v>10.45</v>
      </c>
      <c r="H117" s="50">
        <v>10.29</v>
      </c>
      <c r="I117" s="50">
        <v>10.119999999999999</v>
      </c>
      <c r="J117" s="50">
        <v>12.43</v>
      </c>
      <c r="K117" s="50">
        <v>8.23</v>
      </c>
      <c r="L117" s="50">
        <v>5.29</v>
      </c>
      <c r="M117" s="50">
        <v>10.08</v>
      </c>
      <c r="N117" s="50">
        <v>11.08</v>
      </c>
      <c r="O117" s="21">
        <f t="shared" si="5"/>
        <v>121.51000000000002</v>
      </c>
      <c r="P117" s="202">
        <f t="shared" si="3"/>
        <v>10.125833333333334</v>
      </c>
      <c r="Q117" s="202">
        <f t="shared" si="4"/>
        <v>0.33752777777777782</v>
      </c>
    </row>
    <row r="118" spans="1:17">
      <c r="A118" s="52"/>
      <c r="B118" s="204" t="s">
        <v>570</v>
      </c>
      <c r="C118" s="50"/>
      <c r="D118" s="50"/>
      <c r="E118" s="50"/>
      <c r="F118" s="50"/>
      <c r="G118" s="50"/>
      <c r="H118" s="50"/>
      <c r="I118" s="50"/>
      <c r="J118" s="50">
        <v>1.08</v>
      </c>
      <c r="K118" s="50"/>
      <c r="L118" s="50"/>
      <c r="M118" s="50"/>
      <c r="N118" s="50"/>
      <c r="O118" s="21">
        <f t="shared" si="5"/>
        <v>1.08</v>
      </c>
      <c r="P118" s="202">
        <f t="shared" si="3"/>
        <v>9.0000000000000011E-2</v>
      </c>
      <c r="Q118" s="202">
        <f t="shared" si="4"/>
        <v>3.0000000000000005E-3</v>
      </c>
    </row>
    <row r="119" spans="1:17" ht="30">
      <c r="A119" s="52" t="s">
        <v>69</v>
      </c>
      <c r="B119" s="55" t="s">
        <v>95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30.9</v>
      </c>
      <c r="J119" s="50">
        <v>0</v>
      </c>
      <c r="K119" s="50">
        <v>0</v>
      </c>
      <c r="L119" s="50">
        <v>2.76</v>
      </c>
      <c r="M119" s="50">
        <v>0</v>
      </c>
      <c r="N119" s="50">
        <v>0</v>
      </c>
      <c r="O119" s="21">
        <f t="shared" si="5"/>
        <v>33.659999999999997</v>
      </c>
      <c r="P119" s="202">
        <f t="shared" si="3"/>
        <v>2.8049999999999997</v>
      </c>
      <c r="Q119" s="202">
        <f t="shared" si="4"/>
        <v>9.3499999999999986E-2</v>
      </c>
    </row>
    <row r="120" spans="1:17">
      <c r="A120" s="245"/>
      <c r="B120" s="246" t="s">
        <v>571</v>
      </c>
      <c r="C120" s="50">
        <f t="shared" ref="C120:N120" si="6">SUM(C47:C119)</f>
        <v>1127.9599999999998</v>
      </c>
      <c r="D120" s="50">
        <f t="shared" si="6"/>
        <v>2640.8400000000006</v>
      </c>
      <c r="E120" s="50">
        <f t="shared" si="6"/>
        <v>1167.32</v>
      </c>
      <c r="F120" s="50">
        <f t="shared" si="6"/>
        <v>1114.4599999999998</v>
      </c>
      <c r="G120" s="50">
        <f t="shared" si="6"/>
        <v>1214.4399999999998</v>
      </c>
      <c r="H120" s="50">
        <f t="shared" si="6"/>
        <v>1321.8199999999997</v>
      </c>
      <c r="I120" s="50">
        <f t="shared" si="6"/>
        <v>1288.3699999999999</v>
      </c>
      <c r="J120" s="50">
        <f t="shared" si="6"/>
        <v>1214.8200000000004</v>
      </c>
      <c r="K120" s="50">
        <f t="shared" si="6"/>
        <v>2665.95</v>
      </c>
      <c r="L120" s="50">
        <f t="shared" si="6"/>
        <v>4322.21</v>
      </c>
      <c r="M120" s="50">
        <f t="shared" si="6"/>
        <v>3485.7750000000015</v>
      </c>
      <c r="N120" s="50">
        <f t="shared" si="6"/>
        <v>2447.7999999999997</v>
      </c>
      <c r="O120" s="21">
        <f t="shared" si="5"/>
        <v>24011.764999999999</v>
      </c>
      <c r="P120" s="202">
        <f t="shared" si="3"/>
        <v>2000.9804166666665</v>
      </c>
      <c r="Q120" s="202">
        <f t="shared" si="4"/>
        <v>66.699347222222215</v>
      </c>
    </row>
    <row r="121" spans="1:17">
      <c r="A121" s="487" t="s">
        <v>213</v>
      </c>
      <c r="B121" s="488"/>
      <c r="C121" s="27">
        <f>SUM(C7:C119)</f>
        <v>10978.150000000007</v>
      </c>
      <c r="D121" s="27">
        <f t="shared" ref="D121:O121" si="7">SUM(D7:D119)</f>
        <v>11310.72</v>
      </c>
      <c r="E121" s="27">
        <f t="shared" si="7"/>
        <v>11122.499999999998</v>
      </c>
      <c r="F121" s="27">
        <f t="shared" si="7"/>
        <v>12111.270000000002</v>
      </c>
      <c r="G121" s="27">
        <f t="shared" si="7"/>
        <v>12923.94</v>
      </c>
      <c r="H121" s="27">
        <f t="shared" si="7"/>
        <v>12795.76</v>
      </c>
      <c r="I121" s="27">
        <f t="shared" si="7"/>
        <v>13074.099999999995</v>
      </c>
      <c r="J121" s="27">
        <f t="shared" si="7"/>
        <v>11708.429999999995</v>
      </c>
      <c r="K121" s="27">
        <f t="shared" si="7"/>
        <v>13046.890000000003</v>
      </c>
      <c r="L121" s="27">
        <f t="shared" si="7"/>
        <v>14851.069999999998</v>
      </c>
      <c r="M121" s="27">
        <f t="shared" si="7"/>
        <v>12446.584999999999</v>
      </c>
      <c r="N121" s="27">
        <f t="shared" si="7"/>
        <v>12352.540000000003</v>
      </c>
      <c r="O121" s="27">
        <f t="shared" si="7"/>
        <v>148721.95500000016</v>
      </c>
      <c r="P121" s="202">
        <f t="shared" si="3"/>
        <v>12393.496250000013</v>
      </c>
      <c r="Q121" s="202">
        <f t="shared" si="4"/>
        <v>413.1165416666671</v>
      </c>
    </row>
    <row r="123" spans="1:17">
      <c r="Q123" s="51">
        <f>O121-Q121</f>
        <v>148308.83845833348</v>
      </c>
    </row>
    <row r="125" spans="1:17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31" spans="15:15">
      <c r="O131" s="74"/>
    </row>
  </sheetData>
  <mergeCells count="8">
    <mergeCell ref="A121:B121"/>
    <mergeCell ref="P5:P6"/>
    <mergeCell ref="Q5:Q6"/>
    <mergeCell ref="A1:P1"/>
    <mergeCell ref="A5:A6"/>
    <mergeCell ref="B5:B6"/>
    <mergeCell ref="C5:N5"/>
    <mergeCell ref="O5:O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3"/>
  <sheetViews>
    <sheetView workbookViewId="0">
      <selection activeCell="C3" sqref="C3:N3"/>
    </sheetView>
  </sheetViews>
  <sheetFormatPr baseColWidth="10" defaultColWidth="11.42578125" defaultRowHeight="15"/>
  <cols>
    <col min="1" max="1" width="16.28515625" style="33" customWidth="1"/>
    <col min="2" max="2" width="24" style="33" bestFit="1" customWidth="1"/>
    <col min="3" max="5" width="11.42578125" style="33"/>
    <col min="6" max="6" width="11.5703125" style="33" bestFit="1" customWidth="1"/>
    <col min="7" max="10" width="11.42578125" style="33"/>
    <col min="11" max="11" width="13" style="33" bestFit="1" customWidth="1"/>
    <col min="12" max="12" width="11.42578125" style="33"/>
    <col min="13" max="13" width="12.140625" style="33" bestFit="1" customWidth="1"/>
    <col min="14" max="14" width="11.140625" style="33" bestFit="1" customWidth="1"/>
    <col min="15" max="15" width="16.7109375" style="33" bestFit="1" customWidth="1"/>
    <col min="16" max="16384" width="11.42578125" style="33"/>
  </cols>
  <sheetData>
    <row r="1" spans="1:17" ht="18">
      <c r="A1" s="494" t="s">
        <v>114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5"/>
    </row>
    <row r="2" spans="1:17">
      <c r="A2" s="39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>
      <c r="A3" s="466" t="s">
        <v>1</v>
      </c>
      <c r="B3" s="486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58" t="s">
        <v>3</v>
      </c>
      <c r="P3" s="458" t="s">
        <v>219</v>
      </c>
      <c r="Q3" s="458" t="s">
        <v>515</v>
      </c>
    </row>
    <row r="4" spans="1:17">
      <c r="A4" s="491"/>
      <c r="B4" s="491"/>
      <c r="C4" s="111" t="s">
        <v>4</v>
      </c>
      <c r="D4" s="111" t="s">
        <v>5</v>
      </c>
      <c r="E4" s="111" t="s">
        <v>6</v>
      </c>
      <c r="F4" s="111" t="s">
        <v>7</v>
      </c>
      <c r="G4" s="111" t="s">
        <v>8</v>
      </c>
      <c r="H4" s="111" t="s">
        <v>9</v>
      </c>
      <c r="I4" s="111" t="s">
        <v>10</v>
      </c>
      <c r="J4" s="111" t="s">
        <v>11</v>
      </c>
      <c r="K4" s="111" t="s">
        <v>12</v>
      </c>
      <c r="L4" s="111" t="s">
        <v>13</v>
      </c>
      <c r="M4" s="111" t="s">
        <v>14</v>
      </c>
      <c r="N4" s="111" t="s">
        <v>15</v>
      </c>
      <c r="O4" s="459"/>
      <c r="P4" s="459"/>
      <c r="Q4" s="459"/>
    </row>
    <row r="5" spans="1:17">
      <c r="A5" s="40" t="s">
        <v>21</v>
      </c>
      <c r="B5" s="40" t="s">
        <v>21</v>
      </c>
      <c r="C5" s="6">
        <v>185.37</v>
      </c>
      <c r="D5" s="6">
        <v>148.94</v>
      </c>
      <c r="E5" s="6">
        <v>137.35</v>
      </c>
      <c r="F5" s="6">
        <v>120.27</v>
      </c>
      <c r="G5" s="6">
        <v>181.16</v>
      </c>
      <c r="H5" s="6">
        <v>196.12</v>
      </c>
      <c r="I5" s="6">
        <v>187.32</v>
      </c>
      <c r="J5" s="6">
        <v>166.84</v>
      </c>
      <c r="K5" s="6">
        <v>216.77</v>
      </c>
      <c r="L5" s="6">
        <v>232.8</v>
      </c>
      <c r="M5" s="6">
        <v>200.29</v>
      </c>
      <c r="N5" s="6">
        <v>158.28</v>
      </c>
      <c r="O5" s="23">
        <f>SUM(C5:N5)</f>
        <v>2131.5099999999998</v>
      </c>
      <c r="P5" s="202">
        <f>SUM(O5/12)</f>
        <v>177.6258333333333</v>
      </c>
      <c r="Q5" s="202">
        <f>SUM(P5/30)</f>
        <v>5.92086111111111</v>
      </c>
    </row>
    <row r="6" spans="1:17">
      <c r="A6" s="54" t="s">
        <v>21</v>
      </c>
      <c r="B6" s="40" t="s">
        <v>22</v>
      </c>
      <c r="C6" s="7">
        <v>40.380000000000003</v>
      </c>
      <c r="D6" s="7">
        <v>37.33</v>
      </c>
      <c r="E6" s="7">
        <v>44.95</v>
      </c>
      <c r="F6" s="7">
        <v>54.49</v>
      </c>
      <c r="G6" s="7">
        <v>61.21</v>
      </c>
      <c r="H6" s="7">
        <v>55.26</v>
      </c>
      <c r="I6" s="7">
        <v>60.94</v>
      </c>
      <c r="J6" s="7">
        <v>55.68</v>
      </c>
      <c r="K6" s="7">
        <v>55.89</v>
      </c>
      <c r="L6" s="7">
        <v>54.14</v>
      </c>
      <c r="M6" s="7">
        <v>42.51</v>
      </c>
      <c r="N6" s="7">
        <v>48.57</v>
      </c>
      <c r="O6" s="23">
        <f>SUM(C6:N6)</f>
        <v>611.35</v>
      </c>
      <c r="P6" s="202">
        <f t="shared" ref="P6:P69" si="0">SUM(O6/12)</f>
        <v>50.945833333333333</v>
      </c>
      <c r="Q6" s="202">
        <f t="shared" ref="Q6:Q69" si="1">SUM(P6/30)</f>
        <v>1.6981944444444443</v>
      </c>
    </row>
    <row r="7" spans="1:17">
      <c r="A7" s="43" t="s">
        <v>45</v>
      </c>
      <c r="B7" s="40" t="s">
        <v>115</v>
      </c>
      <c r="C7" s="6">
        <v>148.93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23">
        <f t="shared" ref="O7:O70" si="2">SUM(C7:N7)</f>
        <v>148.93</v>
      </c>
      <c r="P7" s="202">
        <f t="shared" si="0"/>
        <v>12.410833333333334</v>
      </c>
      <c r="Q7" s="202">
        <f t="shared" si="1"/>
        <v>0.41369444444444448</v>
      </c>
    </row>
    <row r="8" spans="1:17">
      <c r="A8" s="43" t="s">
        <v>45</v>
      </c>
      <c r="B8" s="40" t="s">
        <v>45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23">
        <f t="shared" si="2"/>
        <v>0</v>
      </c>
      <c r="P8" s="202">
        <f t="shared" si="0"/>
        <v>0</v>
      </c>
      <c r="Q8" s="202">
        <f t="shared" si="1"/>
        <v>0</v>
      </c>
    </row>
    <row r="9" spans="1:17">
      <c r="A9" s="43" t="s">
        <v>45</v>
      </c>
      <c r="B9" s="40" t="s">
        <v>116</v>
      </c>
      <c r="C9" s="6">
        <v>141.13999999999999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23">
        <f t="shared" si="2"/>
        <v>141.13999999999999</v>
      </c>
      <c r="P9" s="202">
        <f t="shared" si="0"/>
        <v>11.761666666666665</v>
      </c>
      <c r="Q9" s="202">
        <f t="shared" si="1"/>
        <v>0.39205555555555549</v>
      </c>
    </row>
    <row r="10" spans="1:17">
      <c r="A10" s="43" t="s">
        <v>45</v>
      </c>
      <c r="B10" s="40" t="s">
        <v>117</v>
      </c>
      <c r="C10" s="6">
        <v>6.44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23">
        <f t="shared" si="2"/>
        <v>6.44</v>
      </c>
      <c r="P10" s="202">
        <f t="shared" si="0"/>
        <v>0.53666666666666674</v>
      </c>
      <c r="Q10" s="202">
        <f t="shared" si="1"/>
        <v>1.7888888888888892E-2</v>
      </c>
    </row>
    <row r="11" spans="1:17">
      <c r="A11" s="43" t="s">
        <v>45</v>
      </c>
      <c r="B11" s="40" t="s">
        <v>118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23">
        <f>SUM(C11:N11)</f>
        <v>0</v>
      </c>
      <c r="P11" s="202">
        <f t="shared" si="0"/>
        <v>0</v>
      </c>
      <c r="Q11" s="202">
        <f t="shared" si="1"/>
        <v>0</v>
      </c>
    </row>
    <row r="12" spans="1:17">
      <c r="A12" s="43" t="s">
        <v>45</v>
      </c>
      <c r="B12" s="40" t="s">
        <v>119</v>
      </c>
      <c r="C12" s="6">
        <v>14.33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23">
        <f>SUM(C12:N12)</f>
        <v>14.33</v>
      </c>
      <c r="P12" s="202">
        <f t="shared" si="0"/>
        <v>1.1941666666666666</v>
      </c>
      <c r="Q12" s="202">
        <f t="shared" si="1"/>
        <v>3.9805555555555552E-2</v>
      </c>
    </row>
    <row r="13" spans="1:17">
      <c r="A13" s="43" t="s">
        <v>45</v>
      </c>
      <c r="B13" s="40" t="s">
        <v>120</v>
      </c>
      <c r="C13" s="6">
        <v>18.54</v>
      </c>
      <c r="D13" s="6">
        <v>18.23</v>
      </c>
      <c r="E13" s="6">
        <v>19.23</v>
      </c>
      <c r="F13" s="6">
        <v>19.62</v>
      </c>
      <c r="G13" s="6">
        <v>22.66</v>
      </c>
      <c r="H13" s="6">
        <v>18.940000000000001</v>
      </c>
      <c r="I13" s="6">
        <v>18.809999999999999</v>
      </c>
      <c r="J13" s="6">
        <v>21.68</v>
      </c>
      <c r="K13" s="6">
        <v>21.98</v>
      </c>
      <c r="L13" s="6">
        <v>21.76</v>
      </c>
      <c r="M13" s="6">
        <v>17.079999999999998</v>
      </c>
      <c r="N13" s="6">
        <v>18.100000000000001</v>
      </c>
      <c r="O13" s="23">
        <f t="shared" si="2"/>
        <v>236.62999999999997</v>
      </c>
      <c r="P13" s="202">
        <f t="shared" si="0"/>
        <v>19.719166666666663</v>
      </c>
      <c r="Q13" s="202">
        <f t="shared" si="1"/>
        <v>0.65730555555555548</v>
      </c>
    </row>
    <row r="14" spans="1:17">
      <c r="A14" s="43" t="s">
        <v>45</v>
      </c>
      <c r="B14" s="40" t="s">
        <v>121</v>
      </c>
      <c r="C14" s="6">
        <v>16.18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24">
        <f>SUM(C14:N14)</f>
        <v>16.18</v>
      </c>
      <c r="P14" s="202">
        <f t="shared" si="0"/>
        <v>1.3483333333333334</v>
      </c>
      <c r="Q14" s="202">
        <f t="shared" si="1"/>
        <v>4.4944444444444447E-2</v>
      </c>
    </row>
    <row r="15" spans="1:17">
      <c r="A15" s="43" t="s">
        <v>45</v>
      </c>
      <c r="B15" s="40" t="s">
        <v>122</v>
      </c>
      <c r="C15" s="6">
        <v>6.67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23">
        <f>SUM(C15:N15)</f>
        <v>6.67</v>
      </c>
      <c r="P15" s="202">
        <f t="shared" si="0"/>
        <v>0.55583333333333329</v>
      </c>
      <c r="Q15" s="202">
        <f t="shared" si="1"/>
        <v>1.8527777777777775E-2</v>
      </c>
    </row>
    <row r="16" spans="1:17">
      <c r="A16" s="43" t="s">
        <v>66</v>
      </c>
      <c r="B16" s="40" t="s">
        <v>66</v>
      </c>
      <c r="C16" s="6">
        <v>14612.9</v>
      </c>
      <c r="D16" s="6">
        <v>13364.8</v>
      </c>
      <c r="E16" s="6">
        <v>15361.94</v>
      </c>
      <c r="F16" s="6">
        <v>15333.63</v>
      </c>
      <c r="G16" s="6">
        <v>17648.72</v>
      </c>
      <c r="H16" s="6">
        <v>16748.900000000001</v>
      </c>
      <c r="I16" s="6">
        <v>16974.98</v>
      </c>
      <c r="J16" s="6">
        <v>15924.94</v>
      </c>
      <c r="K16" s="6">
        <v>16106.22</v>
      </c>
      <c r="L16" s="6">
        <v>16742.419999999998</v>
      </c>
      <c r="M16" s="6">
        <v>14666.59</v>
      </c>
      <c r="N16" s="6">
        <v>15633.71</v>
      </c>
      <c r="O16" s="23">
        <f>SUM(C16:N16)</f>
        <v>189119.74999999994</v>
      </c>
      <c r="P16" s="202">
        <f t="shared" si="0"/>
        <v>15759.979166666662</v>
      </c>
      <c r="Q16" s="202">
        <f t="shared" si="1"/>
        <v>525.33263888888871</v>
      </c>
    </row>
    <row r="17" spans="1:17">
      <c r="A17" s="43" t="s">
        <v>66</v>
      </c>
      <c r="B17" s="40" t="s">
        <v>123</v>
      </c>
      <c r="C17" s="6">
        <v>5015.8500000000004</v>
      </c>
      <c r="D17" s="6">
        <v>4417.25</v>
      </c>
      <c r="E17" s="6">
        <v>4989.5600000000004</v>
      </c>
      <c r="F17" s="6">
        <v>4988.22</v>
      </c>
      <c r="G17" s="6">
        <v>5301.61</v>
      </c>
      <c r="H17" s="6">
        <v>5241.37</v>
      </c>
      <c r="I17" s="6">
        <v>5134.8</v>
      </c>
      <c r="J17" s="6">
        <v>3929.38</v>
      </c>
      <c r="K17" s="6">
        <v>5976.83</v>
      </c>
      <c r="L17" s="6">
        <v>4940.59</v>
      </c>
      <c r="M17" s="6">
        <v>4339.24</v>
      </c>
      <c r="N17" s="6">
        <v>4371.13</v>
      </c>
      <c r="O17" s="23">
        <f>SUM(C17:N17)</f>
        <v>58645.83</v>
      </c>
      <c r="P17" s="202">
        <f t="shared" si="0"/>
        <v>4887.1525000000001</v>
      </c>
      <c r="Q17" s="202">
        <f t="shared" si="1"/>
        <v>162.90508333333335</v>
      </c>
    </row>
    <row r="18" spans="1:17">
      <c r="A18" s="43" t="s">
        <v>66</v>
      </c>
      <c r="B18" s="3" t="s">
        <v>380</v>
      </c>
      <c r="C18" s="7">
        <v>335.3</v>
      </c>
      <c r="D18" s="7">
        <v>305.23</v>
      </c>
      <c r="E18" s="7">
        <v>357.62</v>
      </c>
      <c r="F18" s="7">
        <v>363.87</v>
      </c>
      <c r="G18" s="7">
        <v>442.57</v>
      </c>
      <c r="H18" s="7">
        <v>416.64</v>
      </c>
      <c r="I18" s="7">
        <v>421.44</v>
      </c>
      <c r="J18" s="7">
        <v>399.99</v>
      </c>
      <c r="K18" s="7">
        <v>393.95</v>
      </c>
      <c r="L18" s="7">
        <v>393.47</v>
      </c>
      <c r="M18" s="7">
        <v>349.52</v>
      </c>
      <c r="N18" s="7">
        <v>361.14</v>
      </c>
      <c r="O18" s="23">
        <f>SUM(C18:N18)</f>
        <v>4540.7400000000007</v>
      </c>
      <c r="P18" s="202">
        <f t="shared" si="0"/>
        <v>378.39500000000004</v>
      </c>
      <c r="Q18" s="202">
        <f t="shared" si="1"/>
        <v>12.613166666666668</v>
      </c>
    </row>
    <row r="19" spans="1:17">
      <c r="A19" s="43" t="s">
        <v>66</v>
      </c>
      <c r="B19" s="40" t="s">
        <v>124</v>
      </c>
      <c r="C19" s="6">
        <v>2029</v>
      </c>
      <c r="D19" s="6">
        <v>1797.34</v>
      </c>
      <c r="E19" s="6">
        <v>2038.57</v>
      </c>
      <c r="F19" s="6">
        <v>2051.2199999999998</v>
      </c>
      <c r="G19" s="6">
        <v>2309.7800000000002</v>
      </c>
      <c r="H19" s="6">
        <v>2281.3200000000002</v>
      </c>
      <c r="I19" s="6">
        <v>2246.75</v>
      </c>
      <c r="J19" s="6">
        <v>2177.66</v>
      </c>
      <c r="K19" s="6">
        <v>2178.7199999999998</v>
      </c>
      <c r="L19" s="6">
        <v>2166.41</v>
      </c>
      <c r="M19" s="6">
        <v>1853.92</v>
      </c>
      <c r="N19" s="6">
        <v>2048.64</v>
      </c>
      <c r="O19" s="23">
        <f t="shared" si="2"/>
        <v>25179.33</v>
      </c>
      <c r="P19" s="202">
        <f t="shared" si="0"/>
        <v>2098.2775000000001</v>
      </c>
      <c r="Q19" s="202">
        <f t="shared" si="1"/>
        <v>69.942583333333332</v>
      </c>
    </row>
    <row r="20" spans="1:17">
      <c r="A20" s="43" t="s">
        <v>66</v>
      </c>
      <c r="B20" s="40" t="s">
        <v>125</v>
      </c>
      <c r="C20" s="6">
        <v>2512.0300000000002</v>
      </c>
      <c r="D20" s="6">
        <v>2172.2199999999998</v>
      </c>
      <c r="E20" s="6">
        <v>2513.4</v>
      </c>
      <c r="F20" s="6">
        <v>2726.57</v>
      </c>
      <c r="G20" s="6">
        <v>2957.43</v>
      </c>
      <c r="H20" s="6">
        <v>2672.51</v>
      </c>
      <c r="I20" s="6">
        <v>2870.15</v>
      </c>
      <c r="J20" s="6">
        <v>2516.84</v>
      </c>
      <c r="K20" s="6">
        <v>2580.9299999999998</v>
      </c>
      <c r="L20" s="6">
        <v>2624.53</v>
      </c>
      <c r="M20" s="6">
        <v>2331.02</v>
      </c>
      <c r="N20" s="6">
        <v>2460.87</v>
      </c>
      <c r="O20" s="23">
        <f t="shared" si="2"/>
        <v>30938.5</v>
      </c>
      <c r="P20" s="202">
        <f t="shared" si="0"/>
        <v>2578.2083333333335</v>
      </c>
      <c r="Q20" s="202">
        <f t="shared" si="1"/>
        <v>85.94027777777778</v>
      </c>
    </row>
    <row r="21" spans="1:17">
      <c r="A21" s="43" t="s">
        <v>66</v>
      </c>
      <c r="B21" s="40" t="s">
        <v>126</v>
      </c>
      <c r="C21" s="6">
        <v>1310.6099999999999</v>
      </c>
      <c r="D21" s="6">
        <v>1176.9000000000001</v>
      </c>
      <c r="E21" s="6">
        <v>1340.09</v>
      </c>
      <c r="F21" s="6">
        <v>1450.76</v>
      </c>
      <c r="G21" s="6">
        <v>1590.8</v>
      </c>
      <c r="H21" s="6">
        <v>1474.27</v>
      </c>
      <c r="I21" s="6">
        <v>1481.98</v>
      </c>
      <c r="J21" s="6">
        <v>1401.33</v>
      </c>
      <c r="K21" s="6">
        <v>1330.6</v>
      </c>
      <c r="L21" s="6">
        <v>1345.21</v>
      </c>
      <c r="M21" s="6">
        <v>1157.1099999999999</v>
      </c>
      <c r="N21" s="6">
        <v>1304.94</v>
      </c>
      <c r="O21" s="23">
        <f t="shared" si="2"/>
        <v>16364.6</v>
      </c>
      <c r="P21" s="202">
        <f t="shared" si="0"/>
        <v>1363.7166666666667</v>
      </c>
      <c r="Q21" s="202">
        <f t="shared" si="1"/>
        <v>45.457222222222221</v>
      </c>
    </row>
    <row r="22" spans="1:17">
      <c r="A22" s="43" t="s">
        <v>66</v>
      </c>
      <c r="B22" s="40" t="s">
        <v>127</v>
      </c>
      <c r="C22" s="6">
        <v>1050.46</v>
      </c>
      <c r="D22" s="6">
        <v>953.23</v>
      </c>
      <c r="E22" s="6">
        <v>1080.1099999999999</v>
      </c>
      <c r="F22" s="6">
        <v>1168.2</v>
      </c>
      <c r="G22" s="6">
        <v>1212.6300000000001</v>
      </c>
      <c r="H22" s="6">
        <v>1186.96</v>
      </c>
      <c r="I22" s="6">
        <v>1216.1199999999999</v>
      </c>
      <c r="J22" s="6">
        <v>1093.1199999999999</v>
      </c>
      <c r="K22" s="6">
        <v>922.28</v>
      </c>
      <c r="L22" s="6">
        <v>1264.81</v>
      </c>
      <c r="M22" s="6">
        <v>934.56</v>
      </c>
      <c r="N22" s="6">
        <v>1003.45</v>
      </c>
      <c r="O22" s="56">
        <f>SUM(C22:N22)</f>
        <v>13085.93</v>
      </c>
      <c r="P22" s="202">
        <f t="shared" si="0"/>
        <v>1090.4941666666666</v>
      </c>
      <c r="Q22" s="202">
        <f t="shared" si="1"/>
        <v>36.349805555555555</v>
      </c>
    </row>
    <row r="23" spans="1:17">
      <c r="A23" s="43" t="s">
        <v>66</v>
      </c>
      <c r="B23" s="40" t="s">
        <v>128</v>
      </c>
      <c r="C23" s="6">
        <v>2136.61</v>
      </c>
      <c r="D23" s="6">
        <v>1839.69</v>
      </c>
      <c r="E23" s="6">
        <v>2078.9299999999998</v>
      </c>
      <c r="F23" s="6">
        <v>2184.1799999999998</v>
      </c>
      <c r="G23" s="6">
        <v>2400.6799999999998</v>
      </c>
      <c r="H23" s="6">
        <v>2245.77</v>
      </c>
      <c r="I23" s="6">
        <v>2438.92</v>
      </c>
      <c r="J23" s="6">
        <v>2184.38</v>
      </c>
      <c r="K23" s="6">
        <v>2206.39</v>
      </c>
      <c r="L23" s="6">
        <v>2174.9299999999998</v>
      </c>
      <c r="M23" s="6">
        <v>1861.93</v>
      </c>
      <c r="N23" s="6">
        <v>2134.35</v>
      </c>
      <c r="O23" s="21">
        <f t="shared" si="2"/>
        <v>25886.76</v>
      </c>
      <c r="P23" s="202">
        <f t="shared" si="0"/>
        <v>2157.23</v>
      </c>
      <c r="Q23" s="202">
        <f t="shared" si="1"/>
        <v>71.907666666666671</v>
      </c>
    </row>
    <row r="24" spans="1:17">
      <c r="A24" s="43" t="s">
        <v>66</v>
      </c>
      <c r="B24" s="40" t="s">
        <v>129</v>
      </c>
      <c r="C24" s="6">
        <v>522.86</v>
      </c>
      <c r="D24" s="6">
        <v>488.08</v>
      </c>
      <c r="E24" s="6">
        <v>538.62</v>
      </c>
      <c r="F24" s="6">
        <v>579</v>
      </c>
      <c r="G24" s="6">
        <v>658.44</v>
      </c>
      <c r="H24" s="6">
        <v>602.58000000000004</v>
      </c>
      <c r="I24" s="6">
        <v>614.15</v>
      </c>
      <c r="J24" s="6">
        <v>541.73</v>
      </c>
      <c r="K24" s="6">
        <v>568.97</v>
      </c>
      <c r="L24" s="6">
        <v>580.19000000000005</v>
      </c>
      <c r="M24" s="6">
        <v>498.02</v>
      </c>
      <c r="N24" s="6">
        <v>557.30999999999995</v>
      </c>
      <c r="O24" s="21">
        <f t="shared" si="2"/>
        <v>6749.9500000000007</v>
      </c>
      <c r="P24" s="202">
        <f t="shared" si="0"/>
        <v>562.49583333333339</v>
      </c>
      <c r="Q24" s="202">
        <f t="shared" si="1"/>
        <v>18.749861111111112</v>
      </c>
    </row>
    <row r="25" spans="1:17">
      <c r="A25" s="43" t="s">
        <v>66</v>
      </c>
      <c r="B25" s="40" t="s">
        <v>130</v>
      </c>
      <c r="C25" s="6">
        <v>52.68</v>
      </c>
      <c r="D25" s="6">
        <v>50.13</v>
      </c>
      <c r="E25" s="6">
        <v>55.25</v>
      </c>
      <c r="F25" s="6">
        <v>70.989999999999995</v>
      </c>
      <c r="G25" s="6">
        <v>82.98</v>
      </c>
      <c r="H25" s="6">
        <v>83.58</v>
      </c>
      <c r="I25" s="6">
        <v>83.8</v>
      </c>
      <c r="J25" s="6">
        <v>79.319999999999993</v>
      </c>
      <c r="K25" s="6">
        <v>95.15</v>
      </c>
      <c r="L25" s="6">
        <v>88.87</v>
      </c>
      <c r="M25" s="6">
        <v>66.56</v>
      </c>
      <c r="N25" s="6">
        <v>63.83</v>
      </c>
      <c r="O25" s="21">
        <f t="shared" si="2"/>
        <v>873.14</v>
      </c>
      <c r="P25" s="202">
        <f t="shared" si="0"/>
        <v>72.76166666666667</v>
      </c>
      <c r="Q25" s="202">
        <f t="shared" si="1"/>
        <v>2.425388888888889</v>
      </c>
    </row>
    <row r="26" spans="1:17">
      <c r="A26" s="43" t="s">
        <v>66</v>
      </c>
      <c r="B26" s="40" t="s">
        <v>131</v>
      </c>
      <c r="C26" s="6">
        <v>1038.93</v>
      </c>
      <c r="D26" s="6">
        <v>917.31</v>
      </c>
      <c r="E26" s="6">
        <v>1049.1600000000001</v>
      </c>
      <c r="F26" s="6">
        <v>1090.3499999999999</v>
      </c>
      <c r="G26" s="6">
        <v>1214.1300000000001</v>
      </c>
      <c r="H26" s="6">
        <v>1199.92</v>
      </c>
      <c r="I26" s="6">
        <v>1162.3800000000001</v>
      </c>
      <c r="J26" s="6">
        <v>1150.28</v>
      </c>
      <c r="K26" s="6">
        <v>1172.6400000000001</v>
      </c>
      <c r="L26" s="6">
        <v>1101.4000000000001</v>
      </c>
      <c r="M26" s="6">
        <v>961.15</v>
      </c>
      <c r="N26" s="6">
        <v>1063.19</v>
      </c>
      <c r="O26" s="21">
        <f t="shared" si="2"/>
        <v>13120.84</v>
      </c>
      <c r="P26" s="202">
        <f t="shared" si="0"/>
        <v>1093.4033333333334</v>
      </c>
      <c r="Q26" s="202">
        <f t="shared" si="1"/>
        <v>36.446777777777783</v>
      </c>
    </row>
    <row r="27" spans="1:17">
      <c r="A27" s="43" t="s">
        <v>66</v>
      </c>
      <c r="B27" s="40" t="s">
        <v>132</v>
      </c>
      <c r="C27" s="6">
        <v>409.66</v>
      </c>
      <c r="D27" s="6">
        <v>357.85</v>
      </c>
      <c r="E27" s="6">
        <v>390.45</v>
      </c>
      <c r="F27" s="6">
        <v>429.91</v>
      </c>
      <c r="G27" s="6">
        <v>495.53</v>
      </c>
      <c r="H27" s="6">
        <v>459.68</v>
      </c>
      <c r="I27" s="6">
        <v>478.51</v>
      </c>
      <c r="J27" s="6">
        <v>427.83</v>
      </c>
      <c r="K27" s="6">
        <v>421.06</v>
      </c>
      <c r="L27" s="6">
        <v>461.97</v>
      </c>
      <c r="M27" s="6">
        <v>374.5</v>
      </c>
      <c r="N27" s="6">
        <v>408.29</v>
      </c>
      <c r="O27" s="21">
        <f t="shared" si="2"/>
        <v>5115.24</v>
      </c>
      <c r="P27" s="202">
        <f t="shared" si="0"/>
        <v>426.27</v>
      </c>
      <c r="Q27" s="202">
        <f t="shared" si="1"/>
        <v>14.209</v>
      </c>
    </row>
    <row r="28" spans="1:17">
      <c r="A28" s="43" t="s">
        <v>66</v>
      </c>
      <c r="B28" s="40" t="s">
        <v>133</v>
      </c>
      <c r="C28" s="6">
        <v>1015.71</v>
      </c>
      <c r="D28" s="6">
        <v>894.31</v>
      </c>
      <c r="E28" s="6">
        <v>1037.5899999999999</v>
      </c>
      <c r="F28" s="6">
        <v>1099.51</v>
      </c>
      <c r="G28" s="6">
        <v>1190.1500000000001</v>
      </c>
      <c r="H28" s="6">
        <v>1126.4100000000001</v>
      </c>
      <c r="I28" s="6">
        <v>1139.8</v>
      </c>
      <c r="J28" s="6">
        <v>1104.25</v>
      </c>
      <c r="K28" s="6">
        <v>1048.33</v>
      </c>
      <c r="L28" s="6">
        <v>1077.29</v>
      </c>
      <c r="M28" s="6">
        <v>927.79</v>
      </c>
      <c r="N28" s="57">
        <v>1040.07</v>
      </c>
      <c r="O28" s="21">
        <f>SUM(C28:N28)</f>
        <v>12701.21</v>
      </c>
      <c r="P28" s="202">
        <f t="shared" si="0"/>
        <v>1058.4341666666667</v>
      </c>
      <c r="Q28" s="202">
        <f t="shared" si="1"/>
        <v>35.28113888888889</v>
      </c>
    </row>
    <row r="29" spans="1:17">
      <c r="A29" s="43" t="s">
        <v>66</v>
      </c>
      <c r="B29" s="40" t="s">
        <v>134</v>
      </c>
      <c r="C29" s="6">
        <v>121.83</v>
      </c>
      <c r="D29" s="6">
        <v>107.17</v>
      </c>
      <c r="E29" s="6">
        <v>122.69</v>
      </c>
      <c r="F29" s="6">
        <v>135.51</v>
      </c>
      <c r="G29" s="6">
        <v>157.72</v>
      </c>
      <c r="H29" s="6">
        <v>146.49</v>
      </c>
      <c r="I29" s="6">
        <v>148.69</v>
      </c>
      <c r="J29" s="6">
        <v>133.33000000000001</v>
      </c>
      <c r="K29" s="6">
        <v>131.44</v>
      </c>
      <c r="L29" s="6">
        <v>134.31</v>
      </c>
      <c r="M29" s="6">
        <v>112.09</v>
      </c>
      <c r="N29" s="6">
        <v>117.93</v>
      </c>
      <c r="O29" s="21">
        <f t="shared" si="2"/>
        <v>1569.1999999999998</v>
      </c>
      <c r="P29" s="202">
        <f t="shared" si="0"/>
        <v>130.76666666666665</v>
      </c>
      <c r="Q29" s="202">
        <f t="shared" si="1"/>
        <v>4.3588888888888881</v>
      </c>
    </row>
    <row r="30" spans="1:17">
      <c r="A30" s="43" t="s">
        <v>66</v>
      </c>
      <c r="B30" s="40" t="s">
        <v>135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1">
        <f t="shared" si="2"/>
        <v>0</v>
      </c>
      <c r="P30" s="202">
        <f t="shared" si="0"/>
        <v>0</v>
      </c>
      <c r="Q30" s="202">
        <f t="shared" si="1"/>
        <v>0</v>
      </c>
    </row>
    <row r="31" spans="1:17">
      <c r="A31" s="43" t="s">
        <v>66</v>
      </c>
      <c r="B31" s="40" t="s">
        <v>136</v>
      </c>
      <c r="C31" s="6">
        <v>1309.69</v>
      </c>
      <c r="D31" s="6">
        <v>1105.17</v>
      </c>
      <c r="E31" s="6">
        <v>1267</v>
      </c>
      <c r="F31" s="6">
        <v>1287.04</v>
      </c>
      <c r="G31" s="6">
        <v>1422.78</v>
      </c>
      <c r="H31" s="6">
        <v>1359.75</v>
      </c>
      <c r="I31" s="6">
        <v>1368.24</v>
      </c>
      <c r="J31" s="6">
        <v>1326.46</v>
      </c>
      <c r="K31" s="6">
        <v>1238.44</v>
      </c>
      <c r="L31" s="6">
        <v>1311.34</v>
      </c>
      <c r="M31" s="6">
        <v>1186.25</v>
      </c>
      <c r="N31" s="6">
        <v>1194.5899999999999</v>
      </c>
      <c r="O31" s="21">
        <f t="shared" si="2"/>
        <v>15376.750000000002</v>
      </c>
      <c r="P31" s="202">
        <f t="shared" si="0"/>
        <v>1281.3958333333335</v>
      </c>
      <c r="Q31" s="202">
        <f t="shared" si="1"/>
        <v>42.713194444444447</v>
      </c>
    </row>
    <row r="32" spans="1:17">
      <c r="A32" s="43" t="s">
        <v>19</v>
      </c>
      <c r="B32" s="40" t="s">
        <v>137</v>
      </c>
      <c r="C32" s="7">
        <v>3495.37</v>
      </c>
      <c r="D32" s="7">
        <v>3174.62</v>
      </c>
      <c r="E32" s="7">
        <v>3680.63</v>
      </c>
      <c r="F32" s="7">
        <v>3738.91</v>
      </c>
      <c r="G32" s="7">
        <v>4105.46</v>
      </c>
      <c r="H32" s="7">
        <v>4316.01</v>
      </c>
      <c r="I32" s="7">
        <v>4174.72</v>
      </c>
      <c r="J32" s="7">
        <v>3895.57</v>
      </c>
      <c r="K32" s="7">
        <v>3854.35</v>
      </c>
      <c r="L32" s="7">
        <v>4109.6400000000003</v>
      </c>
      <c r="M32" s="7">
        <v>3641.81</v>
      </c>
      <c r="N32" s="7">
        <v>4071.6</v>
      </c>
      <c r="O32" s="21">
        <f t="shared" si="2"/>
        <v>46258.689999999995</v>
      </c>
      <c r="P32" s="202">
        <f t="shared" si="0"/>
        <v>3854.8908333333329</v>
      </c>
      <c r="Q32" s="202">
        <f t="shared" si="1"/>
        <v>128.4963611111111</v>
      </c>
    </row>
    <row r="33" spans="1:17">
      <c r="A33" s="43" t="s">
        <v>19</v>
      </c>
      <c r="B33" s="40" t="s">
        <v>138</v>
      </c>
      <c r="C33" s="7">
        <v>652.59</v>
      </c>
      <c r="D33" s="7">
        <v>603.41</v>
      </c>
      <c r="E33" s="7">
        <v>661.99</v>
      </c>
      <c r="F33" s="7">
        <v>551.95000000000005</v>
      </c>
      <c r="G33" s="7">
        <v>764.98</v>
      </c>
      <c r="H33" s="7">
        <v>715.52</v>
      </c>
      <c r="I33" s="7">
        <v>791.58</v>
      </c>
      <c r="J33" s="7">
        <v>700.02</v>
      </c>
      <c r="K33" s="7">
        <v>695.78</v>
      </c>
      <c r="L33" s="7">
        <v>705.86</v>
      </c>
      <c r="M33" s="7">
        <v>600.52</v>
      </c>
      <c r="N33" s="7">
        <v>672.87</v>
      </c>
      <c r="O33" s="21">
        <f t="shared" si="2"/>
        <v>8117.0700000000006</v>
      </c>
      <c r="P33" s="202">
        <f t="shared" si="0"/>
        <v>676.42250000000001</v>
      </c>
      <c r="Q33" s="202">
        <f t="shared" si="1"/>
        <v>22.547416666666667</v>
      </c>
    </row>
    <row r="34" spans="1:17">
      <c r="A34" s="43" t="s">
        <v>19</v>
      </c>
      <c r="B34" s="40" t="s">
        <v>139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1">
        <f t="shared" si="2"/>
        <v>0</v>
      </c>
      <c r="P34" s="202">
        <f t="shared" si="0"/>
        <v>0</v>
      </c>
      <c r="Q34" s="202">
        <f t="shared" si="1"/>
        <v>0</v>
      </c>
    </row>
    <row r="35" spans="1:17">
      <c r="A35" s="43" t="s">
        <v>19</v>
      </c>
      <c r="B35" s="40" t="s">
        <v>140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1">
        <f t="shared" si="2"/>
        <v>0</v>
      </c>
      <c r="P35" s="202">
        <f t="shared" si="0"/>
        <v>0</v>
      </c>
      <c r="Q35" s="202">
        <f t="shared" si="1"/>
        <v>0</v>
      </c>
    </row>
    <row r="36" spans="1:17">
      <c r="A36" s="43" t="s">
        <v>19</v>
      </c>
      <c r="B36" s="40" t="s">
        <v>141</v>
      </c>
      <c r="C36" s="7">
        <v>33.18</v>
      </c>
      <c r="D36" s="7">
        <v>26.13</v>
      </c>
      <c r="E36" s="7">
        <v>26.42</v>
      </c>
      <c r="F36" s="7">
        <v>35.31</v>
      </c>
      <c r="G36" s="7">
        <v>30.56</v>
      </c>
      <c r="H36" s="7">
        <v>31.78</v>
      </c>
      <c r="I36" s="7">
        <v>34.72</v>
      </c>
      <c r="J36" s="7">
        <v>36.409999999999997</v>
      </c>
      <c r="K36" s="7">
        <v>34.9</v>
      </c>
      <c r="L36" s="7">
        <v>30.03</v>
      </c>
      <c r="M36" s="7">
        <v>23.9</v>
      </c>
      <c r="N36" s="7">
        <v>26.22</v>
      </c>
      <c r="O36" s="21">
        <f t="shared" si="2"/>
        <v>369.55999999999995</v>
      </c>
      <c r="P36" s="202">
        <f t="shared" si="0"/>
        <v>30.796666666666663</v>
      </c>
      <c r="Q36" s="202">
        <f t="shared" si="1"/>
        <v>1.0265555555555554</v>
      </c>
    </row>
    <row r="37" spans="1:17">
      <c r="A37" s="43" t="s">
        <v>19</v>
      </c>
      <c r="B37" s="40" t="s">
        <v>142</v>
      </c>
      <c r="C37" s="7">
        <v>26.67</v>
      </c>
      <c r="D37" s="7">
        <v>26.9</v>
      </c>
      <c r="E37" s="7">
        <v>24.66</v>
      </c>
      <c r="F37" s="7">
        <v>29.14</v>
      </c>
      <c r="G37" s="7">
        <v>34.24</v>
      </c>
      <c r="H37" s="7">
        <v>30.17</v>
      </c>
      <c r="I37" s="7">
        <v>42.78</v>
      </c>
      <c r="J37" s="7">
        <v>29.83</v>
      </c>
      <c r="K37" s="7">
        <v>32.840000000000003</v>
      </c>
      <c r="L37" s="7">
        <v>35.020000000000003</v>
      </c>
      <c r="M37" s="7">
        <v>25.07</v>
      </c>
      <c r="N37" s="7">
        <v>26.67</v>
      </c>
      <c r="O37" s="21">
        <f>SUM(C37:N37)</f>
        <v>363.99</v>
      </c>
      <c r="P37" s="202">
        <f t="shared" si="0"/>
        <v>30.3325</v>
      </c>
      <c r="Q37" s="202">
        <f t="shared" si="1"/>
        <v>1.0110833333333333</v>
      </c>
    </row>
    <row r="38" spans="1:17">
      <c r="A38" s="43" t="s">
        <v>19</v>
      </c>
      <c r="B38" s="40" t="s">
        <v>143</v>
      </c>
      <c r="C38" s="7">
        <v>63.97</v>
      </c>
      <c r="D38" s="7">
        <v>58.02</v>
      </c>
      <c r="E38" s="7">
        <v>48.88</v>
      </c>
      <c r="F38" s="7">
        <v>78.040000000000006</v>
      </c>
      <c r="G38" s="7">
        <v>78.97</v>
      </c>
      <c r="H38" s="7">
        <v>85.45</v>
      </c>
      <c r="I38" s="7">
        <v>88.71</v>
      </c>
      <c r="J38" s="7">
        <v>73.3</v>
      </c>
      <c r="K38" s="7">
        <v>49.12</v>
      </c>
      <c r="L38" s="7">
        <v>104.54</v>
      </c>
      <c r="M38" s="7">
        <v>71.819999999999993</v>
      </c>
      <c r="N38" s="7">
        <v>82.65</v>
      </c>
      <c r="O38" s="21">
        <f t="shared" si="2"/>
        <v>883.46999999999991</v>
      </c>
      <c r="P38" s="202">
        <f t="shared" si="0"/>
        <v>73.622499999999988</v>
      </c>
      <c r="Q38" s="202">
        <f t="shared" si="1"/>
        <v>2.4540833333333327</v>
      </c>
    </row>
    <row r="39" spans="1:17">
      <c r="A39" s="43" t="s">
        <v>19</v>
      </c>
      <c r="B39" s="40" t="s">
        <v>100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21">
        <f t="shared" si="2"/>
        <v>0</v>
      </c>
      <c r="P39" s="202">
        <f t="shared" si="0"/>
        <v>0</v>
      </c>
      <c r="Q39" s="202">
        <f t="shared" si="1"/>
        <v>0</v>
      </c>
    </row>
    <row r="40" spans="1:17">
      <c r="A40" s="43" t="s">
        <v>144</v>
      </c>
      <c r="B40" s="40" t="s">
        <v>144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21">
        <f t="shared" si="2"/>
        <v>0</v>
      </c>
      <c r="P40" s="202">
        <f t="shared" si="0"/>
        <v>0</v>
      </c>
      <c r="Q40" s="202">
        <f t="shared" si="1"/>
        <v>0</v>
      </c>
    </row>
    <row r="41" spans="1:17">
      <c r="A41" s="43" t="s">
        <v>144</v>
      </c>
      <c r="B41" s="40" t="s">
        <v>145</v>
      </c>
      <c r="C41" s="7">
        <v>32.229999999999997</v>
      </c>
      <c r="D41" s="7">
        <v>27.68</v>
      </c>
      <c r="E41" s="7">
        <v>33.18</v>
      </c>
      <c r="F41" s="7">
        <v>33.479999999999997</v>
      </c>
      <c r="G41" s="7">
        <v>39.840000000000003</v>
      </c>
      <c r="H41" s="7">
        <v>40.03</v>
      </c>
      <c r="I41" s="7">
        <v>36.5</v>
      </c>
      <c r="J41" s="7">
        <v>36.409999999999997</v>
      </c>
      <c r="K41" s="7">
        <v>37.53</v>
      </c>
      <c r="L41" s="7">
        <v>40.19</v>
      </c>
      <c r="M41" s="7">
        <v>33.369999999999997</v>
      </c>
      <c r="N41" s="7">
        <v>40.22</v>
      </c>
      <c r="O41" s="21">
        <f t="shared" si="2"/>
        <v>430.65999999999997</v>
      </c>
      <c r="P41" s="202">
        <f t="shared" si="0"/>
        <v>35.888333333333328</v>
      </c>
      <c r="Q41" s="202">
        <f t="shared" si="1"/>
        <v>1.1962777777777776</v>
      </c>
    </row>
    <row r="42" spans="1:17">
      <c r="A42" s="43" t="s">
        <v>144</v>
      </c>
      <c r="B42" s="40" t="s">
        <v>146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241.35</v>
      </c>
      <c r="J42" s="7">
        <v>200.49</v>
      </c>
      <c r="K42" s="7">
        <v>196.54</v>
      </c>
      <c r="L42" s="7">
        <v>181.71</v>
      </c>
      <c r="M42" s="7">
        <v>144.16999999999999</v>
      </c>
      <c r="N42" s="7">
        <v>111.12</v>
      </c>
      <c r="O42" s="21">
        <f t="shared" si="2"/>
        <v>1075.3800000000001</v>
      </c>
      <c r="P42" s="202">
        <f t="shared" si="0"/>
        <v>89.615000000000009</v>
      </c>
      <c r="Q42" s="202">
        <f t="shared" si="1"/>
        <v>2.987166666666667</v>
      </c>
    </row>
    <row r="43" spans="1:17">
      <c r="A43" s="43" t="s">
        <v>144</v>
      </c>
      <c r="B43" s="40" t="s">
        <v>147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21">
        <f t="shared" si="2"/>
        <v>0</v>
      </c>
      <c r="P43" s="202">
        <f t="shared" si="0"/>
        <v>0</v>
      </c>
      <c r="Q43" s="202">
        <f t="shared" si="1"/>
        <v>0</v>
      </c>
    </row>
    <row r="44" spans="1:17">
      <c r="A44" s="43" t="s">
        <v>144</v>
      </c>
      <c r="B44" s="40" t="s">
        <v>148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21">
        <f t="shared" si="2"/>
        <v>0</v>
      </c>
      <c r="P44" s="202">
        <f t="shared" si="0"/>
        <v>0</v>
      </c>
      <c r="Q44" s="202">
        <f t="shared" si="1"/>
        <v>0</v>
      </c>
    </row>
    <row r="45" spans="1:17">
      <c r="A45" s="43" t="s">
        <v>144</v>
      </c>
      <c r="B45" s="40" t="s">
        <v>149</v>
      </c>
      <c r="C45" s="7"/>
      <c r="D45" s="7"/>
      <c r="E45" s="58"/>
      <c r="F45" s="7"/>
      <c r="G45" s="7"/>
      <c r="H45" s="7"/>
      <c r="I45" s="7"/>
      <c r="J45" s="7"/>
      <c r="K45" s="7"/>
      <c r="L45" s="7"/>
      <c r="M45" s="7"/>
      <c r="N45" s="7"/>
      <c r="O45" s="21">
        <f t="shared" si="2"/>
        <v>0</v>
      </c>
      <c r="P45" s="202">
        <f t="shared" si="0"/>
        <v>0</v>
      </c>
      <c r="Q45" s="202">
        <f t="shared" si="1"/>
        <v>0</v>
      </c>
    </row>
    <row r="46" spans="1:17">
      <c r="A46" s="43" t="s">
        <v>144</v>
      </c>
      <c r="B46" s="40" t="s">
        <v>150</v>
      </c>
      <c r="C46" s="7">
        <v>78.13</v>
      </c>
      <c r="D46" s="7">
        <v>67.92</v>
      </c>
      <c r="E46" s="7">
        <v>76.78</v>
      </c>
      <c r="F46" s="7">
        <v>84.26</v>
      </c>
      <c r="G46" s="7">
        <v>82.28</v>
      </c>
      <c r="H46" s="7">
        <v>80.959999999999994</v>
      </c>
      <c r="I46" s="7">
        <v>83.32</v>
      </c>
      <c r="J46" s="7">
        <v>83.52</v>
      </c>
      <c r="K46" s="7">
        <v>85.63</v>
      </c>
      <c r="L46" s="7">
        <v>93.46</v>
      </c>
      <c r="M46" s="7">
        <v>74.12</v>
      </c>
      <c r="N46" s="7">
        <v>88.88</v>
      </c>
      <c r="O46" s="21">
        <f t="shared" si="2"/>
        <v>979.26</v>
      </c>
      <c r="P46" s="202">
        <f t="shared" si="0"/>
        <v>81.605000000000004</v>
      </c>
      <c r="Q46" s="202">
        <f t="shared" si="1"/>
        <v>2.7201666666666666</v>
      </c>
    </row>
    <row r="47" spans="1:17">
      <c r="A47" s="43" t="s">
        <v>144</v>
      </c>
      <c r="B47" s="40" t="s">
        <v>151</v>
      </c>
      <c r="C47" s="7">
        <v>39.72</v>
      </c>
      <c r="D47" s="7">
        <v>34.479999999999997</v>
      </c>
      <c r="E47" s="7">
        <v>38.08</v>
      </c>
      <c r="F47" s="7">
        <v>44.29</v>
      </c>
      <c r="G47" s="7">
        <v>44.33</v>
      </c>
      <c r="H47" s="7">
        <v>46.48</v>
      </c>
      <c r="I47" s="7">
        <v>48.05</v>
      </c>
      <c r="J47" s="7">
        <v>45.54</v>
      </c>
      <c r="K47" s="7">
        <v>45.69</v>
      </c>
      <c r="L47" s="7">
        <v>47.92</v>
      </c>
      <c r="M47" s="7">
        <v>34.76</v>
      </c>
      <c r="N47" s="7">
        <v>39.76</v>
      </c>
      <c r="O47" s="21">
        <f t="shared" si="2"/>
        <v>509.09999999999997</v>
      </c>
      <c r="P47" s="202">
        <f t="shared" si="0"/>
        <v>42.424999999999997</v>
      </c>
      <c r="Q47" s="202">
        <f t="shared" si="1"/>
        <v>1.4141666666666666</v>
      </c>
    </row>
    <row r="48" spans="1:17">
      <c r="A48" s="43" t="s">
        <v>144</v>
      </c>
      <c r="B48" s="40" t="s">
        <v>152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21">
        <f t="shared" si="2"/>
        <v>0</v>
      </c>
      <c r="P48" s="202">
        <f t="shared" si="0"/>
        <v>0</v>
      </c>
      <c r="Q48" s="202">
        <f t="shared" si="1"/>
        <v>0</v>
      </c>
    </row>
    <row r="49" spans="1:17">
      <c r="A49" s="203" t="s">
        <v>144</v>
      </c>
      <c r="B49" s="204" t="s">
        <v>516</v>
      </c>
      <c r="C49" s="205">
        <v>0</v>
      </c>
      <c r="D49" s="205">
        <v>0</v>
      </c>
      <c r="E49" s="205">
        <v>0</v>
      </c>
      <c r="F49" s="205">
        <v>0</v>
      </c>
      <c r="G49" s="205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1.1399999999999999</v>
      </c>
      <c r="N49" s="8">
        <v>1.48</v>
      </c>
      <c r="O49" s="21">
        <f t="shared" si="2"/>
        <v>2.62</v>
      </c>
      <c r="P49" s="202">
        <f t="shared" si="0"/>
        <v>0.21833333333333335</v>
      </c>
      <c r="Q49" s="202">
        <f t="shared" si="1"/>
        <v>7.277777777777778E-3</v>
      </c>
    </row>
    <row r="50" spans="1:17">
      <c r="A50" s="43" t="s">
        <v>144</v>
      </c>
      <c r="B50" s="40" t="s">
        <v>153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21">
        <f t="shared" si="2"/>
        <v>0</v>
      </c>
      <c r="P50" s="202">
        <f t="shared" si="0"/>
        <v>0</v>
      </c>
      <c r="Q50" s="202">
        <f t="shared" si="1"/>
        <v>0</v>
      </c>
    </row>
    <row r="51" spans="1:17">
      <c r="A51" s="43" t="s">
        <v>144</v>
      </c>
      <c r="B51" s="40" t="s">
        <v>154</v>
      </c>
      <c r="C51" s="7">
        <v>40.909999999999997</v>
      </c>
      <c r="D51" s="7">
        <v>35.47</v>
      </c>
      <c r="E51" s="7">
        <v>40.909999999999997</v>
      </c>
      <c r="F51" s="7">
        <v>50.97</v>
      </c>
      <c r="G51" s="7">
        <v>48.58</v>
      </c>
      <c r="H51" s="7">
        <v>42.52</v>
      </c>
      <c r="I51" s="7">
        <v>35.94</v>
      </c>
      <c r="J51" s="7">
        <v>42.65</v>
      </c>
      <c r="K51" s="7">
        <v>46.46</v>
      </c>
      <c r="L51" s="7">
        <v>46.04</v>
      </c>
      <c r="M51" s="7">
        <v>33.79</v>
      </c>
      <c r="N51" s="7">
        <v>31.54</v>
      </c>
      <c r="O51" s="21">
        <f t="shared" si="2"/>
        <v>495.78</v>
      </c>
      <c r="P51" s="202">
        <f t="shared" si="0"/>
        <v>41.314999999999998</v>
      </c>
      <c r="Q51" s="202">
        <f t="shared" si="1"/>
        <v>1.3771666666666667</v>
      </c>
    </row>
    <row r="52" spans="1:17">
      <c r="A52" s="43" t="s">
        <v>144</v>
      </c>
      <c r="B52" s="40" t="s">
        <v>155</v>
      </c>
      <c r="C52" s="7">
        <v>33.25</v>
      </c>
      <c r="D52" s="7">
        <v>27.51</v>
      </c>
      <c r="E52" s="7">
        <v>33.97</v>
      </c>
      <c r="F52" s="7">
        <v>43.75</v>
      </c>
      <c r="G52" s="7">
        <v>42.14</v>
      </c>
      <c r="H52" s="7">
        <v>39.33</v>
      </c>
      <c r="I52" s="7">
        <v>32.04</v>
      </c>
      <c r="J52" s="7">
        <v>38.75</v>
      </c>
      <c r="K52" s="7">
        <v>35.29</v>
      </c>
      <c r="L52" s="7">
        <v>41.36</v>
      </c>
      <c r="M52" s="7">
        <v>31.29</v>
      </c>
      <c r="N52" s="7">
        <v>37.29</v>
      </c>
      <c r="O52" s="21">
        <f t="shared" si="2"/>
        <v>435.97000000000008</v>
      </c>
      <c r="P52" s="202">
        <f t="shared" si="0"/>
        <v>36.330833333333338</v>
      </c>
      <c r="Q52" s="202">
        <f t="shared" si="1"/>
        <v>1.211027777777778</v>
      </c>
    </row>
    <row r="53" spans="1:17">
      <c r="A53" s="43" t="s">
        <v>144</v>
      </c>
      <c r="B53" s="40" t="s">
        <v>156</v>
      </c>
      <c r="C53" s="7">
        <v>28.89</v>
      </c>
      <c r="D53" s="7">
        <v>20.71</v>
      </c>
      <c r="E53" s="7">
        <v>26.24</v>
      </c>
      <c r="F53" s="7">
        <v>35.94</v>
      </c>
      <c r="G53" s="7">
        <v>27.8</v>
      </c>
      <c r="H53" s="7">
        <v>27.78</v>
      </c>
      <c r="I53" s="7">
        <v>35.979999999999997</v>
      </c>
      <c r="J53" s="7">
        <v>27</v>
      </c>
      <c r="K53" s="7">
        <v>25.62</v>
      </c>
      <c r="L53" s="7">
        <v>37.450000000000003</v>
      </c>
      <c r="M53" s="7">
        <v>28.52</v>
      </c>
      <c r="N53" s="7">
        <v>31.84</v>
      </c>
      <c r="O53" s="21">
        <f t="shared" si="2"/>
        <v>353.77</v>
      </c>
      <c r="P53" s="202">
        <f t="shared" si="0"/>
        <v>29.480833333333333</v>
      </c>
      <c r="Q53" s="202">
        <f t="shared" si="1"/>
        <v>0.98269444444444443</v>
      </c>
    </row>
    <row r="54" spans="1:17">
      <c r="A54" s="43" t="s">
        <v>144</v>
      </c>
      <c r="B54" s="40" t="s">
        <v>157</v>
      </c>
      <c r="C54" s="7">
        <v>21.4</v>
      </c>
      <c r="D54" s="7">
        <v>17.43</v>
      </c>
      <c r="E54" s="7">
        <v>20.96</v>
      </c>
      <c r="F54" s="7">
        <v>28.63</v>
      </c>
      <c r="G54" s="7">
        <v>26.96</v>
      </c>
      <c r="H54" s="7">
        <v>22.2</v>
      </c>
      <c r="I54" s="7">
        <v>21.89</v>
      </c>
      <c r="J54" s="7">
        <v>24.37</v>
      </c>
      <c r="K54" s="7">
        <v>20.22</v>
      </c>
      <c r="L54" s="7">
        <v>26.45</v>
      </c>
      <c r="M54" s="7">
        <v>16.89</v>
      </c>
      <c r="N54" s="7">
        <v>25.13</v>
      </c>
      <c r="O54" s="21">
        <f t="shared" si="2"/>
        <v>272.52999999999997</v>
      </c>
      <c r="P54" s="202">
        <f t="shared" si="0"/>
        <v>22.71083333333333</v>
      </c>
      <c r="Q54" s="202">
        <f t="shared" si="1"/>
        <v>0.75702777777777763</v>
      </c>
    </row>
    <row r="55" spans="1:17">
      <c r="A55" s="43" t="s">
        <v>144</v>
      </c>
      <c r="B55" s="40" t="s">
        <v>158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21">
        <f t="shared" si="2"/>
        <v>0</v>
      </c>
      <c r="P55" s="202">
        <f t="shared" si="0"/>
        <v>0</v>
      </c>
      <c r="Q55" s="202">
        <f t="shared" si="1"/>
        <v>0</v>
      </c>
    </row>
    <row r="56" spans="1:17">
      <c r="A56" s="43" t="s">
        <v>144</v>
      </c>
      <c r="B56" s="40" t="s">
        <v>159</v>
      </c>
      <c r="C56" s="7">
        <v>10.06</v>
      </c>
      <c r="D56" s="7">
        <v>6.49</v>
      </c>
      <c r="E56" s="7">
        <v>15.36</v>
      </c>
      <c r="F56" s="7">
        <v>8.02</v>
      </c>
      <c r="G56" s="7">
        <v>15.41</v>
      </c>
      <c r="H56" s="7">
        <v>15.39</v>
      </c>
      <c r="I56" s="7">
        <v>13.05</v>
      </c>
      <c r="J56" s="7">
        <v>6.38</v>
      </c>
      <c r="K56" s="7">
        <v>17.23</v>
      </c>
      <c r="L56" s="7">
        <v>26.04</v>
      </c>
      <c r="M56" s="7">
        <v>18.25</v>
      </c>
      <c r="N56" s="7">
        <v>5.16</v>
      </c>
      <c r="O56" s="21">
        <f t="shared" si="2"/>
        <v>156.84</v>
      </c>
      <c r="P56" s="202">
        <f t="shared" si="0"/>
        <v>13.07</v>
      </c>
      <c r="Q56" s="202">
        <f t="shared" si="1"/>
        <v>0.4356666666666667</v>
      </c>
    </row>
    <row r="57" spans="1:17">
      <c r="A57" s="43" t="s">
        <v>144</v>
      </c>
      <c r="B57" s="40" t="s">
        <v>160</v>
      </c>
      <c r="C57" s="7">
        <v>9.64</v>
      </c>
      <c r="D57" s="7">
        <v>8.7200000000000006</v>
      </c>
      <c r="E57" s="7">
        <v>13.22</v>
      </c>
      <c r="F57" s="7">
        <v>16.41</v>
      </c>
      <c r="G57" s="7">
        <v>11.29</v>
      </c>
      <c r="H57" s="7">
        <v>17.34</v>
      </c>
      <c r="I57" s="7">
        <v>8.6</v>
      </c>
      <c r="J57" s="7">
        <v>10.1</v>
      </c>
      <c r="K57" s="7">
        <v>12.68</v>
      </c>
      <c r="L57" s="7">
        <v>19.149999999999999</v>
      </c>
      <c r="M57" s="7">
        <v>10.62</v>
      </c>
      <c r="N57" s="7">
        <v>11.39</v>
      </c>
      <c r="O57" s="21">
        <f t="shared" si="2"/>
        <v>149.15999999999997</v>
      </c>
      <c r="P57" s="202">
        <f t="shared" si="0"/>
        <v>12.429999999999998</v>
      </c>
      <c r="Q57" s="202">
        <f t="shared" si="1"/>
        <v>0.41433333333333328</v>
      </c>
    </row>
    <row r="58" spans="1:17">
      <c r="A58" s="43" t="s">
        <v>144</v>
      </c>
      <c r="B58" s="40" t="s">
        <v>161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21">
        <f t="shared" si="2"/>
        <v>0</v>
      </c>
      <c r="P58" s="202">
        <f t="shared" si="0"/>
        <v>0</v>
      </c>
      <c r="Q58" s="202">
        <f t="shared" si="1"/>
        <v>0</v>
      </c>
    </row>
    <row r="59" spans="1:17">
      <c r="A59" s="43" t="s">
        <v>144</v>
      </c>
      <c r="B59" s="40" t="s">
        <v>162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21">
        <f t="shared" si="2"/>
        <v>0</v>
      </c>
      <c r="P59" s="202">
        <f t="shared" si="0"/>
        <v>0</v>
      </c>
      <c r="Q59" s="202">
        <f t="shared" si="1"/>
        <v>0</v>
      </c>
    </row>
    <row r="60" spans="1:17">
      <c r="A60" s="43" t="s">
        <v>144</v>
      </c>
      <c r="B60" s="40" t="s">
        <v>163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21">
        <f t="shared" si="2"/>
        <v>0</v>
      </c>
      <c r="P60" s="202">
        <f t="shared" si="0"/>
        <v>0</v>
      </c>
      <c r="Q60" s="202">
        <f t="shared" si="1"/>
        <v>0</v>
      </c>
    </row>
    <row r="61" spans="1:17">
      <c r="A61" s="43" t="s">
        <v>144</v>
      </c>
      <c r="B61" s="40" t="s">
        <v>164</v>
      </c>
      <c r="C61" s="7">
        <v>2.98</v>
      </c>
      <c r="D61" s="7">
        <v>2.74</v>
      </c>
      <c r="E61" s="7">
        <v>2.4500000000000002</v>
      </c>
      <c r="F61" s="7">
        <v>5.38</v>
      </c>
      <c r="G61" s="7">
        <v>6.38</v>
      </c>
      <c r="H61" s="7">
        <v>5.0999999999999996</v>
      </c>
      <c r="I61" s="7">
        <v>5.52</v>
      </c>
      <c r="J61" s="7">
        <v>2.94</v>
      </c>
      <c r="K61" s="7">
        <v>4.13</v>
      </c>
      <c r="L61" s="7">
        <v>10.66</v>
      </c>
      <c r="M61" s="7">
        <v>3.01</v>
      </c>
      <c r="N61" s="7">
        <v>3.24</v>
      </c>
      <c r="O61" s="21">
        <f t="shared" si="2"/>
        <v>54.53</v>
      </c>
      <c r="P61" s="202">
        <f t="shared" si="0"/>
        <v>4.5441666666666665</v>
      </c>
      <c r="Q61" s="202">
        <f t="shared" si="1"/>
        <v>0.1514722222222222</v>
      </c>
    </row>
    <row r="62" spans="1:17">
      <c r="A62" s="43" t="s">
        <v>144</v>
      </c>
      <c r="B62" s="40" t="s">
        <v>165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21">
        <f t="shared" si="2"/>
        <v>0</v>
      </c>
      <c r="P62" s="202">
        <f t="shared" si="0"/>
        <v>0</v>
      </c>
      <c r="Q62" s="202">
        <f t="shared" si="1"/>
        <v>0</v>
      </c>
    </row>
    <row r="63" spans="1:17">
      <c r="A63" s="59" t="s">
        <v>64</v>
      </c>
      <c r="B63" s="40" t="s">
        <v>166</v>
      </c>
      <c r="C63" s="7">
        <v>25.37</v>
      </c>
      <c r="D63" s="7">
        <v>22.83</v>
      </c>
      <c r="E63" s="7">
        <v>28.72</v>
      </c>
      <c r="F63" s="7">
        <v>27.44</v>
      </c>
      <c r="G63" s="7">
        <v>27.71</v>
      </c>
      <c r="H63" s="7">
        <v>27.27</v>
      </c>
      <c r="I63" s="7">
        <v>32.17</v>
      </c>
      <c r="J63" s="7">
        <v>26.53</v>
      </c>
      <c r="K63" s="7">
        <v>28.32</v>
      </c>
      <c r="L63" s="7">
        <v>33.159999999999997</v>
      </c>
      <c r="M63" s="7">
        <v>21.24</v>
      </c>
      <c r="N63" s="7">
        <v>24.96</v>
      </c>
      <c r="O63" s="21">
        <f t="shared" si="2"/>
        <v>325.71999999999997</v>
      </c>
      <c r="P63" s="202">
        <f t="shared" si="0"/>
        <v>27.143333333333331</v>
      </c>
      <c r="Q63" s="202">
        <f t="shared" si="1"/>
        <v>0.90477777777777768</v>
      </c>
    </row>
    <row r="64" spans="1:17">
      <c r="A64" s="59" t="s">
        <v>64</v>
      </c>
      <c r="B64" s="40" t="s">
        <v>167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21">
        <f t="shared" si="2"/>
        <v>0</v>
      </c>
      <c r="P64" s="202">
        <f t="shared" si="0"/>
        <v>0</v>
      </c>
      <c r="Q64" s="202">
        <f t="shared" si="1"/>
        <v>0</v>
      </c>
    </row>
    <row r="65" spans="1:17">
      <c r="A65" s="59" t="s">
        <v>64</v>
      </c>
      <c r="B65" s="40" t="s">
        <v>168</v>
      </c>
      <c r="C65" s="7">
        <v>18.43</v>
      </c>
      <c r="D65" s="7">
        <v>18.13</v>
      </c>
      <c r="E65" s="7">
        <v>18.3</v>
      </c>
      <c r="F65" s="7">
        <v>18.899999999999999</v>
      </c>
      <c r="G65" s="7">
        <v>20.82</v>
      </c>
      <c r="H65" s="7">
        <v>19.12</v>
      </c>
      <c r="I65" s="7">
        <v>19.07</v>
      </c>
      <c r="J65" s="7">
        <v>21.07</v>
      </c>
      <c r="K65" s="7">
        <v>18.03</v>
      </c>
      <c r="L65" s="7">
        <v>20.48</v>
      </c>
      <c r="M65" s="7">
        <v>15.07</v>
      </c>
      <c r="N65" s="7">
        <v>17.04</v>
      </c>
      <c r="O65" s="21">
        <f>SUM(C65:N65)</f>
        <v>224.45999999999995</v>
      </c>
      <c r="P65" s="202">
        <f t="shared" si="0"/>
        <v>18.704999999999995</v>
      </c>
      <c r="Q65" s="202">
        <f t="shared" si="1"/>
        <v>0.62349999999999983</v>
      </c>
    </row>
    <row r="66" spans="1:17">
      <c r="A66" s="59" t="s">
        <v>64</v>
      </c>
      <c r="B66" s="40" t="s">
        <v>169</v>
      </c>
      <c r="C66" s="7">
        <v>15.68</v>
      </c>
      <c r="D66" s="7">
        <v>13.95</v>
      </c>
      <c r="E66" s="7">
        <v>12.42</v>
      </c>
      <c r="F66" s="7">
        <v>17.21</v>
      </c>
      <c r="G66" s="7">
        <v>16.079999999999998</v>
      </c>
      <c r="H66" s="7">
        <v>14.12</v>
      </c>
      <c r="I66" s="7">
        <v>17.79</v>
      </c>
      <c r="J66" s="7">
        <v>14.96</v>
      </c>
      <c r="K66" s="7">
        <v>14.32</v>
      </c>
      <c r="L66" s="7">
        <v>19.02</v>
      </c>
      <c r="M66" s="7">
        <v>12.96</v>
      </c>
      <c r="N66" s="7">
        <v>16.14</v>
      </c>
      <c r="O66" s="21">
        <f t="shared" si="2"/>
        <v>184.65000000000003</v>
      </c>
      <c r="P66" s="202">
        <f t="shared" si="0"/>
        <v>15.387500000000003</v>
      </c>
      <c r="Q66" s="202">
        <f t="shared" si="1"/>
        <v>0.5129166666666668</v>
      </c>
    </row>
    <row r="67" spans="1:17">
      <c r="A67" s="59" t="s">
        <v>64</v>
      </c>
      <c r="B67" s="40" t="s">
        <v>170</v>
      </c>
      <c r="C67" s="7">
        <v>6.25</v>
      </c>
      <c r="D67" s="7">
        <v>10.119999999999999</v>
      </c>
      <c r="E67" s="7">
        <v>6.21</v>
      </c>
      <c r="F67" s="7">
        <v>8.77</v>
      </c>
      <c r="G67" s="7">
        <v>6.03</v>
      </c>
      <c r="H67" s="7">
        <v>11.03</v>
      </c>
      <c r="I67" s="7">
        <v>9.59</v>
      </c>
      <c r="J67" s="7">
        <v>8.58</v>
      </c>
      <c r="K67" s="7">
        <v>8.14</v>
      </c>
      <c r="L67" s="7">
        <v>5.75</v>
      </c>
      <c r="M67" s="7">
        <v>8.25</v>
      </c>
      <c r="N67" s="7">
        <v>8.08</v>
      </c>
      <c r="O67" s="21">
        <f t="shared" si="2"/>
        <v>96.8</v>
      </c>
      <c r="P67" s="202">
        <f t="shared" si="0"/>
        <v>8.0666666666666664</v>
      </c>
      <c r="Q67" s="202">
        <f t="shared" si="1"/>
        <v>0.2688888888888889</v>
      </c>
    </row>
    <row r="68" spans="1:17">
      <c r="A68" s="59" t="s">
        <v>64</v>
      </c>
      <c r="B68" s="40" t="s">
        <v>171</v>
      </c>
      <c r="C68" s="7">
        <v>2.98</v>
      </c>
      <c r="D68" s="7">
        <v>1</v>
      </c>
      <c r="E68" s="7">
        <v>2.7</v>
      </c>
      <c r="F68" s="7">
        <v>2.2999999999999998</v>
      </c>
      <c r="G68" s="7">
        <v>3.23</v>
      </c>
      <c r="H68" s="7">
        <v>2.62</v>
      </c>
      <c r="I68" s="7">
        <v>3.15</v>
      </c>
      <c r="J68" s="7">
        <v>1.27</v>
      </c>
      <c r="K68" s="7">
        <v>1.54</v>
      </c>
      <c r="L68" s="7">
        <v>3.03</v>
      </c>
      <c r="M68" s="7">
        <v>0</v>
      </c>
      <c r="N68" s="7">
        <v>1.2</v>
      </c>
      <c r="O68" s="21">
        <f t="shared" si="2"/>
        <v>25.02</v>
      </c>
      <c r="P68" s="202">
        <f t="shared" si="0"/>
        <v>2.085</v>
      </c>
      <c r="Q68" s="202">
        <f t="shared" si="1"/>
        <v>6.9499999999999992E-2</v>
      </c>
    </row>
    <row r="69" spans="1:17">
      <c r="A69" s="59" t="s">
        <v>64</v>
      </c>
      <c r="B69" s="40" t="s">
        <v>172</v>
      </c>
      <c r="C69" s="7">
        <v>4.76</v>
      </c>
      <c r="D69" s="7">
        <v>4.8099999999999996</v>
      </c>
      <c r="E69" s="7">
        <v>4.55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4.09</v>
      </c>
      <c r="M69" s="7">
        <v>5.91</v>
      </c>
      <c r="N69" s="7">
        <v>2.42</v>
      </c>
      <c r="O69" s="21">
        <f t="shared" si="2"/>
        <v>26.54</v>
      </c>
      <c r="P69" s="202">
        <f t="shared" si="0"/>
        <v>2.2116666666666664</v>
      </c>
      <c r="Q69" s="202">
        <f t="shared" si="1"/>
        <v>7.3722222222222217E-2</v>
      </c>
    </row>
    <row r="70" spans="1:17">
      <c r="A70" s="43" t="s">
        <v>173</v>
      </c>
      <c r="B70" s="40" t="s">
        <v>174</v>
      </c>
      <c r="C70" s="7">
        <v>933.61</v>
      </c>
      <c r="D70" s="7">
        <v>795.75</v>
      </c>
      <c r="E70" s="7">
        <v>875.47</v>
      </c>
      <c r="F70" s="7">
        <v>871.94</v>
      </c>
      <c r="G70" s="7">
        <v>1004</v>
      </c>
      <c r="H70" s="7">
        <v>939.99</v>
      </c>
      <c r="I70" s="7">
        <v>967.75</v>
      </c>
      <c r="J70" s="7">
        <v>911.31</v>
      </c>
      <c r="K70" s="7">
        <v>957.8</v>
      </c>
      <c r="L70" s="7">
        <v>877.23</v>
      </c>
      <c r="M70" s="7">
        <v>766.8</v>
      </c>
      <c r="N70" s="7">
        <v>960.74</v>
      </c>
      <c r="O70" s="21">
        <f t="shared" si="2"/>
        <v>10862.389999999998</v>
      </c>
      <c r="P70" s="202">
        <f t="shared" ref="P70:P104" si="3">SUM(O70/12)</f>
        <v>905.19916666666643</v>
      </c>
      <c r="Q70" s="202">
        <f t="shared" ref="Q70:Q104" si="4">SUM(P70/30)</f>
        <v>30.173305555555547</v>
      </c>
    </row>
    <row r="71" spans="1:17">
      <c r="A71" s="43" t="s">
        <v>173</v>
      </c>
      <c r="B71" s="40" t="s">
        <v>175</v>
      </c>
      <c r="C71" s="7">
        <v>20.9</v>
      </c>
      <c r="D71" s="7">
        <v>19.690000000000001</v>
      </c>
      <c r="E71" s="7">
        <v>23.51</v>
      </c>
      <c r="F71" s="7">
        <v>21.26</v>
      </c>
      <c r="G71" s="7">
        <v>27.71</v>
      </c>
      <c r="H71" s="7">
        <v>25.89</v>
      </c>
      <c r="I71" s="7">
        <v>22.33</v>
      </c>
      <c r="J71" s="7">
        <v>24.19</v>
      </c>
      <c r="K71" s="7">
        <v>24.57</v>
      </c>
      <c r="L71" s="7">
        <v>21.91</v>
      </c>
      <c r="M71" s="7">
        <v>18.190000000000001</v>
      </c>
      <c r="N71" s="7">
        <v>18.57</v>
      </c>
      <c r="O71" s="21">
        <f t="shared" ref="O71:O103" si="5">SUM(C71:N71)</f>
        <v>268.72000000000003</v>
      </c>
      <c r="P71" s="202">
        <f t="shared" si="3"/>
        <v>22.393333333333334</v>
      </c>
      <c r="Q71" s="202">
        <f t="shared" si="4"/>
        <v>0.74644444444444447</v>
      </c>
    </row>
    <row r="72" spans="1:17">
      <c r="A72" s="43" t="s">
        <v>173</v>
      </c>
      <c r="B72" s="40" t="s">
        <v>176</v>
      </c>
      <c r="C72" s="7">
        <v>10.91</v>
      </c>
      <c r="D72" s="7">
        <v>11.31</v>
      </c>
      <c r="E72" s="7">
        <v>12.87</v>
      </c>
      <c r="F72" s="7">
        <v>14.91</v>
      </c>
      <c r="G72" s="7">
        <v>14.91</v>
      </c>
      <c r="H72" s="7">
        <v>14.94</v>
      </c>
      <c r="I72" s="7">
        <v>17.989999999999998</v>
      </c>
      <c r="J72" s="7">
        <v>14.32</v>
      </c>
      <c r="K72" s="7">
        <v>13.44</v>
      </c>
      <c r="L72" s="7">
        <v>17.989999999999998</v>
      </c>
      <c r="M72" s="7">
        <v>12.44</v>
      </c>
      <c r="N72" s="7">
        <v>12.91</v>
      </c>
      <c r="O72" s="21">
        <f t="shared" si="5"/>
        <v>168.94</v>
      </c>
      <c r="P72" s="202">
        <f t="shared" si="3"/>
        <v>14.078333333333333</v>
      </c>
      <c r="Q72" s="202">
        <f t="shared" si="4"/>
        <v>0.46927777777777779</v>
      </c>
    </row>
    <row r="73" spans="1:17">
      <c r="A73" s="43" t="s">
        <v>173</v>
      </c>
      <c r="B73" s="40" t="s">
        <v>177</v>
      </c>
      <c r="C73" s="7">
        <v>4.5</v>
      </c>
      <c r="D73" s="7">
        <v>5.59</v>
      </c>
      <c r="E73" s="7">
        <v>7.59</v>
      </c>
      <c r="F73" s="7">
        <v>11.82</v>
      </c>
      <c r="G73" s="7">
        <v>6.74</v>
      </c>
      <c r="H73" s="7">
        <v>9.23</v>
      </c>
      <c r="I73" s="7">
        <v>14.91</v>
      </c>
      <c r="J73" s="7">
        <v>8.23</v>
      </c>
      <c r="K73" s="7">
        <v>7.77</v>
      </c>
      <c r="L73" s="7">
        <v>6.07</v>
      </c>
      <c r="M73" s="7">
        <v>5.22</v>
      </c>
      <c r="N73" s="7">
        <v>3.88</v>
      </c>
      <c r="O73" s="21">
        <f>SUM(C73:N73)</f>
        <v>91.549999999999983</v>
      </c>
      <c r="P73" s="202">
        <f t="shared" si="3"/>
        <v>7.6291666666666655</v>
      </c>
      <c r="Q73" s="202">
        <f t="shared" si="4"/>
        <v>0.25430555555555551</v>
      </c>
    </row>
    <row r="74" spans="1:17">
      <c r="A74" s="43" t="s">
        <v>173</v>
      </c>
      <c r="B74" s="40" t="s">
        <v>178</v>
      </c>
      <c r="C74" s="7">
        <v>11.29</v>
      </c>
      <c r="D74" s="7">
        <v>9.39</v>
      </c>
      <c r="E74" s="7">
        <v>10.029999999999999</v>
      </c>
      <c r="F74" s="7">
        <v>10.53</v>
      </c>
      <c r="G74" s="7">
        <v>14.86</v>
      </c>
      <c r="H74" s="7">
        <v>11.77</v>
      </c>
      <c r="I74" s="7">
        <v>11.15</v>
      </c>
      <c r="J74" s="7">
        <v>13.48</v>
      </c>
      <c r="K74" s="7">
        <v>10.85</v>
      </c>
      <c r="L74" s="7">
        <v>13.56</v>
      </c>
      <c r="M74" s="7">
        <v>9.48</v>
      </c>
      <c r="N74" s="7">
        <v>9.7100000000000009</v>
      </c>
      <c r="O74" s="21">
        <f>SUM(C74:N74)</f>
        <v>136.10000000000002</v>
      </c>
      <c r="P74" s="202">
        <f t="shared" si="3"/>
        <v>11.341666666666669</v>
      </c>
      <c r="Q74" s="202">
        <f t="shared" si="4"/>
        <v>0.37805555555555564</v>
      </c>
    </row>
    <row r="75" spans="1:17">
      <c r="A75" s="43" t="s">
        <v>173</v>
      </c>
      <c r="B75" s="40" t="s">
        <v>179</v>
      </c>
      <c r="C75" s="7">
        <v>69.64</v>
      </c>
      <c r="D75" s="7">
        <v>58.45</v>
      </c>
      <c r="E75" s="7">
        <v>65.959999999999994</v>
      </c>
      <c r="F75" s="7">
        <v>65.63</v>
      </c>
      <c r="G75" s="7">
        <v>75.209999999999994</v>
      </c>
      <c r="H75" s="7">
        <v>75.39</v>
      </c>
      <c r="I75" s="7">
        <v>72.77</v>
      </c>
      <c r="J75" s="7">
        <v>73.47</v>
      </c>
      <c r="K75" s="7">
        <v>65.489999999999995</v>
      </c>
      <c r="L75" s="7">
        <v>71.98</v>
      </c>
      <c r="M75" s="7">
        <v>59.25</v>
      </c>
      <c r="N75" s="7">
        <v>64.290000000000006</v>
      </c>
      <c r="O75" s="21">
        <f t="shared" si="5"/>
        <v>817.53</v>
      </c>
      <c r="P75" s="202">
        <f t="shared" si="3"/>
        <v>68.127499999999998</v>
      </c>
      <c r="Q75" s="202">
        <f t="shared" si="4"/>
        <v>2.2709166666666665</v>
      </c>
    </row>
    <row r="76" spans="1:17">
      <c r="A76" s="43" t="s">
        <v>173</v>
      </c>
      <c r="B76" s="40" t="s">
        <v>180</v>
      </c>
      <c r="C76" s="7">
        <v>3.23</v>
      </c>
      <c r="D76" s="7">
        <v>6.35</v>
      </c>
      <c r="E76" s="7">
        <v>3.72</v>
      </c>
      <c r="F76" s="7">
        <v>4.78</v>
      </c>
      <c r="G76" s="7">
        <v>6.71</v>
      </c>
      <c r="H76" s="7">
        <v>3.71</v>
      </c>
      <c r="I76" s="7">
        <v>8.01</v>
      </c>
      <c r="J76" s="7">
        <v>7.42</v>
      </c>
      <c r="K76" s="7">
        <v>10.75</v>
      </c>
      <c r="L76" s="7">
        <v>9.82</v>
      </c>
      <c r="M76" s="7">
        <v>8.1300000000000008</v>
      </c>
      <c r="N76" s="7">
        <v>10.19</v>
      </c>
      <c r="O76" s="21">
        <f t="shared" si="5"/>
        <v>82.82</v>
      </c>
      <c r="P76" s="202">
        <f t="shared" si="3"/>
        <v>6.9016666666666664</v>
      </c>
      <c r="Q76" s="202">
        <f t="shared" si="4"/>
        <v>0.23005555555555554</v>
      </c>
    </row>
    <row r="77" spans="1:17">
      <c r="A77" s="43" t="s">
        <v>173</v>
      </c>
      <c r="B77" s="40" t="s">
        <v>181</v>
      </c>
      <c r="C77" s="7">
        <v>60.21</v>
      </c>
      <c r="D77" s="7">
        <v>57.27</v>
      </c>
      <c r="E77" s="7">
        <v>65.239999999999995</v>
      </c>
      <c r="F77" s="7">
        <v>76.510000000000005</v>
      </c>
      <c r="G77" s="7">
        <v>91.24</v>
      </c>
      <c r="H77" s="7">
        <v>94.21</v>
      </c>
      <c r="I77" s="7">
        <v>90.63</v>
      </c>
      <c r="J77" s="7">
        <v>87.87</v>
      </c>
      <c r="K77" s="7">
        <v>81.47</v>
      </c>
      <c r="L77" s="7">
        <v>80.41</v>
      </c>
      <c r="M77" s="7">
        <v>75.650000000000006</v>
      </c>
      <c r="N77" s="7">
        <v>68.959999999999994</v>
      </c>
      <c r="O77" s="21">
        <f t="shared" si="5"/>
        <v>929.67</v>
      </c>
      <c r="P77" s="202">
        <f t="shared" si="3"/>
        <v>77.472499999999997</v>
      </c>
      <c r="Q77" s="202">
        <f t="shared" si="4"/>
        <v>2.5824166666666666</v>
      </c>
    </row>
    <row r="78" spans="1:17">
      <c r="A78" s="43" t="s">
        <v>173</v>
      </c>
      <c r="B78" s="40" t="s">
        <v>182</v>
      </c>
      <c r="C78" s="7">
        <v>55.82</v>
      </c>
      <c r="D78" s="7">
        <v>48.69</v>
      </c>
      <c r="E78" s="7">
        <v>56.52</v>
      </c>
      <c r="F78" s="7">
        <v>60.65</v>
      </c>
      <c r="G78" s="7">
        <v>65.94</v>
      </c>
      <c r="H78" s="7">
        <v>68.900000000000006</v>
      </c>
      <c r="I78" s="7">
        <v>71.48</v>
      </c>
      <c r="J78" s="7">
        <v>64.36</v>
      </c>
      <c r="K78" s="7">
        <v>60.45</v>
      </c>
      <c r="L78" s="7">
        <v>69.17</v>
      </c>
      <c r="M78" s="7">
        <v>48.34</v>
      </c>
      <c r="N78" s="7">
        <v>52.62</v>
      </c>
      <c r="O78" s="21">
        <f t="shared" si="5"/>
        <v>722.94</v>
      </c>
      <c r="P78" s="202">
        <f t="shared" si="3"/>
        <v>60.245000000000005</v>
      </c>
      <c r="Q78" s="202">
        <f t="shared" si="4"/>
        <v>2.0081666666666669</v>
      </c>
    </row>
    <row r="79" spans="1:17">
      <c r="A79" s="43" t="s">
        <v>173</v>
      </c>
      <c r="B79" s="3" t="s">
        <v>434</v>
      </c>
      <c r="C79" s="7">
        <v>17.72</v>
      </c>
      <c r="D79" s="7">
        <v>26.54</v>
      </c>
      <c r="E79" s="7">
        <v>120.96</v>
      </c>
      <c r="F79" s="7">
        <v>51.27</v>
      </c>
      <c r="G79" s="7">
        <v>16.57</v>
      </c>
      <c r="H79" s="7">
        <v>0</v>
      </c>
      <c r="I79" s="7">
        <v>118.14</v>
      </c>
      <c r="J79" s="7">
        <v>48.88</v>
      </c>
      <c r="K79" s="7">
        <v>104.6</v>
      </c>
      <c r="L79" s="7">
        <v>123.1</v>
      </c>
      <c r="M79" s="7">
        <v>74.27</v>
      </c>
      <c r="N79" s="7">
        <v>50.11</v>
      </c>
      <c r="O79" s="21">
        <f t="shared" si="5"/>
        <v>752.16</v>
      </c>
      <c r="P79" s="202">
        <f t="shared" si="3"/>
        <v>62.68</v>
      </c>
      <c r="Q79" s="202">
        <f t="shared" si="4"/>
        <v>2.0893333333333333</v>
      </c>
    </row>
    <row r="80" spans="1:17">
      <c r="A80" s="43" t="s">
        <v>173</v>
      </c>
      <c r="B80" s="40" t="s">
        <v>183</v>
      </c>
      <c r="C80" s="7">
        <v>89.63</v>
      </c>
      <c r="D80" s="7">
        <v>85.77</v>
      </c>
      <c r="E80" s="7">
        <v>101.96</v>
      </c>
      <c r="F80" s="7">
        <v>94.56</v>
      </c>
      <c r="G80" s="7">
        <v>112.37</v>
      </c>
      <c r="H80" s="7">
        <v>106.98</v>
      </c>
      <c r="I80" s="7">
        <v>108.04</v>
      </c>
      <c r="J80" s="7">
        <v>103.76</v>
      </c>
      <c r="K80" s="7">
        <v>114.41</v>
      </c>
      <c r="L80" s="7">
        <v>102.18</v>
      </c>
      <c r="M80" s="7">
        <v>94.15</v>
      </c>
      <c r="N80" s="7">
        <v>101.9</v>
      </c>
      <c r="O80" s="21">
        <f t="shared" si="5"/>
        <v>1215.71</v>
      </c>
      <c r="P80" s="202">
        <f t="shared" si="3"/>
        <v>101.30916666666667</v>
      </c>
      <c r="Q80" s="202">
        <f t="shared" si="4"/>
        <v>3.3769722222222223</v>
      </c>
    </row>
    <row r="81" spans="1:17">
      <c r="A81" s="43" t="s">
        <v>184</v>
      </c>
      <c r="B81" s="40" t="s">
        <v>185</v>
      </c>
      <c r="C81" s="7">
        <v>381.93</v>
      </c>
      <c r="D81" s="7">
        <v>305.49</v>
      </c>
      <c r="E81" s="7">
        <v>355.33</v>
      </c>
      <c r="F81" s="7">
        <v>383.18</v>
      </c>
      <c r="G81" s="7">
        <v>415.78</v>
      </c>
      <c r="H81" s="7">
        <v>389.38</v>
      </c>
      <c r="I81" s="7">
        <v>408.1</v>
      </c>
      <c r="J81" s="7">
        <v>383.17</v>
      </c>
      <c r="K81" s="7">
        <v>382.77</v>
      </c>
      <c r="L81" s="7">
        <v>344.06</v>
      </c>
      <c r="M81" s="7">
        <v>368.67</v>
      </c>
      <c r="N81" s="7">
        <v>434.44</v>
      </c>
      <c r="O81" s="21">
        <f t="shared" si="5"/>
        <v>4552.2999999999993</v>
      </c>
      <c r="P81" s="202">
        <f t="shared" si="3"/>
        <v>379.35833333333329</v>
      </c>
      <c r="Q81" s="202">
        <f t="shared" si="4"/>
        <v>12.645277777777777</v>
      </c>
    </row>
    <row r="82" spans="1:17">
      <c r="A82" s="43" t="s">
        <v>184</v>
      </c>
      <c r="B82" s="40" t="s">
        <v>186</v>
      </c>
      <c r="C82" s="7">
        <v>556.52</v>
      </c>
      <c r="D82" s="7">
        <v>514.94000000000005</v>
      </c>
      <c r="E82" s="7">
        <v>576.34</v>
      </c>
      <c r="F82" s="7">
        <v>585.84</v>
      </c>
      <c r="G82" s="7">
        <v>696.93</v>
      </c>
      <c r="H82" s="7">
        <v>608.29999999999995</v>
      </c>
      <c r="I82" s="7">
        <v>566.65</v>
      </c>
      <c r="J82" s="7">
        <v>543.1</v>
      </c>
      <c r="K82" s="7">
        <v>522.44000000000005</v>
      </c>
      <c r="L82" s="7">
        <v>588.85</v>
      </c>
      <c r="M82" s="7">
        <v>464.91</v>
      </c>
      <c r="N82" s="7">
        <v>511.14</v>
      </c>
      <c r="O82" s="21">
        <f t="shared" si="5"/>
        <v>6735.96</v>
      </c>
      <c r="P82" s="202">
        <f t="shared" si="3"/>
        <v>561.33000000000004</v>
      </c>
      <c r="Q82" s="202">
        <f t="shared" si="4"/>
        <v>18.711000000000002</v>
      </c>
    </row>
    <row r="83" spans="1:17">
      <c r="A83" s="43" t="s">
        <v>184</v>
      </c>
      <c r="B83" s="40" t="s">
        <v>187</v>
      </c>
      <c r="C83" s="7">
        <v>33.97</v>
      </c>
      <c r="D83" s="7">
        <v>38.130000000000003</v>
      </c>
      <c r="E83" s="7">
        <v>45.82</v>
      </c>
      <c r="F83" s="7">
        <v>45.5</v>
      </c>
      <c r="G83" s="7">
        <v>68.62</v>
      </c>
      <c r="H83" s="7">
        <v>52</v>
      </c>
      <c r="I83" s="7">
        <v>48.93</v>
      </c>
      <c r="J83" s="7">
        <v>49.92</v>
      </c>
      <c r="K83" s="7">
        <v>46.09</v>
      </c>
      <c r="L83" s="7">
        <v>37.93</v>
      </c>
      <c r="M83" s="7">
        <v>42.41</v>
      </c>
      <c r="N83" s="7">
        <v>42.77</v>
      </c>
      <c r="O83" s="21">
        <f t="shared" si="5"/>
        <v>552.09</v>
      </c>
      <c r="P83" s="202">
        <f t="shared" si="3"/>
        <v>46.0075</v>
      </c>
      <c r="Q83" s="202">
        <f t="shared" si="4"/>
        <v>1.5335833333333333</v>
      </c>
    </row>
    <row r="84" spans="1:17">
      <c r="A84" s="43" t="s">
        <v>184</v>
      </c>
      <c r="B84" s="40" t="s">
        <v>188</v>
      </c>
      <c r="C84" s="7">
        <v>34.119999999999997</v>
      </c>
      <c r="D84" s="7">
        <v>30.62</v>
      </c>
      <c r="E84" s="7">
        <v>36.409999999999997</v>
      </c>
      <c r="F84" s="7">
        <v>37.29</v>
      </c>
      <c r="G84" s="7">
        <v>43.87</v>
      </c>
      <c r="H84" s="7">
        <v>39.86</v>
      </c>
      <c r="I84" s="7">
        <v>41.68</v>
      </c>
      <c r="J84" s="7">
        <v>39.29</v>
      </c>
      <c r="K84" s="7">
        <v>41</v>
      </c>
      <c r="L84" s="7">
        <v>38.99</v>
      </c>
      <c r="M84" s="7">
        <v>38.700000000000003</v>
      </c>
      <c r="N84" s="7">
        <v>38.06</v>
      </c>
      <c r="O84" s="21">
        <f t="shared" si="5"/>
        <v>459.89000000000004</v>
      </c>
      <c r="P84" s="202">
        <f t="shared" si="3"/>
        <v>38.32416666666667</v>
      </c>
      <c r="Q84" s="202">
        <f t="shared" si="4"/>
        <v>1.2774722222222223</v>
      </c>
    </row>
    <row r="85" spans="1:17">
      <c r="A85" s="43" t="s">
        <v>184</v>
      </c>
      <c r="B85" s="40" t="s">
        <v>189</v>
      </c>
      <c r="C85" s="7">
        <v>27.46</v>
      </c>
      <c r="D85" s="7">
        <v>27.97</v>
      </c>
      <c r="E85" s="7">
        <v>32.06</v>
      </c>
      <c r="F85" s="7">
        <v>52.09</v>
      </c>
      <c r="G85" s="7">
        <v>41.37</v>
      </c>
      <c r="H85" s="7">
        <v>36.24</v>
      </c>
      <c r="I85" s="7">
        <v>40.200000000000003</v>
      </c>
      <c r="J85" s="7">
        <v>34.880000000000003</v>
      </c>
      <c r="K85" s="7">
        <v>38.07</v>
      </c>
      <c r="L85" s="7">
        <v>33.01</v>
      </c>
      <c r="M85" s="7">
        <v>35.299999999999997</v>
      </c>
      <c r="N85" s="7">
        <v>41.42</v>
      </c>
      <c r="O85" s="21">
        <f t="shared" si="5"/>
        <v>440.07000000000005</v>
      </c>
      <c r="P85" s="202">
        <f t="shared" si="3"/>
        <v>36.672500000000007</v>
      </c>
      <c r="Q85" s="202">
        <f t="shared" si="4"/>
        <v>1.2224166666666669</v>
      </c>
    </row>
    <row r="86" spans="1:17">
      <c r="A86" s="43" t="s">
        <v>184</v>
      </c>
      <c r="B86" s="40" t="s">
        <v>190</v>
      </c>
      <c r="C86" s="7">
        <v>10.55</v>
      </c>
      <c r="D86" s="7">
        <v>7.58</v>
      </c>
      <c r="E86" s="7">
        <v>8.5</v>
      </c>
      <c r="F86" s="7">
        <v>8.11</v>
      </c>
      <c r="G86" s="7">
        <v>15.25</v>
      </c>
      <c r="H86" s="7">
        <v>9.8000000000000007</v>
      </c>
      <c r="I86" s="7">
        <v>8.73</v>
      </c>
      <c r="J86" s="7">
        <v>11.74</v>
      </c>
      <c r="K86" s="7">
        <v>10.71</v>
      </c>
      <c r="L86" s="7">
        <v>11.39</v>
      </c>
      <c r="M86" s="7">
        <v>8.24</v>
      </c>
      <c r="N86" s="7">
        <v>8.4700000000000006</v>
      </c>
      <c r="O86" s="21">
        <f t="shared" si="5"/>
        <v>119.07</v>
      </c>
      <c r="P86" s="202">
        <f t="shared" si="3"/>
        <v>9.9224999999999994</v>
      </c>
      <c r="Q86" s="202">
        <f t="shared" si="4"/>
        <v>0.33074999999999999</v>
      </c>
    </row>
    <row r="87" spans="1:17">
      <c r="A87" s="43" t="s">
        <v>23</v>
      </c>
      <c r="B87" s="40" t="s">
        <v>191</v>
      </c>
      <c r="C87" s="7">
        <v>146.96</v>
      </c>
      <c r="D87" s="7">
        <v>143.44</v>
      </c>
      <c r="E87" s="7">
        <v>140.27000000000001</v>
      </c>
      <c r="F87" s="7">
        <v>123.86</v>
      </c>
      <c r="G87" s="7">
        <v>152.61000000000001</v>
      </c>
      <c r="H87" s="7">
        <v>147.24</v>
      </c>
      <c r="I87" s="7">
        <v>151.63999999999999</v>
      </c>
      <c r="J87" s="7">
        <v>130.1</v>
      </c>
      <c r="K87" s="7">
        <v>134.59</v>
      </c>
      <c r="L87" s="7">
        <v>113.77</v>
      </c>
      <c r="M87" s="7">
        <v>113.82</v>
      </c>
      <c r="N87" s="7">
        <v>125.02</v>
      </c>
      <c r="O87" s="21">
        <f t="shared" si="5"/>
        <v>1623.3199999999997</v>
      </c>
      <c r="P87" s="202">
        <f t="shared" si="3"/>
        <v>135.27666666666664</v>
      </c>
      <c r="Q87" s="202">
        <f t="shared" si="4"/>
        <v>4.5092222222222214</v>
      </c>
    </row>
    <row r="88" spans="1:17">
      <c r="A88" s="43" t="s">
        <v>23</v>
      </c>
      <c r="B88" s="40" t="s">
        <v>192</v>
      </c>
      <c r="C88" s="7">
        <v>90.1</v>
      </c>
      <c r="D88" s="7">
        <v>91.08</v>
      </c>
      <c r="E88" s="7">
        <v>103.5</v>
      </c>
      <c r="F88" s="7">
        <v>101.61</v>
      </c>
      <c r="G88" s="7">
        <v>108.81</v>
      </c>
      <c r="H88" s="7">
        <v>103.6</v>
      </c>
      <c r="I88" s="7">
        <v>128.80000000000001</v>
      </c>
      <c r="J88" s="7">
        <v>117.42</v>
      </c>
      <c r="K88" s="7">
        <v>103.61</v>
      </c>
      <c r="L88" s="7">
        <v>90.68</v>
      </c>
      <c r="M88" s="7">
        <v>91.6</v>
      </c>
      <c r="N88" s="7">
        <v>103.09</v>
      </c>
      <c r="O88" s="21">
        <f t="shared" si="5"/>
        <v>1233.8999999999999</v>
      </c>
      <c r="P88" s="202">
        <f t="shared" si="3"/>
        <v>102.82499999999999</v>
      </c>
      <c r="Q88" s="202">
        <f t="shared" si="4"/>
        <v>3.4274999999999998</v>
      </c>
    </row>
    <row r="89" spans="1:17">
      <c r="A89" s="43" t="s">
        <v>23</v>
      </c>
      <c r="B89" s="40" t="s">
        <v>193</v>
      </c>
      <c r="C89" s="7">
        <v>49.76</v>
      </c>
      <c r="D89" s="7">
        <v>38.130000000000003</v>
      </c>
      <c r="E89" s="7">
        <v>51.85</v>
      </c>
      <c r="F89" s="7">
        <v>52.61</v>
      </c>
      <c r="G89" s="7">
        <v>62.01</v>
      </c>
      <c r="H89" s="7">
        <v>52.91</v>
      </c>
      <c r="I89" s="7">
        <v>58.65</v>
      </c>
      <c r="J89" s="7">
        <v>65.81</v>
      </c>
      <c r="K89" s="7">
        <v>56.97</v>
      </c>
      <c r="L89" s="7">
        <v>57.33</v>
      </c>
      <c r="M89" s="7">
        <v>47.29</v>
      </c>
      <c r="N89" s="7">
        <v>52.93</v>
      </c>
      <c r="O89" s="21">
        <f t="shared" si="5"/>
        <v>646.24999999999989</v>
      </c>
      <c r="P89" s="202">
        <f t="shared" si="3"/>
        <v>53.854166666666657</v>
      </c>
      <c r="Q89" s="202">
        <f t="shared" si="4"/>
        <v>1.7951388888888886</v>
      </c>
    </row>
    <row r="90" spans="1:17">
      <c r="A90" s="43" t="s">
        <v>23</v>
      </c>
      <c r="B90" s="40" t="s">
        <v>194</v>
      </c>
      <c r="C90" s="7">
        <v>21.23</v>
      </c>
      <c r="D90" s="7">
        <v>21.1</v>
      </c>
      <c r="E90" s="7">
        <v>29.27</v>
      </c>
      <c r="F90" s="7">
        <v>26.72</v>
      </c>
      <c r="G90" s="7">
        <v>33.08</v>
      </c>
      <c r="H90" s="7">
        <v>29.62</v>
      </c>
      <c r="I90" s="7">
        <v>45.3</v>
      </c>
      <c r="J90" s="7">
        <v>29.94</v>
      </c>
      <c r="K90" s="7">
        <v>33.68</v>
      </c>
      <c r="L90" s="7">
        <v>26.09</v>
      </c>
      <c r="M90" s="7">
        <v>17.53</v>
      </c>
      <c r="N90" s="7">
        <v>22.44</v>
      </c>
      <c r="O90" s="21">
        <f t="shared" si="5"/>
        <v>335.99999999999994</v>
      </c>
      <c r="P90" s="202">
        <f t="shared" si="3"/>
        <v>27.999999999999996</v>
      </c>
      <c r="Q90" s="202">
        <f t="shared" si="4"/>
        <v>0.93333333333333324</v>
      </c>
    </row>
    <row r="91" spans="1:17">
      <c r="A91" s="43" t="s">
        <v>23</v>
      </c>
      <c r="B91" s="40" t="s">
        <v>195</v>
      </c>
      <c r="C91" s="7">
        <v>57.35</v>
      </c>
      <c r="D91" s="7">
        <v>43.49</v>
      </c>
      <c r="E91" s="7">
        <v>44.98</v>
      </c>
      <c r="F91" s="7">
        <v>52.66</v>
      </c>
      <c r="G91" s="7">
        <v>56.04</v>
      </c>
      <c r="H91" s="7">
        <v>53.81</v>
      </c>
      <c r="I91" s="7">
        <v>62.23</v>
      </c>
      <c r="J91" s="7">
        <v>53.28</v>
      </c>
      <c r="K91" s="7">
        <v>57.72</v>
      </c>
      <c r="L91" s="7">
        <v>52.66</v>
      </c>
      <c r="M91" s="7">
        <v>43.2</v>
      </c>
      <c r="N91" s="7">
        <v>55.36</v>
      </c>
      <c r="O91" s="21">
        <f t="shared" si="5"/>
        <v>632.78000000000009</v>
      </c>
      <c r="P91" s="202">
        <f t="shared" si="3"/>
        <v>52.731666666666676</v>
      </c>
      <c r="Q91" s="202">
        <f t="shared" si="4"/>
        <v>1.7577222222222226</v>
      </c>
    </row>
    <row r="92" spans="1:17">
      <c r="A92" s="43" t="s">
        <v>23</v>
      </c>
      <c r="B92" s="40" t="s">
        <v>196</v>
      </c>
      <c r="C92" s="7">
        <v>16.14</v>
      </c>
      <c r="D92" s="7">
        <v>14.63</v>
      </c>
      <c r="E92" s="7">
        <v>7.98</v>
      </c>
      <c r="F92" s="7">
        <v>23.68</v>
      </c>
      <c r="G92" s="7">
        <v>35.369999999999997</v>
      </c>
      <c r="H92" s="7">
        <v>28.51</v>
      </c>
      <c r="I92" s="7">
        <v>17.18</v>
      </c>
      <c r="J92" s="7">
        <v>16.309999999999999</v>
      </c>
      <c r="K92" s="7">
        <v>15.2</v>
      </c>
      <c r="L92" s="7">
        <v>12.99</v>
      </c>
      <c r="M92" s="7">
        <v>13.64</v>
      </c>
      <c r="N92" s="7">
        <v>9.51</v>
      </c>
      <c r="O92" s="21">
        <f t="shared" si="5"/>
        <v>211.14</v>
      </c>
      <c r="P92" s="202">
        <f t="shared" si="3"/>
        <v>17.594999999999999</v>
      </c>
      <c r="Q92" s="202">
        <f t="shared" si="4"/>
        <v>0.58649999999999991</v>
      </c>
    </row>
    <row r="93" spans="1:17">
      <c r="A93" s="43" t="s">
        <v>23</v>
      </c>
      <c r="B93" s="40" t="s">
        <v>24</v>
      </c>
      <c r="C93" s="7">
        <v>15.58</v>
      </c>
      <c r="D93" s="7">
        <v>12.7</v>
      </c>
      <c r="E93" s="7">
        <v>13.32</v>
      </c>
      <c r="F93" s="7">
        <v>16.71</v>
      </c>
      <c r="G93" s="7">
        <v>16.559999999999999</v>
      </c>
      <c r="H93" s="7">
        <v>16.32</v>
      </c>
      <c r="I93" s="7">
        <v>18.239999999999998</v>
      </c>
      <c r="J93" s="7">
        <v>19.02</v>
      </c>
      <c r="K93" s="7">
        <v>16.07</v>
      </c>
      <c r="L93" s="7">
        <v>15.22</v>
      </c>
      <c r="M93" s="7">
        <v>13.15</v>
      </c>
      <c r="N93" s="7">
        <v>5.97</v>
      </c>
      <c r="O93" s="21">
        <f t="shared" si="5"/>
        <v>178.85999999999999</v>
      </c>
      <c r="P93" s="202">
        <f t="shared" si="3"/>
        <v>14.904999999999999</v>
      </c>
      <c r="Q93" s="202">
        <f t="shared" si="4"/>
        <v>0.49683333333333329</v>
      </c>
    </row>
    <row r="94" spans="1:17">
      <c r="A94" s="203" t="s">
        <v>23</v>
      </c>
      <c r="B94" s="203" t="s">
        <v>23</v>
      </c>
      <c r="C94" s="8"/>
      <c r="D94" s="8"/>
      <c r="E94" s="8"/>
      <c r="F94" s="8">
        <v>805.44</v>
      </c>
      <c r="G94" s="8">
        <v>935.23</v>
      </c>
      <c r="H94" s="8">
        <v>821.65</v>
      </c>
      <c r="I94" s="8">
        <v>874.65</v>
      </c>
      <c r="J94" s="8">
        <v>823.01</v>
      </c>
      <c r="K94" s="8">
        <v>890.38</v>
      </c>
      <c r="L94" s="8">
        <v>843.66</v>
      </c>
      <c r="M94" s="8">
        <v>787.23</v>
      </c>
      <c r="N94" s="8">
        <v>826.39</v>
      </c>
      <c r="O94" s="21">
        <f t="shared" si="5"/>
        <v>7607.64</v>
      </c>
      <c r="P94" s="202">
        <f t="shared" si="3"/>
        <v>633.97</v>
      </c>
      <c r="Q94" s="202">
        <f t="shared" si="4"/>
        <v>21.132333333333335</v>
      </c>
    </row>
    <row r="95" spans="1:17">
      <c r="A95" s="43" t="s">
        <v>23</v>
      </c>
      <c r="B95" s="40" t="s">
        <v>197</v>
      </c>
      <c r="C95" s="7">
        <v>18.66</v>
      </c>
      <c r="D95" s="7">
        <v>20.82</v>
      </c>
      <c r="E95" s="7">
        <v>22.66</v>
      </c>
      <c r="F95" s="7">
        <v>24.93</v>
      </c>
      <c r="G95" s="7">
        <v>22.09</v>
      </c>
      <c r="H95" s="7">
        <v>21.32</v>
      </c>
      <c r="I95" s="7">
        <v>31.18</v>
      </c>
      <c r="J95" s="7">
        <v>25.85</v>
      </c>
      <c r="K95" s="7">
        <v>18.329999999999998</v>
      </c>
      <c r="L95" s="7">
        <v>23.54</v>
      </c>
      <c r="M95" s="7">
        <v>18.11</v>
      </c>
      <c r="N95" s="7">
        <v>15.71</v>
      </c>
      <c r="O95" s="21">
        <f t="shared" si="5"/>
        <v>263.19999999999993</v>
      </c>
      <c r="P95" s="202">
        <f t="shared" si="3"/>
        <v>21.933333333333326</v>
      </c>
      <c r="Q95" s="202">
        <f t="shared" si="4"/>
        <v>0.73111111111111093</v>
      </c>
    </row>
    <row r="96" spans="1:17">
      <c r="A96" s="203" t="s">
        <v>23</v>
      </c>
      <c r="B96" s="204" t="s">
        <v>381</v>
      </c>
      <c r="C96" s="8">
        <v>41.59</v>
      </c>
      <c r="D96" s="8">
        <v>38.950000000000003</v>
      </c>
      <c r="E96" s="8">
        <v>40.31</v>
      </c>
      <c r="F96" s="8">
        <v>51.97</v>
      </c>
      <c r="G96" s="8">
        <v>51.87</v>
      </c>
      <c r="H96" s="8">
        <v>46.14</v>
      </c>
      <c r="I96" s="8">
        <v>72.319999999999993</v>
      </c>
      <c r="J96" s="8">
        <v>56.97</v>
      </c>
      <c r="K96" s="8">
        <v>54.95</v>
      </c>
      <c r="L96" s="8">
        <v>50.97</v>
      </c>
      <c r="M96" s="8">
        <v>40.409999999999997</v>
      </c>
      <c r="N96" s="8">
        <v>51.23</v>
      </c>
      <c r="O96" s="21">
        <f t="shared" si="5"/>
        <v>597.67999999999995</v>
      </c>
      <c r="P96" s="202">
        <f t="shared" si="3"/>
        <v>49.806666666666665</v>
      </c>
      <c r="Q96" s="202">
        <f t="shared" si="4"/>
        <v>1.6602222222222223</v>
      </c>
    </row>
    <row r="97" spans="1:17">
      <c r="A97" s="43" t="s">
        <v>23</v>
      </c>
      <c r="B97" s="40" t="s">
        <v>198</v>
      </c>
      <c r="C97" s="7">
        <v>10.36</v>
      </c>
      <c r="D97" s="7">
        <v>9.06</v>
      </c>
      <c r="E97" s="7">
        <v>9.67</v>
      </c>
      <c r="F97" s="7">
        <v>11.92</v>
      </c>
      <c r="G97" s="7">
        <v>14.61</v>
      </c>
      <c r="H97" s="7">
        <v>13.78</v>
      </c>
      <c r="I97" s="7">
        <v>19.440000000000001</v>
      </c>
      <c r="J97" s="7">
        <v>16.239999999999998</v>
      </c>
      <c r="K97" s="7">
        <v>14.15</v>
      </c>
      <c r="L97" s="7">
        <v>16.46</v>
      </c>
      <c r="M97" s="7">
        <v>11.24</v>
      </c>
      <c r="N97" s="7">
        <v>11.81</v>
      </c>
      <c r="O97" s="21">
        <f t="shared" si="5"/>
        <v>158.74</v>
      </c>
      <c r="P97" s="202">
        <f t="shared" si="3"/>
        <v>13.228333333333333</v>
      </c>
      <c r="Q97" s="202">
        <f t="shared" si="4"/>
        <v>0.44094444444444447</v>
      </c>
    </row>
    <row r="98" spans="1:17">
      <c r="A98" s="43" t="s">
        <v>199</v>
      </c>
      <c r="B98" s="11" t="s">
        <v>200</v>
      </c>
      <c r="C98" s="7">
        <v>14.67</v>
      </c>
      <c r="D98" s="7">
        <v>11.18</v>
      </c>
      <c r="E98" s="7">
        <v>12.51</v>
      </c>
      <c r="F98" s="7">
        <v>11.45</v>
      </c>
      <c r="G98" s="7">
        <v>16.52</v>
      </c>
      <c r="H98" s="7">
        <v>13.22</v>
      </c>
      <c r="I98" s="7">
        <v>11.68</v>
      </c>
      <c r="J98" s="7">
        <v>14.01</v>
      </c>
      <c r="K98" s="7">
        <v>13.65</v>
      </c>
      <c r="L98" s="7">
        <v>17.579999999999998</v>
      </c>
      <c r="M98" s="7">
        <v>12.17</v>
      </c>
      <c r="N98" s="7">
        <v>11.69</v>
      </c>
      <c r="O98" s="21">
        <f t="shared" si="5"/>
        <v>160.32999999999998</v>
      </c>
      <c r="P98" s="202">
        <f t="shared" si="3"/>
        <v>13.360833333333332</v>
      </c>
      <c r="Q98" s="202">
        <f t="shared" si="4"/>
        <v>0.44536111111111104</v>
      </c>
    </row>
    <row r="99" spans="1:17">
      <c r="A99" s="43" t="s">
        <v>199</v>
      </c>
      <c r="B99" s="40" t="s">
        <v>201</v>
      </c>
      <c r="C99" s="7">
        <v>8.66</v>
      </c>
      <c r="D99" s="7">
        <v>10.51</v>
      </c>
      <c r="E99" s="7">
        <v>10.33</v>
      </c>
      <c r="F99" s="7">
        <v>13.93</v>
      </c>
      <c r="G99" s="7">
        <v>11.88</v>
      </c>
      <c r="H99" s="7">
        <v>12.66</v>
      </c>
      <c r="I99" s="7">
        <v>13.67</v>
      </c>
      <c r="J99" s="7">
        <v>11.05</v>
      </c>
      <c r="K99" s="7">
        <v>14.23</v>
      </c>
      <c r="L99" s="7">
        <v>11.66</v>
      </c>
      <c r="M99" s="7">
        <v>10.65</v>
      </c>
      <c r="N99" s="7">
        <v>15.35</v>
      </c>
      <c r="O99" s="21">
        <f t="shared" si="5"/>
        <v>144.57999999999998</v>
      </c>
      <c r="P99" s="202">
        <f t="shared" si="3"/>
        <v>12.048333333333332</v>
      </c>
      <c r="Q99" s="202">
        <f t="shared" si="4"/>
        <v>0.40161111111111109</v>
      </c>
    </row>
    <row r="100" spans="1:17">
      <c r="A100" s="55" t="s">
        <v>202</v>
      </c>
      <c r="B100" s="418" t="s">
        <v>203</v>
      </c>
      <c r="C100" s="8">
        <v>44.6</v>
      </c>
      <c r="D100" s="8">
        <v>37</v>
      </c>
      <c r="E100" s="8">
        <v>97.14</v>
      </c>
      <c r="F100" s="8">
        <v>77.53</v>
      </c>
      <c r="G100" s="8">
        <v>117.5</v>
      </c>
      <c r="H100" s="8">
        <v>82.37</v>
      </c>
      <c r="I100" s="8">
        <v>85.08</v>
      </c>
      <c r="J100" s="8">
        <v>79.739999999999995</v>
      </c>
      <c r="K100" s="8">
        <v>64.900000000000006</v>
      </c>
      <c r="L100" s="8">
        <v>98.71</v>
      </c>
      <c r="M100" s="8">
        <v>46.67</v>
      </c>
      <c r="N100" s="8">
        <v>41.55</v>
      </c>
      <c r="O100" s="26">
        <f t="shared" si="5"/>
        <v>872.79</v>
      </c>
      <c r="P100" s="419">
        <f t="shared" si="3"/>
        <v>72.732500000000002</v>
      </c>
      <c r="Q100" s="419">
        <f t="shared" si="4"/>
        <v>2.4244166666666667</v>
      </c>
    </row>
    <row r="101" spans="1:17">
      <c r="A101" s="40" t="s">
        <v>202</v>
      </c>
      <c r="B101" s="40" t="s">
        <v>204</v>
      </c>
      <c r="C101" s="7">
        <v>12794.15</v>
      </c>
      <c r="D101" s="7">
        <v>12214.08</v>
      </c>
      <c r="E101" s="7">
        <v>12901.54</v>
      </c>
      <c r="F101" s="7">
        <v>11412.09</v>
      </c>
      <c r="G101" s="7">
        <v>13051.22</v>
      </c>
      <c r="H101" s="7">
        <v>11814.46</v>
      </c>
      <c r="I101" s="7">
        <v>12021.52</v>
      </c>
      <c r="J101" s="7">
        <v>11928.51</v>
      </c>
      <c r="K101" s="7">
        <v>11704.3</v>
      </c>
      <c r="L101" s="7">
        <v>11110.66</v>
      </c>
      <c r="M101" s="7">
        <v>12037.82</v>
      </c>
      <c r="N101" s="7">
        <v>11457.55</v>
      </c>
      <c r="O101" s="21">
        <f t="shared" si="5"/>
        <v>144447.9</v>
      </c>
      <c r="P101" s="202">
        <f t="shared" si="3"/>
        <v>12037.324999999999</v>
      </c>
      <c r="Q101" s="202">
        <f t="shared" si="4"/>
        <v>401.24416666666662</v>
      </c>
    </row>
    <row r="102" spans="1:17">
      <c r="A102" s="40" t="s">
        <v>202</v>
      </c>
      <c r="B102" s="55" t="s">
        <v>205</v>
      </c>
      <c r="C102" s="8">
        <v>55.06</v>
      </c>
      <c r="D102" s="8">
        <v>51.73</v>
      </c>
      <c r="E102" s="8">
        <v>72.72</v>
      </c>
      <c r="F102" s="8">
        <v>66.180000000000007</v>
      </c>
      <c r="G102" s="8">
        <v>74.650000000000006</v>
      </c>
      <c r="H102" s="8">
        <v>74.650000000000006</v>
      </c>
      <c r="I102" s="8">
        <v>75.91</v>
      </c>
      <c r="J102" s="8">
        <v>65.86</v>
      </c>
      <c r="K102" s="8">
        <v>71.16</v>
      </c>
      <c r="L102" s="8">
        <v>74.56</v>
      </c>
      <c r="M102" s="8">
        <v>66.459999999999994</v>
      </c>
      <c r="N102" s="8">
        <v>63.98</v>
      </c>
      <c r="O102" s="26">
        <f t="shared" si="5"/>
        <v>812.92000000000007</v>
      </c>
      <c r="P102" s="202">
        <f t="shared" si="3"/>
        <v>67.743333333333339</v>
      </c>
      <c r="Q102" s="202">
        <f t="shared" si="4"/>
        <v>2.2581111111111114</v>
      </c>
    </row>
    <row r="103" spans="1:17">
      <c r="A103" s="40" t="s">
        <v>202</v>
      </c>
      <c r="B103" s="40" t="s">
        <v>206</v>
      </c>
      <c r="C103" s="7">
        <v>23.93</v>
      </c>
      <c r="D103" s="7">
        <v>19.87</v>
      </c>
      <c r="E103" s="7">
        <v>16.91</v>
      </c>
      <c r="F103" s="7">
        <v>22.11</v>
      </c>
      <c r="G103" s="7">
        <v>23.73</v>
      </c>
      <c r="H103" s="7">
        <v>23.28</v>
      </c>
      <c r="I103" s="7">
        <v>26.89</v>
      </c>
      <c r="J103" s="7">
        <v>46.85</v>
      </c>
      <c r="K103" s="7">
        <v>40</v>
      </c>
      <c r="L103" s="7">
        <v>18.64</v>
      </c>
      <c r="M103" s="7">
        <v>23.83</v>
      </c>
      <c r="N103" s="7">
        <v>22.28</v>
      </c>
      <c r="O103" s="21">
        <f t="shared" si="5"/>
        <v>308.31999999999994</v>
      </c>
      <c r="P103" s="202">
        <f t="shared" si="3"/>
        <v>25.693333333333328</v>
      </c>
      <c r="Q103" s="202">
        <f t="shared" si="4"/>
        <v>0.85644444444444423</v>
      </c>
    </row>
    <row r="104" spans="1:17">
      <c r="A104" s="493" t="s">
        <v>96</v>
      </c>
      <c r="B104" s="493"/>
      <c r="C104" s="21">
        <f>SUM(C5:C103)</f>
        <v>54425.370000000024</v>
      </c>
      <c r="D104" s="21">
        <f t="shared" ref="D104:O104" si="6">SUM(D5:D103)</f>
        <v>49187.549999999988</v>
      </c>
      <c r="E104" s="21">
        <f t="shared" si="6"/>
        <v>55212.39</v>
      </c>
      <c r="F104" s="21">
        <f t="shared" si="6"/>
        <v>55303.71</v>
      </c>
      <c r="G104" s="21">
        <f t="shared" si="6"/>
        <v>62285.930000000022</v>
      </c>
      <c r="H104" s="21">
        <f>SUM(H5:H103)</f>
        <v>58948.82</v>
      </c>
      <c r="I104" s="21">
        <f t="shared" si="6"/>
        <v>60156.170000000027</v>
      </c>
      <c r="J104" s="21">
        <f t="shared" si="6"/>
        <v>55880.09</v>
      </c>
      <c r="K104" s="21">
        <f t="shared" si="6"/>
        <v>57727.520000000004</v>
      </c>
      <c r="L104" s="21">
        <f t="shared" si="6"/>
        <v>57440.319999999992</v>
      </c>
      <c r="M104" s="21">
        <f t="shared" si="6"/>
        <v>52261.580000000024</v>
      </c>
      <c r="N104" s="21">
        <f t="shared" si="6"/>
        <v>54687.329999999994</v>
      </c>
      <c r="O104" s="21">
        <f t="shared" si="6"/>
        <v>673516.78</v>
      </c>
      <c r="P104" s="202">
        <f t="shared" si="3"/>
        <v>56126.398333333338</v>
      </c>
      <c r="Q104" s="202">
        <f t="shared" si="4"/>
        <v>1870.8799444444446</v>
      </c>
    </row>
    <row r="107" spans="1:17">
      <c r="A107" s="33" t="s">
        <v>608</v>
      </c>
    </row>
    <row r="108" spans="1:17" ht="15" customHeight="1">
      <c r="A108" s="3" t="s">
        <v>173</v>
      </c>
      <c r="B108" s="216" t="s">
        <v>605</v>
      </c>
      <c r="C108" s="42">
        <v>15.61</v>
      </c>
      <c r="D108" s="7">
        <v>12.95</v>
      </c>
      <c r="E108" s="7">
        <v>34</v>
      </c>
      <c r="F108" s="7">
        <v>27.14</v>
      </c>
      <c r="G108" s="7">
        <v>41.12</v>
      </c>
      <c r="H108" s="7">
        <v>28.82</v>
      </c>
      <c r="I108" s="7">
        <v>29.78</v>
      </c>
      <c r="J108" s="7">
        <v>27.91</v>
      </c>
      <c r="K108" s="7">
        <v>22.71</v>
      </c>
      <c r="L108" s="7">
        <v>34.54</v>
      </c>
      <c r="M108" s="7">
        <v>16.329999999999998</v>
      </c>
      <c r="N108" s="7">
        <v>14.54</v>
      </c>
      <c r="O108" s="21">
        <f t="shared" ref="O108:O112" si="7">SUM(C108:N108)</f>
        <v>305.45</v>
      </c>
      <c r="P108" s="202">
        <f t="shared" ref="P108:P112" si="8">SUM(O108/12)</f>
        <v>25.454166666666666</v>
      </c>
      <c r="Q108" s="202">
        <f t="shared" ref="Q108:Q112" si="9">SUM(P108/30)</f>
        <v>0.84847222222222218</v>
      </c>
    </row>
    <row r="109" spans="1:17">
      <c r="A109" s="3" t="s">
        <v>173</v>
      </c>
      <c r="B109" s="216" t="s">
        <v>326</v>
      </c>
      <c r="C109" s="42">
        <v>6.69</v>
      </c>
      <c r="D109" s="7">
        <v>5.55</v>
      </c>
      <c r="E109" s="7">
        <v>14.57</v>
      </c>
      <c r="F109" s="7">
        <v>11.63</v>
      </c>
      <c r="G109" s="7">
        <v>17.63</v>
      </c>
      <c r="H109" s="7">
        <v>12.36</v>
      </c>
      <c r="I109" s="7">
        <v>12.76</v>
      </c>
      <c r="J109" s="7">
        <v>11.96</v>
      </c>
      <c r="K109" s="7">
        <v>9.74</v>
      </c>
      <c r="L109" s="7">
        <v>14.81</v>
      </c>
      <c r="M109" s="7">
        <v>7.01</v>
      </c>
      <c r="N109" s="7">
        <v>6.23</v>
      </c>
      <c r="O109" s="21">
        <f t="shared" si="7"/>
        <v>130.94</v>
      </c>
      <c r="P109" s="202">
        <f t="shared" si="8"/>
        <v>10.911666666666667</v>
      </c>
      <c r="Q109" s="202">
        <f t="shared" si="9"/>
        <v>0.36372222222222222</v>
      </c>
    </row>
    <row r="110" spans="1:17">
      <c r="A110" s="3" t="s">
        <v>173</v>
      </c>
      <c r="B110" s="216" t="s">
        <v>327</v>
      </c>
      <c r="C110" s="42">
        <v>6.69</v>
      </c>
      <c r="D110" s="7">
        <v>5.55</v>
      </c>
      <c r="E110" s="7">
        <v>14.57</v>
      </c>
      <c r="F110" s="7">
        <v>11.63</v>
      </c>
      <c r="G110" s="7">
        <v>17.62</v>
      </c>
      <c r="H110" s="7">
        <v>12.36</v>
      </c>
      <c r="I110" s="7">
        <v>12.76</v>
      </c>
      <c r="J110" s="7">
        <v>11.96</v>
      </c>
      <c r="K110" s="7">
        <v>9.73</v>
      </c>
      <c r="L110" s="7">
        <v>14.81</v>
      </c>
      <c r="M110" s="7">
        <v>7</v>
      </c>
      <c r="N110" s="7">
        <v>6.23</v>
      </c>
      <c r="O110" s="21">
        <f t="shared" si="7"/>
        <v>130.91000000000003</v>
      </c>
      <c r="P110" s="202">
        <f t="shared" si="8"/>
        <v>10.909166666666669</v>
      </c>
      <c r="Q110" s="202">
        <f t="shared" si="9"/>
        <v>0.36363888888888896</v>
      </c>
    </row>
    <row r="111" spans="1:17">
      <c r="A111" s="3" t="s">
        <v>64</v>
      </c>
      <c r="B111" s="216" t="s">
        <v>342</v>
      </c>
      <c r="C111" s="42">
        <v>6.69</v>
      </c>
      <c r="D111" s="8">
        <v>5.55</v>
      </c>
      <c r="E111" s="8">
        <v>14.57</v>
      </c>
      <c r="F111" s="8">
        <v>11.63</v>
      </c>
      <c r="G111" s="8">
        <v>17.63</v>
      </c>
      <c r="H111" s="8">
        <v>12.36</v>
      </c>
      <c r="I111" s="8">
        <v>12.76</v>
      </c>
      <c r="J111" s="8">
        <v>11.96</v>
      </c>
      <c r="K111" s="8">
        <v>9.74</v>
      </c>
      <c r="L111" s="8">
        <v>14.81</v>
      </c>
      <c r="M111" s="8">
        <v>7</v>
      </c>
      <c r="N111" s="8">
        <v>6.23</v>
      </c>
      <c r="O111" s="26">
        <f t="shared" si="7"/>
        <v>130.93</v>
      </c>
      <c r="P111" s="202">
        <f t="shared" si="8"/>
        <v>10.910833333333334</v>
      </c>
      <c r="Q111" s="202">
        <f t="shared" si="9"/>
        <v>0.36369444444444449</v>
      </c>
    </row>
    <row r="112" spans="1:17">
      <c r="A112" s="3" t="s">
        <v>64</v>
      </c>
      <c r="B112" s="216" t="s">
        <v>606</v>
      </c>
      <c r="C112" s="42">
        <v>8.92</v>
      </c>
      <c r="D112" s="7">
        <v>7.4</v>
      </c>
      <c r="E112" s="7">
        <v>19.43</v>
      </c>
      <c r="F112" s="7">
        <v>15.5</v>
      </c>
      <c r="G112" s="7">
        <v>23.5</v>
      </c>
      <c r="H112" s="7">
        <v>16.47</v>
      </c>
      <c r="I112" s="7">
        <v>17.02</v>
      </c>
      <c r="J112" s="7">
        <v>15.95</v>
      </c>
      <c r="K112" s="7">
        <v>12.98</v>
      </c>
      <c r="L112" s="7">
        <v>19.739999999999998</v>
      </c>
      <c r="M112" s="7">
        <v>9.33</v>
      </c>
      <c r="N112" s="7">
        <v>8.32</v>
      </c>
      <c r="O112" s="21">
        <f t="shared" si="7"/>
        <v>174.56</v>
      </c>
      <c r="P112" s="202">
        <f t="shared" si="8"/>
        <v>14.546666666666667</v>
      </c>
      <c r="Q112" s="202">
        <f t="shared" si="9"/>
        <v>0.48488888888888887</v>
      </c>
    </row>
    <row r="113" spans="3:17">
      <c r="C113" s="21">
        <f>SUM(C108:C112)</f>
        <v>44.6</v>
      </c>
      <c r="D113" s="21">
        <f t="shared" ref="D113:Q113" si="10">SUM(D108:D112)</f>
        <v>37</v>
      </c>
      <c r="E113" s="21">
        <f t="shared" si="10"/>
        <v>97.140000000000015</v>
      </c>
      <c r="F113" s="21">
        <f t="shared" si="10"/>
        <v>77.53</v>
      </c>
      <c r="G113" s="21">
        <f t="shared" si="10"/>
        <v>117.5</v>
      </c>
      <c r="H113" s="21">
        <f t="shared" si="10"/>
        <v>82.37</v>
      </c>
      <c r="I113" s="21">
        <f t="shared" si="10"/>
        <v>85.08</v>
      </c>
      <c r="J113" s="21">
        <f t="shared" si="10"/>
        <v>79.740000000000009</v>
      </c>
      <c r="K113" s="21">
        <f t="shared" si="10"/>
        <v>64.900000000000006</v>
      </c>
      <c r="L113" s="21">
        <f t="shared" si="10"/>
        <v>98.71</v>
      </c>
      <c r="M113" s="21">
        <f t="shared" si="10"/>
        <v>46.669999999999995</v>
      </c>
      <c r="N113" s="21">
        <f t="shared" si="10"/>
        <v>41.550000000000004</v>
      </c>
      <c r="O113" s="21">
        <f t="shared" si="10"/>
        <v>872.79</v>
      </c>
      <c r="P113" s="21">
        <f t="shared" si="10"/>
        <v>72.732500000000016</v>
      </c>
      <c r="Q113" s="21">
        <f t="shared" si="10"/>
        <v>2.4244166666666667</v>
      </c>
    </row>
  </sheetData>
  <mergeCells count="8">
    <mergeCell ref="Q3:Q4"/>
    <mergeCell ref="A104:B104"/>
    <mergeCell ref="A1:P1"/>
    <mergeCell ref="A3:A4"/>
    <mergeCell ref="B3:B4"/>
    <mergeCell ref="C3:N3"/>
    <mergeCell ref="O3:O4"/>
    <mergeCell ref="P3:P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7"/>
  <sheetViews>
    <sheetView topLeftCell="C1" workbookViewId="0">
      <selection activeCell="C3" sqref="C3:N3"/>
    </sheetView>
  </sheetViews>
  <sheetFormatPr baseColWidth="10" defaultRowHeight="15"/>
  <cols>
    <col min="1" max="1" width="16.140625" customWidth="1"/>
  </cols>
  <sheetData>
    <row r="1" spans="1:17" ht="18">
      <c r="A1" s="86"/>
      <c r="B1" s="461" t="s">
        <v>211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2"/>
    </row>
    <row r="2" spans="1:17">
      <c r="A2" s="39"/>
      <c r="B2" s="39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7">
      <c r="A3" s="466" t="s">
        <v>1</v>
      </c>
      <c r="B3" s="465" t="s">
        <v>2</v>
      </c>
      <c r="C3" s="466" t="s">
        <v>632</v>
      </c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7" t="s">
        <v>3</v>
      </c>
      <c r="P3" s="458" t="s">
        <v>219</v>
      </c>
      <c r="Q3" s="458" t="s">
        <v>515</v>
      </c>
    </row>
    <row r="4" spans="1:17">
      <c r="A4" s="466"/>
      <c r="B4" s="466"/>
      <c r="C4" s="82" t="s">
        <v>4</v>
      </c>
      <c r="D4" s="82" t="s">
        <v>5</v>
      </c>
      <c r="E4" s="82" t="s">
        <v>6</v>
      </c>
      <c r="F4" s="82" t="s">
        <v>7</v>
      </c>
      <c r="G4" s="82" t="s">
        <v>8</v>
      </c>
      <c r="H4" s="82" t="s">
        <v>9</v>
      </c>
      <c r="I4" s="82" t="s">
        <v>10</v>
      </c>
      <c r="J4" s="82" t="s">
        <v>11</v>
      </c>
      <c r="K4" s="82" t="s">
        <v>12</v>
      </c>
      <c r="L4" s="82" t="s">
        <v>13</v>
      </c>
      <c r="M4" s="82" t="s">
        <v>14</v>
      </c>
      <c r="N4" s="82" t="s">
        <v>15</v>
      </c>
      <c r="O4" s="467"/>
      <c r="P4" s="459"/>
      <c r="Q4" s="459"/>
    </row>
    <row r="5" spans="1:17">
      <c r="A5" s="5" t="s">
        <v>208</v>
      </c>
      <c r="B5" s="3" t="s">
        <v>212</v>
      </c>
      <c r="C5" s="10">
        <v>25</v>
      </c>
      <c r="D5" s="10">
        <v>21</v>
      </c>
      <c r="E5" s="10">
        <v>27</v>
      </c>
      <c r="F5" s="10">
        <v>21</v>
      </c>
      <c r="G5" s="10">
        <v>24</v>
      </c>
      <c r="H5" s="10">
        <v>25</v>
      </c>
      <c r="I5" s="10">
        <v>25</v>
      </c>
      <c r="J5" s="10">
        <v>24</v>
      </c>
      <c r="K5" s="10">
        <v>24</v>
      </c>
      <c r="L5" s="10">
        <v>30</v>
      </c>
      <c r="M5" s="10">
        <v>25</v>
      </c>
      <c r="N5" s="10">
        <v>25</v>
      </c>
      <c r="O5" s="21">
        <f>SUM(C5:N5)</f>
        <v>296</v>
      </c>
      <c r="P5" s="202">
        <f>SUM(O5/12)</f>
        <v>24.666666666666668</v>
      </c>
      <c r="Q5" s="202">
        <f>SUM(P5/30)</f>
        <v>0.8222222222222223</v>
      </c>
    </row>
    <row r="6" spans="1:17">
      <c r="A6" s="9"/>
      <c r="B6" s="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"/>
    </row>
    <row r="7" spans="1:17">
      <c r="A7" s="496" t="s">
        <v>213</v>
      </c>
      <c r="B7" s="497"/>
      <c r="C7" s="22">
        <f t="shared" ref="C7:O7" si="0">SUM(C5:C6)</f>
        <v>25</v>
      </c>
      <c r="D7" s="22">
        <f t="shared" si="0"/>
        <v>21</v>
      </c>
      <c r="E7" s="22">
        <f t="shared" si="0"/>
        <v>27</v>
      </c>
      <c r="F7" s="22">
        <f t="shared" si="0"/>
        <v>21</v>
      </c>
      <c r="G7" s="22">
        <f t="shared" si="0"/>
        <v>24</v>
      </c>
      <c r="H7" s="22">
        <f t="shared" si="0"/>
        <v>25</v>
      </c>
      <c r="I7" s="22">
        <f t="shared" si="0"/>
        <v>25</v>
      </c>
      <c r="J7" s="22">
        <f t="shared" si="0"/>
        <v>24</v>
      </c>
      <c r="K7" s="22">
        <f t="shared" si="0"/>
        <v>24</v>
      </c>
      <c r="L7" s="22">
        <f t="shared" si="0"/>
        <v>30</v>
      </c>
      <c r="M7" s="22">
        <f t="shared" si="0"/>
        <v>25</v>
      </c>
      <c r="N7" s="22">
        <f t="shared" si="0"/>
        <v>25</v>
      </c>
      <c r="O7" s="21">
        <f t="shared" si="0"/>
        <v>296</v>
      </c>
    </row>
  </sheetData>
  <mergeCells count="8">
    <mergeCell ref="Q3:Q4"/>
    <mergeCell ref="A7:B7"/>
    <mergeCell ref="B1:P1"/>
    <mergeCell ref="A3:A4"/>
    <mergeCell ref="B3:B4"/>
    <mergeCell ref="C3:N3"/>
    <mergeCell ref="O3:O4"/>
    <mergeCell ref="P3: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Sn Fco. Menendez</vt:lpstr>
      <vt:lpstr>Atiquizaya</vt:lpstr>
      <vt:lpstr>SANTA ANA</vt:lpstr>
      <vt:lpstr>LA LIBERTAD</vt:lpstr>
      <vt:lpstr>LA LIBERTAD (2)</vt:lpstr>
      <vt:lpstr>Ishuatan</vt:lpstr>
      <vt:lpstr>CAPSA</vt:lpstr>
      <vt:lpstr>MIDES</vt:lpstr>
      <vt:lpstr>Meanguera</vt:lpstr>
      <vt:lpstr>Perquin</vt:lpstr>
      <vt:lpstr>CORINTO</vt:lpstr>
      <vt:lpstr>SOCINUS</vt:lpstr>
      <vt:lpstr>San Miguel</vt:lpstr>
      <vt:lpstr>SANTA ROSA DE LIMA (ASINORLU)</vt:lpstr>
      <vt:lpstr>Suchitoto</vt:lpstr>
      <vt:lpstr>CINQUERA</vt:lpstr>
      <vt:lpstr>CHALATENANGO</vt:lpstr>
      <vt:lpstr>AMUCHADES</vt:lpstr>
      <vt:lpstr>CONSOLIDADO (2)</vt:lpstr>
      <vt:lpstr>MUNICIPALIDADES</vt:lpstr>
      <vt:lpstr>EMPRESAS</vt:lpstr>
      <vt:lpstr>DESECHOS RELLENOS</vt:lpstr>
      <vt:lpstr>Mun &gt; gen</vt:lpstr>
      <vt:lpstr>Generación x dept</vt:lpstr>
      <vt:lpstr>Departamentos y municipios</vt:lpstr>
      <vt:lpstr>POBLACION URBANA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</dc:creator>
  <cp:lastModifiedBy>hs</cp:lastModifiedBy>
  <cp:lastPrinted>2015-11-19T18:14:09Z</cp:lastPrinted>
  <dcterms:created xsi:type="dcterms:W3CDTF">2014-01-27T15:03:26Z</dcterms:created>
  <dcterms:modified xsi:type="dcterms:W3CDTF">2016-11-07T20:09:56Z</dcterms:modified>
</cp:coreProperties>
</file>