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Z:\2020\PLANIFICACIÓN INSTITUCIONAL 2020\3. Seguimiento a planes operativos\Seguimiento septiembre a diciembre 2020\Matriz seguimiento sept.a diciembre 2020\"/>
    </mc:Choice>
  </mc:AlternateContent>
  <xr:revisionPtr revIDLastSave="0" documentId="13_ncr:1_{27CDE10A-809E-4706-8025-82F5A6ABFD78}" xr6:coauthVersionLast="46" xr6:coauthVersionMax="46" xr10:uidLastSave="{00000000-0000-0000-0000-000000000000}"/>
  <bookViews>
    <workbookView xWindow="-120" yWindow="-120" windowWidth="20730" windowHeight="11160" firstSheet="1" activeTab="1" xr2:uid="{FD46A7A9-6D03-4FDB-A8EA-55FCBD9C7D91}"/>
  </bookViews>
  <sheets>
    <sheet name="matriz seguimento enero-abril" sheetId="1" state="hidden" r:id="rId1"/>
    <sheet name="matriz seguimento sept-dic" sheetId="4" r:id="rId2"/>
    <sheet name="seguimento enero-abril impre." sheetId="3" state="hidden" r:id="rId3"/>
  </sheets>
  <definedNames>
    <definedName name="_xlnm.Print_Area" localSheetId="0">'matriz seguimento enero-abril'!$A$1:$K$62</definedName>
    <definedName name="_xlnm.Print_Area" localSheetId="1">'matriz seguimento sept-dic'!$A$1:$L$59</definedName>
    <definedName name="_xlnm.Print_Area" localSheetId="2">'seguimento enero-abril impre.'!$A$1:$K$62</definedName>
    <definedName name="_xlnm.Print_Titles" localSheetId="0">'matriz seguimento enero-abril'!$2:$5</definedName>
    <definedName name="_xlnm.Print_Titles" localSheetId="1">'matriz seguimento sept-dic'!$2:$6</definedName>
    <definedName name="_xlnm.Print_Titles" localSheetId="2">'seguimento enero-abril impre.'!$2:$5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4" i="4" l="1"/>
  <c r="J31" i="4" l="1"/>
  <c r="J30" i="4"/>
  <c r="J25" i="4" l="1"/>
  <c r="J23" i="4"/>
  <c r="H41" i="4" l="1"/>
  <c r="K41" i="4" l="1"/>
  <c r="J27" i="4" l="1"/>
  <c r="H15" i="4" l="1"/>
  <c r="J46" i="4" l="1"/>
  <c r="I46" i="4"/>
  <c r="J45" i="4"/>
  <c r="I36" i="4" l="1"/>
  <c r="I34" i="4" l="1"/>
  <c r="I30" i="4" l="1"/>
  <c r="I28" i="4" l="1"/>
  <c r="J22" i="4" l="1"/>
  <c r="H22" i="4"/>
  <c r="K21" i="4"/>
  <c r="H21" i="4"/>
  <c r="K20" i="4"/>
  <c r="H20" i="4"/>
  <c r="J11" i="4" l="1"/>
  <c r="I11" i="4"/>
  <c r="I8" i="4"/>
  <c r="J8" i="4"/>
  <c r="J7" i="4"/>
  <c r="J49" i="4" l="1"/>
  <c r="J50" i="4"/>
  <c r="I50" i="4"/>
  <c r="I49" i="4"/>
  <c r="J48" i="4"/>
  <c r="I48" i="4"/>
  <c r="J47" i="4"/>
  <c r="I47" i="4"/>
  <c r="J44" i="4" l="1"/>
  <c r="I44" i="4"/>
  <c r="J43" i="4" l="1"/>
  <c r="K43" i="4" s="1"/>
  <c r="J42" i="4"/>
  <c r="I42" i="4"/>
  <c r="I39" i="4" l="1"/>
  <c r="J40" i="4"/>
  <c r="J39" i="4"/>
  <c r="J38" i="4"/>
  <c r="I38" i="4"/>
  <c r="J36" i="4" l="1"/>
  <c r="J35" i="4" l="1"/>
  <c r="I35" i="4"/>
  <c r="J34" i="4" l="1"/>
  <c r="J33" i="4"/>
  <c r="I33" i="4" l="1"/>
  <c r="J32" i="4"/>
  <c r="I32" i="4"/>
  <c r="J29" i="4"/>
  <c r="I29" i="4"/>
  <c r="J28" i="4" l="1"/>
  <c r="I27" i="4"/>
  <c r="J26" i="4" l="1"/>
  <c r="I26" i="4"/>
  <c r="I25" i="4"/>
  <c r="I24" i="4"/>
  <c r="I23" i="4"/>
  <c r="J19" i="4"/>
  <c r="K19" i="4" s="1"/>
  <c r="K25" i="4" l="1"/>
  <c r="J17" i="4"/>
  <c r="I17" i="4"/>
  <c r="J16" i="4"/>
  <c r="I16" i="4"/>
  <c r="J15" i="4"/>
  <c r="I15" i="4"/>
  <c r="J14" i="4"/>
  <c r="K14" i="4" s="1"/>
  <c r="J13" i="4"/>
  <c r="I13" i="4"/>
  <c r="K15" i="4" l="1"/>
  <c r="I12" i="4"/>
  <c r="J12" i="4"/>
  <c r="J10" i="4"/>
  <c r="J9" i="4"/>
  <c r="I45" i="4" l="1"/>
  <c r="K44" i="4" l="1"/>
  <c r="K42" i="4"/>
  <c r="K40" i="4"/>
  <c r="K39" i="4"/>
  <c r="K38" i="4"/>
  <c r="K37" i="4"/>
  <c r="K36" i="4"/>
  <c r="K35" i="4"/>
  <c r="K32" i="4"/>
  <c r="K31" i="4"/>
  <c r="K30" i="4"/>
  <c r="K29" i="4"/>
  <c r="K28" i="4"/>
  <c r="K27" i="4"/>
  <c r="K26" i="4"/>
  <c r="K24" i="4"/>
  <c r="K23" i="4"/>
  <c r="K18" i="4"/>
  <c r="K17" i="4"/>
  <c r="K16" i="4"/>
  <c r="K13" i="4"/>
  <c r="H44" i="4"/>
  <c r="H42" i="4"/>
  <c r="H39" i="4"/>
  <c r="H38" i="4"/>
  <c r="H36" i="4"/>
  <c r="H35" i="4"/>
  <c r="H32" i="4"/>
  <c r="H30" i="4"/>
  <c r="H29" i="4"/>
  <c r="H28" i="4"/>
  <c r="H27" i="4"/>
  <c r="H26" i="4"/>
  <c r="H25" i="4"/>
  <c r="H24" i="4"/>
  <c r="H23" i="4"/>
  <c r="H18" i="4"/>
  <c r="H17" i="4"/>
  <c r="H16" i="4"/>
  <c r="H13" i="4"/>
  <c r="H12" i="4"/>
  <c r="H8" i="4"/>
  <c r="K12" i="4" l="1"/>
  <c r="K7" i="4"/>
  <c r="K8" i="4"/>
  <c r="L27" i="4"/>
  <c r="H57" i="3"/>
  <c r="H55" i="3"/>
  <c r="H53" i="3"/>
  <c r="H52" i="3"/>
  <c r="H51" i="3"/>
  <c r="H50" i="3"/>
  <c r="H49" i="3"/>
  <c r="H48" i="3"/>
  <c r="H45" i="3"/>
  <c r="H44" i="3"/>
  <c r="H43" i="3"/>
  <c r="H42" i="3"/>
  <c r="H41" i="3"/>
  <c r="H40" i="3"/>
  <c r="K40" i="3" s="1"/>
  <c r="L40" i="3" s="1"/>
  <c r="H39" i="3"/>
  <c r="H38" i="3"/>
  <c r="H37" i="3"/>
  <c r="H36" i="3"/>
  <c r="H33" i="3"/>
  <c r="H31" i="3"/>
  <c r="H30" i="3"/>
  <c r="H29" i="3"/>
  <c r="H27" i="3"/>
  <c r="H21" i="3"/>
  <c r="H19" i="3"/>
  <c r="H9" i="3"/>
  <c r="H6" i="3"/>
  <c r="H57" i="1" l="1"/>
  <c r="H53" i="1"/>
  <c r="H52" i="1"/>
  <c r="H51" i="1"/>
  <c r="H50" i="1"/>
  <c r="H48" i="1"/>
  <c r="H44" i="1"/>
  <c r="H42" i="1"/>
  <c r="H40" i="1"/>
  <c r="K40" i="1" s="1"/>
  <c r="L40" i="1" s="1"/>
  <c r="H39" i="1"/>
  <c r="H38" i="1"/>
  <c r="H37" i="1"/>
  <c r="H36" i="1"/>
  <c r="H31" i="1"/>
  <c r="H21" i="1"/>
  <c r="H19" i="1"/>
  <c r="H9" i="1"/>
  <c r="H6" i="1"/>
  <c r="H45" i="1"/>
  <c r="H55" i="1"/>
  <c r="H49" i="1"/>
  <c r="H43" i="1"/>
  <c r="H41" i="1"/>
  <c r="H33" i="1"/>
  <c r="H30" i="1"/>
  <c r="H29" i="1"/>
  <c r="H27" i="1"/>
</calcChain>
</file>

<file path=xl/sharedStrings.xml><?xml version="1.0" encoding="utf-8"?>
<sst xmlns="http://schemas.openxmlformats.org/spreadsheetml/2006/main" count="498" uniqueCount="166">
  <si>
    <t>GERENCIAS/UNIDADES/ÁREAS ASESORAS</t>
  </si>
  <si>
    <t>OBJETIVOS ESTRATÉGICOS</t>
  </si>
  <si>
    <t>INDICADOR</t>
  </si>
  <si>
    <t>PROGRAMADO DE ENERO A ABRIL 2020</t>
  </si>
  <si>
    <t>EFECTIVIDAD ALCANZADA</t>
  </si>
  <si>
    <t>RESULTADOS OBTENIDOS 
EN RELACIÓN A LA META</t>
  </si>
  <si>
    <t>Gerencia Comercial</t>
  </si>
  <si>
    <t>OE.01</t>
  </si>
  <si>
    <t>Expansión geográfica a nivel nacional.</t>
  </si>
  <si>
    <t>Número de agencias inauguradas</t>
  </si>
  <si>
    <t>OE.02</t>
  </si>
  <si>
    <t>Apertura de nuevos puntos de venta.</t>
  </si>
  <si>
    <t>Número de  nuevos puntos de venta inaugurados.</t>
  </si>
  <si>
    <t>OE.03</t>
  </si>
  <si>
    <t>Reingeniería de los productos de LOTRA Y LOTÍN.</t>
  </si>
  <si>
    <t>Número de productos de lotería   con mejor calidad.</t>
  </si>
  <si>
    <t>OE.04</t>
  </si>
  <si>
    <t>Desarrollar propuesta de juegos  electrónicos.</t>
  </si>
  <si>
    <t>Propuestas  electrónicos de Lotería  aprobada.</t>
  </si>
  <si>
    <t>OE.05</t>
  </si>
  <si>
    <t>Investigar el mercado actual con la finalidad de satisfacer las necesidades del consumidor de productos de lotería.</t>
  </si>
  <si>
    <t>Número de estudios de mercado efectuados</t>
  </si>
  <si>
    <t>Número de sondeos efectuados</t>
  </si>
  <si>
    <t>OE.06</t>
  </si>
  <si>
    <t>Realizar activaciones de marca para impulsar los nuevos puntos de venta y kioscos LNB</t>
  </si>
  <si>
    <t xml:space="preserve">Número de activaciones realizadas </t>
  </si>
  <si>
    <t>OE.07</t>
  </si>
  <si>
    <t>Realizar campañas publicitarias para motivar la compra de LOTRA</t>
  </si>
  <si>
    <t>Número de campañas de LOTRA ejecutadas.</t>
  </si>
  <si>
    <t>Indicador no programado para el periodo que se informa.</t>
  </si>
  <si>
    <t>OE.08</t>
  </si>
  <si>
    <t>Realizar campañas publicitarias para motivar la compra de LOTIN</t>
  </si>
  <si>
    <t>Número de campañas de LOTIN ejecutadas</t>
  </si>
  <si>
    <t>OE.09</t>
  </si>
  <si>
    <t xml:space="preserve">Realizar campañas publicitarias bajo el concepto de beneficencia </t>
  </si>
  <si>
    <t xml:space="preserve">Número de campañas de Beneficencia ejecutadas </t>
  </si>
  <si>
    <t>OE.10</t>
  </si>
  <si>
    <t>Realizar campañas publicitarias que fortalezcan la imagen institucional</t>
  </si>
  <si>
    <t xml:space="preserve">Número de campañas institucionales realizadas </t>
  </si>
  <si>
    <t>OE.11</t>
  </si>
  <si>
    <t>Lograr la meta de venta mensual de productos de Lotería.</t>
  </si>
  <si>
    <t>Incrementar en  un  15%  las ventas de LOTRA en el 2020 en relación al promedio de ventas del  2019.</t>
  </si>
  <si>
    <t>Vender el 100%  los productos LOTIN  lanzados al mercado.</t>
  </si>
  <si>
    <t>OE.12</t>
  </si>
  <si>
    <t>Mejorar  el servicio al cliente en agencias.</t>
  </si>
  <si>
    <t>Número de acciones implementadas para mejor el servicio a los clientes.</t>
  </si>
  <si>
    <t>Gerencia de Operaciones</t>
  </si>
  <si>
    <t>Modernizar el  Sorteo de LOTRA.</t>
  </si>
  <si>
    <t>% de avance en la modernización de Sorteo</t>
  </si>
  <si>
    <t>Actualizar  Manuales y Procedimientos  para la Administración de los créditos</t>
  </si>
  <si>
    <t xml:space="preserve">Normativa de crédito autorizada. </t>
  </si>
  <si>
    <t xml:space="preserve">Departamento de Beneficencia </t>
  </si>
  <si>
    <t>Reactivación del  Programa de Beneficencia con Responsabilidad en articulación con Casa Presidencial y otras instituciones Gubernamentales.</t>
  </si>
  <si>
    <t xml:space="preserve">Número de acciones desarrolladas con el programa de Beneficencia con Responsabilidad.  </t>
  </si>
  <si>
    <t>Número  de personas beneficiadas con el programa de Beneficencia con Responsabilidad.</t>
  </si>
  <si>
    <t>Contribuir con el gobierno Central a través  de casa presidencial y la primera dama con el programa primera infancia  en el cumplimiento de sus fines a través de la unificación con el  programas de  Beneficencia con Responsabilidad de la LNB.</t>
  </si>
  <si>
    <t>Número de acciones realizadas en apoyo al  gobierno central   a través de programas de  Beneficencia con Responsabilidad.</t>
  </si>
  <si>
    <t>Proyectos realizados a través  del programa Beneficencia con Responsabilidad y Casa Presidencial con el programa primera infancia .</t>
  </si>
  <si>
    <t xml:space="preserve">Aportar a mejorar las disponibilidad de recursos de instituciones que ayudan,  a la niñez, jóvenes, adultos y personas de la tercera edad para lograr un mejor entorno y calidad de vida. </t>
  </si>
  <si>
    <t>Porcentaje de avance en apoyo a instituciones que ayudan,  a la niñez, jóvenes, adultos y personas de la tercera edad.</t>
  </si>
  <si>
    <t>UFI</t>
  </si>
  <si>
    <t>Administrar eficientemente los recursos financieros de la LNB, cumpliendo con las normas establecidas.</t>
  </si>
  <si>
    <t>Rentabilidad sobre la disponibilidad</t>
  </si>
  <si>
    <t>Rentabilidad obtenida sobre los depósitos bancarios.</t>
  </si>
  <si>
    <t>Elaborar y presentar Informes Financieros</t>
  </si>
  <si>
    <t>Resultados de Operación preliminar por venta de productos (LOTRA - LOTIN)</t>
  </si>
  <si>
    <t>Unidad Administrativa</t>
  </si>
  <si>
    <t>Implementar el Sistema de Gestión Documental y Archivos</t>
  </si>
  <si>
    <t>Guías y normativas elaboradas según LAIP.</t>
  </si>
  <si>
    <t>Se elaboró el Manual de Consulta y Préstamo de Documentos al Archivo.
Se  realizaron 05 capacitaciones  a 35 empleados.</t>
  </si>
  <si>
    <t>Mejorar las  condiciones de Infraestructura física de las Instalaciones de la LNB.</t>
  </si>
  <si>
    <t xml:space="preserve">Cantidad de áreas físicas mejoradas  </t>
  </si>
  <si>
    <t>Brindar los insumos y servicios  necesarios para la apertura de nuevas agencias.</t>
  </si>
  <si>
    <t xml:space="preserve">Número de acciones ejecutadas </t>
  </si>
  <si>
    <t xml:space="preserve">Se han desarrollado las gestiones de inspección y logística en adecuación de espacios para la apertura de agencias de Santa Rosa de Lima y San Vicente, de acuerdo con los requerimientos del área comercial.    </t>
  </si>
  <si>
    <t>Unidad de Recursos Humanos</t>
  </si>
  <si>
    <t>Fortalecer las competencias técnicas y conductuales del personal de las diferentes áreas funcionales de la LNB, para el mejorar el desempeño de las mismas.</t>
  </si>
  <si>
    <t>Número de acciones ejecutadas.</t>
  </si>
  <si>
    <t>Ejecutar un plan de acciones orientadas a fin de llegar al 75%, el Índice de satisfacción  interno respecto a la práctica de Valores y el clima laboral.</t>
  </si>
  <si>
    <t xml:space="preserve">Índice de Satisfacción </t>
  </si>
  <si>
    <t xml:space="preserve">Las acciones realizadas son las siguientes:
Se presentó el plan de acciones para llegar al 75% el índice de satisfacción interno respecto a la practica de valores. </t>
  </si>
  <si>
    <t>Elaborar informe legal, de las propuestas de negocios que le sean  presentadas a la LNB, en función de la implementación de nuevos juegos.</t>
  </si>
  <si>
    <t>Porcentaje de avance del informe de los modelos de negocios que se presenten.</t>
  </si>
  <si>
    <t>Durante este período se analizaron un total de 2  propuestas de negocios, las cuáles han sido discutidas en diversas reuniones sostenidas en Presidencia con las diferentes áreas.</t>
  </si>
  <si>
    <t>Unidad de Auditoría Interna</t>
  </si>
  <si>
    <t>Contribuir con la transparencia y credibilidad de la institución</t>
  </si>
  <si>
    <t>Número de exámenes de auditoría realizados</t>
  </si>
  <si>
    <t>Pendiente de presentar el informe de avance correspondiente al período enero a abril de 2020.</t>
  </si>
  <si>
    <t>Unidad de Comunicaciones y Relaciones Públicas</t>
  </si>
  <si>
    <t>OE.O1</t>
  </si>
  <si>
    <t>Renovar la línea gráfica de la institución.</t>
  </si>
  <si>
    <t>Cantidad de campañas y aceptación de la audiencia</t>
  </si>
  <si>
    <t>Se han elaborado varias propuestas de línea gráfica y presentado para aprobación.</t>
  </si>
  <si>
    <t>Diseñar campañas creativas y de relaciones públicas para el público externo</t>
  </si>
  <si>
    <t>Cantidad de campañas, aceptación de la audiencia y variaciones en la cantidad de ventas</t>
  </si>
  <si>
    <t>Diseñar nuevos materiales de comunicación interna</t>
  </si>
  <si>
    <t>Efectividad en la comunicación y desempeño en los procesos</t>
  </si>
  <si>
    <t>Se han rediseñado materiales de comunicación interna como hojas membretadas, comunicados internos, saludos y piezas para murales.</t>
  </si>
  <si>
    <t>Actualizar plataformas de comunicación interna</t>
  </si>
  <si>
    <t xml:space="preserve">Porcentaje en la actualización de la plata forma de comunicación </t>
  </si>
  <si>
    <t>Se está trabajando en estandarizar la comunicación interna, revisando el uso de WhatsApp, correo y  murales.</t>
  </si>
  <si>
    <t>Proporcionar la información pública y atención de quejas/avisos.</t>
  </si>
  <si>
    <t xml:space="preserve">Tiempo de respuesta a las Solicitudes. </t>
  </si>
  <si>
    <t>Porcentaje de avance en el cumplimiento de estándares en el portal de transparencia.</t>
  </si>
  <si>
    <t>Efectuar la Rendición de Cuentas de la gestión de la LNB.</t>
  </si>
  <si>
    <t>Porcentaje de avance en la   Rendición de Cuentas.</t>
  </si>
  <si>
    <t>Actualizar y mejorar los procesos para  aumentar los resultados de la LNB</t>
  </si>
  <si>
    <t xml:space="preserve">Porcentaje de avance en la mejora de procesos </t>
  </si>
  <si>
    <t>Realizar taller de Planeación Estratégica, período  2020-2025.</t>
  </si>
  <si>
    <t>Documento del Plan Estratégico aprobado.</t>
  </si>
  <si>
    <t>Acciones estratégicas no programadas en el período que se informa.</t>
  </si>
  <si>
    <t>Sistematizar el seguimiento y evaluación de los planes institucionales.</t>
  </si>
  <si>
    <t>Porcentaje de avance en la implantación del sistema.</t>
  </si>
  <si>
    <t>ÁREAS</t>
  </si>
  <si>
    <t>PERÍODO QUE SE INFORMA: ENERO A ABRIL 2020</t>
  </si>
  <si>
    <t>Se realizaron dos  sondeos de nombres de Lotín y Cambio de estructura de premios. Los otros sondeos quedaron en avances sin ejecución debido a la pandemia,  con un 50 % de avance ya se tienen los instrumentos  para   ejecutarse en agencias y con los agentes vendedores.</t>
  </si>
  <si>
    <t>Se realizaron 15 activaciones de marca de enero a marzo, durante el mes de enero no se pudieron realizar activaciones al no estar disponible la prorroga de contrato del BTL y luego en marzo por la emergencia nacional. Este es el detalle de las activaciones: 15-01-2020 Centro Comercial Las cascadas 29-01-2020 Banco Hipotecario Suc. Senda Florida San Salvador,  14-02-2020  Texaco Los Hongos, Metrocentro Sonsonate, Multicinema Reforma. 15-02-2020 Farmacias Camila Cojutepeque, Centro Comercial Las Palmas, Farmacias Camila Alta Vista, Centro Comercial Metropolis,Wallmart Escalón, Farmacia Camila Soyapango. 16-02-2020 Farmacia Cristal Chapeltique, Farmacia Cristal Chinameca. 04-03-2020 Cetro comercial Metrocentro San Salvador.</t>
  </si>
  <si>
    <t>Indicador no programado para el período que se informa.</t>
  </si>
  <si>
    <t>Agencia Santa Rosa de Lima, el 05 de marzo de 2020.</t>
  </si>
  <si>
    <t>Se realizó  la campaña publicitaria en apoyo  en la  entrega de granos básicos a agentes vendedores como ayuda, debido a la pandemia por el Covid-19 en el mes de marzo. #AlertaCovid19.</t>
  </si>
  <si>
    <t>El porcentaje de venta ha sido inferior en relación al mismo período del 2019, ya que se cerraron operaciones del giro del negocio a partir de 21 de marzo debido a la emergencia nacional por el Covid-19.</t>
  </si>
  <si>
    <t>Se alcanzo 99.0% de venta de los productos LOTIN  caducados en el período establecido, por temas de producto en consigna no se ha logrado el 100%.</t>
  </si>
  <si>
    <t>Se implementó  Protocolo de cortesía al cliente, implementado en las agencias de oriente, que incluye saludar, sonreír y llamar al cliente por su nombre; también,  se gestionó con el banco que den prioridad al agente vendedor en la atención de caja.
Se gestionó que se pintara el área de mayoristas en la agencia San Salvador.</t>
  </si>
  <si>
    <t xml:space="preserve">Éste objetivo no se ha ejecutado en el período informado, debido a la cuarentena por la pandemia del Covid-19. por lo que este objetivo se  retoma a partir del segundo semestre del presente año. </t>
  </si>
  <si>
    <t>De enero a abril se  realizaron  11 donaciones  a diferentes instituciones en coordinación con Capres y Ministerio de Gobernación y desarrollo territorial.</t>
  </si>
  <si>
    <t>Se ha beneficiado a más de 124,000 personas a nivel nacional, a través del programa de Beneficencia con Responsabilidad, en período de enero a abril de 2020.</t>
  </si>
  <si>
    <t>Se ha avanzado en un  10% éste objetivo del programa, se han beneficiado a niños , jóvenes , adultos y personas de tercera edad proveyéndoles agua potable y purificada , protección ante la pandemia Covd-19, En los meses de marzo y abril de 2020.</t>
  </si>
  <si>
    <t>2 capacitaciones realizadas con  facilitadores internos.  No se cumplió con lo programado debido a la emergencia por la pandemia Covid-19, que  obligo a la suspensión de las mismas.</t>
  </si>
  <si>
    <t>La Cuarentena obligatoria por la Pandemia de Covid-19, ha parado las actividades comerciales en todo el país desde el 21 de marzo, por lo que la Institución no ha generado ingresos por ventas de productos de lotería durante los meses de marzo y abril.</t>
  </si>
  <si>
    <t>-Adecuación y mejora de espacios en la Unidad de  Auditoria Interna y Gerencia de Operaciones; asimismo, se adecuó la Sala de lactancia.         
-Se cuenta con un estudio estructural, sobre las condiciones físicas del edificio de oficinas centrales.</t>
  </si>
  <si>
    <t>Indiciador no programado en el período que se informa.</t>
  </si>
  <si>
    <t>Debido a la emergencia nacional por Covid-19 y bajo los lineamientos de la Secretaría de Comunicaciones de la Presidencia, únicamente se ha realizado una campaña en el transcurso del año.
Se puso en marcha una campaña publicitaria con presencia en medios de comunicación y redes sociales en línea con la campaña del gobierno "quédate en casa".</t>
  </si>
  <si>
    <t>EJECUTADO DE  ENERO A ABRIL 2020</t>
  </si>
  <si>
    <t xml:space="preserve">En el período Enero-Abril 2020 se han inaugurado un total de 131  puntos de venta, logros alcanzados gracias a un intensivo trabajo de prospección de clientes potenciales. </t>
  </si>
  <si>
    <t xml:space="preserve">Debido a emergencia nacional por el  Covid-19 se lanzo la campaña publicitaria #QuedateEnCasa, esta fue lanzada a partir  del 22 de abril. </t>
  </si>
  <si>
    <t>Cantidad de áreas funcionales a las que se ha fortalecido las competencias del personal que las conforma.</t>
  </si>
  <si>
    <t>Ejecutar capacitaciones sobre servicio publico y/o participación ciudadana.</t>
  </si>
  <si>
    <t>Se revisaron y mejoraron los procedimientos siguientes:   Bodega institucional,  Presupuestos, Tesorería y Contabilidad con un avance de 70%;  Mejora de los procedimientos de Administración de Activo Fijo, Distribución de Productos,  Auditoria Interna.  Avance del 90% en la mejora de procedimientos de UGDA, pendiente autorización. Se continuó con la revisión de los procedimientos del Departamento de Servicios Generales y Apoyo Logístico con un avance 90%. Se actualizó la Guía del juego No. 144  del Mapa del Tesoro.
Se actualizo el instrucción para administración del Fondo Circulante, pendiente de validación y  Se apoyo en la revisión de los Planes operativos con las jefaturas de unidades organizativas. 
Mejoras al Instructivo a  las comisiones asociadas a sorteo y procedimientos de sorteo. pendientes de firma.</t>
  </si>
  <si>
    <t>RESULTADOS DEL  SEGUIMIENTO  DE OBJETIVOS E INDICADORES ESTRATÉGICOS    
POR UNIDAD ORGANIZATIVA</t>
  </si>
  <si>
    <t>RESULTADOS DEL SEGUIMIENTO DE OBJETIVOS E INDICADORES ESTRATÉGICOS    
POR UNIDAD ORGANIZATIVA</t>
  </si>
  <si>
    <t>Unidad de Acceso a la Información Pública</t>
  </si>
  <si>
    <t>Unidad de Tecnologías de la Información</t>
  </si>
  <si>
    <t>Unidad de Planificación, Género y Medio Ambiente.</t>
  </si>
  <si>
    <t>Unidad de Asesoría Jurídica</t>
  </si>
  <si>
    <t>Garantizar la continuidad y efectividad de los sistemas informáticos  de soporte de procesos estratégicos.</t>
  </si>
  <si>
    <t>Nivel de avance en realizar reingeniería del sistema comercial y sorteo de la LNB.</t>
  </si>
  <si>
    <t>Nivel de avance en la implementación de sitio de contingencia TIC.</t>
  </si>
  <si>
    <t>Sistematizar iniciativas de nuevos sorteos/juegos o modalidades de venta</t>
  </si>
  <si>
    <t>Mejorar la gestión de los procesos institucionales</t>
  </si>
  <si>
    <t>Porcentaje de avance Desarrollo de nuevos sistemas o cambios de sistemas  relacionados a nuevos sorteos/juegos o modalidades de venta que solicite la Gerencia Comercial.</t>
  </si>
  <si>
    <t>Se realizaron 15 activaciones de marca de enero a marzo, durante el mes de enero no se pudieron realizar activaciones al no estar disponible la prorroga de contrato del BTL y luego en marzo por la emergencia nacional. Este es el detalle de las activaciones: 15-01-2020 Centro Comercial Las cascadas 29-01-2020 Banco Hipotecario Suc. Senda Florida San Salvador,  14-02-2020  Texaco Los Hongos, Metrocentro Sonsonate, Multicinema Reforma. 15-02-2020 Farmacias Camila Cojutepeque, Centro Comercial Las Palmas, Farmacias Camila Alta Vista, Centro Comercial Metropolis,Wallmart Escalón, Farmacia Camila Soyapango. 16-02-2020 Farmacia Cristal Chapeltique, Farmacia Cristal Chinameca. 04-03-2020 Centro comercial Metrocentro San Salvador.</t>
  </si>
  <si>
    <t>Actualizar y mejorar los procesos para  aumentar los resultados de la LNB.</t>
  </si>
  <si>
    <t>Ejecutar capacitaciones sobre servicio publico.</t>
  </si>
  <si>
    <t>PROGRAMADO DE  SEPTIEMBRE-DICIEMBRE 2020</t>
  </si>
  <si>
    <t>EJECUTADO DE  SEPTIEMBRE-DICIEMBRE 2020</t>
  </si>
  <si>
    <t>PROGRAMADO A: DICIEMBRE 2020</t>
  </si>
  <si>
    <t>EJECUTADO A: DICIEMBRE 2020</t>
  </si>
  <si>
    <t xml:space="preserve">ACUMULADO A:  DICIEMBRE  2020 </t>
  </si>
  <si>
    <t>PERÍODO QUE SE INFORMA: SEPTIEMBRE - DICIEMBRE 2020</t>
  </si>
  <si>
    <t>Nivel de avance en la implementación de procesos utilizando sistemas de gestión por procesos (BPMS).</t>
  </si>
  <si>
    <t>Realizar activaciones de marca para impulsar los nuevos puntos de venta y kioscos LNB.</t>
  </si>
  <si>
    <r>
      <t xml:space="preserve">Unidad de Tecnologías de la Información </t>
    </r>
    <r>
      <rPr>
        <b/>
        <sz val="20"/>
        <rFont val="Arial"/>
        <family val="2"/>
      </rPr>
      <t>*</t>
    </r>
  </si>
  <si>
    <t>* Pendiente de presentar los informes de avance de objetivos e indicadores estratégicos.</t>
  </si>
  <si>
    <t>INDICADORES</t>
  </si>
  <si>
    <t>Unidad de Gestión Documental y Archivo</t>
  </si>
  <si>
    <t xml:space="preserve">Los resultados obtenidos no fueron los esperados de acuerdo a lo planificado, debido a la cuarentena y al cierre de operaciones,  a raíz de la emergencia por la pandemia del covid-19,  el cual impactó en el giro del negocio.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</si>
</sst>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19" x14ac:knownFonts="1">
    <font>
      <sz val="11"/>
      <color theme="1"/>
      <name val="Calibri"/>
      <family val="2"/>
      <scheme val="minor"/>
    </font>
    <font>
      <sz val="11"/>
      <color theme="1"/>
      <name val="Calibri"/>
      <family val="2"/>
      <scheme val="minor"/>
    </font>
    <font>
      <sz val="10"/>
      <name val="Century"/>
      <family val="1"/>
    </font>
    <font>
      <b/>
      <sz val="12"/>
      <color theme="0"/>
      <name val="Calibri"/>
      <family val="2"/>
      <scheme val="minor"/>
    </font>
    <font>
      <b/>
      <sz val="12"/>
      <name val="Calibri"/>
      <family val="2"/>
      <scheme val="minor"/>
    </font>
    <font>
      <sz val="12"/>
      <name val="Calibri"/>
      <family val="2"/>
      <scheme val="minor"/>
    </font>
    <font>
      <sz val="12"/>
      <color rgb="FF0070C0"/>
      <name val="Calibri"/>
      <family val="2"/>
      <scheme val="minor"/>
    </font>
    <font>
      <sz val="7"/>
      <name val="Century"/>
      <family val="1"/>
    </font>
    <font>
      <sz val="12"/>
      <name val="Broadway"/>
      <family val="5"/>
    </font>
    <font>
      <b/>
      <sz val="8"/>
      <name val="Century"/>
      <family val="1"/>
    </font>
    <font>
      <sz val="14"/>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b/>
      <sz val="14"/>
      <name val="Arial"/>
      <family val="2"/>
    </font>
    <font>
      <sz val="14"/>
      <name val="Arial"/>
      <family val="2"/>
    </font>
    <font>
      <b/>
      <sz val="16"/>
      <name val="Arial"/>
      <family val="2"/>
    </font>
    <font>
      <b/>
      <sz val="20"/>
      <name val="Arial"/>
      <family val="2"/>
    </font>
    <font>
      <b/>
      <sz val="18"/>
      <color theme="1"/>
      <name val="Calibri"/>
      <family val="2"/>
      <scheme val="minor"/>
    </font>
  </fonts>
  <fills count="6">
    <fill>
      <patternFill patternType="none"/>
    </fill>
    <fill>
      <patternFill patternType="gray125"/>
    </fill>
    <fill>
      <patternFill patternType="solid">
        <fgColor rgb="FF002060"/>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3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right/>
      <top style="hair">
        <color indexed="64"/>
      </top>
      <bottom/>
      <diagonal/>
    </border>
    <border>
      <left/>
      <right/>
      <top/>
      <bottom style="hair">
        <color indexed="64"/>
      </bottom>
      <diagonal/>
    </border>
    <border>
      <left style="medium">
        <color indexed="64"/>
      </left>
      <right style="medium">
        <color indexed="64"/>
      </right>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top style="medium">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top style="medium">
        <color indexed="64"/>
      </top>
      <bottom/>
      <diagonal/>
    </border>
  </borders>
  <cellStyleXfs count="3">
    <xf numFmtId="0" fontId="0" fillId="0" borderId="0"/>
    <xf numFmtId="9" fontId="1" fillId="0" borderId="0" applyFont="0" applyFill="0" applyBorder="0" applyAlignment="0" applyProtection="0"/>
    <xf numFmtId="0" fontId="2" fillId="0" borderId="0"/>
  </cellStyleXfs>
  <cellXfs count="385">
    <xf numFmtId="0" fontId="0" fillId="0" borderId="0" xfId="0"/>
    <xf numFmtId="0" fontId="3" fillId="2" borderId="1"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5" fillId="0" borderId="17" xfId="2" applyFont="1" applyBorder="1" applyAlignment="1">
      <alignment horizontal="justify" vertical="center" wrapText="1"/>
    </xf>
    <xf numFmtId="0" fontId="5" fillId="3" borderId="21" xfId="2" applyFont="1" applyFill="1" applyBorder="1" applyAlignment="1">
      <alignment horizontal="justify" vertical="center" wrapText="1"/>
    </xf>
    <xf numFmtId="0" fontId="5" fillId="3" borderId="22" xfId="2" applyFont="1" applyFill="1" applyBorder="1" applyAlignment="1">
      <alignment horizontal="justify" vertical="center" wrapText="1"/>
    </xf>
    <xf numFmtId="0" fontId="5" fillId="3" borderId="23" xfId="2" applyFont="1" applyFill="1" applyBorder="1" applyAlignment="1">
      <alignment horizontal="center" vertical="center" wrapText="1"/>
    </xf>
    <xf numFmtId="10" fontId="4" fillId="3" borderId="23" xfId="1" applyNumberFormat="1" applyFont="1" applyFill="1" applyBorder="1" applyAlignment="1">
      <alignment horizontal="center" vertical="center" wrapText="1"/>
    </xf>
    <xf numFmtId="0" fontId="5" fillId="3" borderId="20" xfId="2" applyFont="1" applyFill="1" applyBorder="1" applyAlignment="1">
      <alignment horizontal="center" vertical="center" wrapText="1"/>
    </xf>
    <xf numFmtId="0" fontId="5" fillId="3" borderId="21" xfId="0" applyFont="1" applyFill="1" applyBorder="1" applyAlignment="1">
      <alignment horizontal="justify" vertical="center" wrapText="1"/>
    </xf>
    <xf numFmtId="9" fontId="5" fillId="3" borderId="23" xfId="1" applyFont="1" applyFill="1" applyBorder="1" applyAlignment="1">
      <alignment horizontal="center" vertical="center" wrapText="1"/>
    </xf>
    <xf numFmtId="9" fontId="5" fillId="3" borderId="13" xfId="1" applyFont="1" applyFill="1" applyBorder="1" applyAlignment="1">
      <alignment horizontal="center" vertical="center" wrapText="1"/>
    </xf>
    <xf numFmtId="0" fontId="5" fillId="3" borderId="26" xfId="2" applyFont="1" applyFill="1" applyBorder="1" applyAlignment="1">
      <alignment horizontal="justify" vertical="center" wrapText="1"/>
    </xf>
    <xf numFmtId="0" fontId="5" fillId="3" borderId="27" xfId="2" applyFont="1" applyFill="1" applyBorder="1" applyAlignment="1">
      <alignment horizontal="center" vertical="center" wrapText="1"/>
    </xf>
    <xf numFmtId="10" fontId="4" fillId="3" borderId="27" xfId="1" applyNumberFormat="1" applyFont="1" applyFill="1" applyBorder="1" applyAlignment="1">
      <alignment horizontal="center" vertical="center" wrapText="1"/>
    </xf>
    <xf numFmtId="0" fontId="5" fillId="3" borderId="24" xfId="2" applyFont="1" applyFill="1" applyBorder="1" applyAlignment="1">
      <alignment horizontal="center" vertical="center" wrapText="1"/>
    </xf>
    <xf numFmtId="0" fontId="5" fillId="3" borderId="25" xfId="0" applyFont="1" applyFill="1" applyBorder="1" applyAlignment="1">
      <alignment horizontal="justify" vertical="center" wrapText="1"/>
    </xf>
    <xf numFmtId="0" fontId="5" fillId="3" borderId="28" xfId="2" applyFont="1" applyFill="1" applyBorder="1" applyAlignment="1">
      <alignment horizontal="justify" vertical="center" wrapText="1"/>
    </xf>
    <xf numFmtId="0" fontId="5" fillId="3" borderId="33" xfId="2" applyFont="1" applyFill="1" applyBorder="1" applyAlignment="1">
      <alignment horizontal="justify" vertical="center" wrapText="1"/>
    </xf>
    <xf numFmtId="1" fontId="5" fillId="3" borderId="34" xfId="0" applyNumberFormat="1" applyFont="1" applyFill="1" applyBorder="1" applyAlignment="1">
      <alignment horizontal="center" vertical="center"/>
    </xf>
    <xf numFmtId="164" fontId="4" fillId="3" borderId="34" xfId="1" applyNumberFormat="1" applyFont="1" applyFill="1" applyBorder="1" applyAlignment="1">
      <alignment horizontal="center" vertical="center" wrapText="1"/>
    </xf>
    <xf numFmtId="1" fontId="5" fillId="3" borderId="28" xfId="1" applyNumberFormat="1" applyFont="1" applyFill="1" applyBorder="1" applyAlignment="1">
      <alignment horizontal="center" vertical="center" wrapText="1"/>
    </xf>
    <xf numFmtId="164" fontId="5" fillId="3" borderId="19" xfId="0" applyNumberFormat="1" applyFont="1" applyFill="1" applyBorder="1" applyAlignment="1">
      <alignment horizontal="center" vertical="center"/>
    </xf>
    <xf numFmtId="164" fontId="4" fillId="3" borderId="19" xfId="1" applyNumberFormat="1" applyFont="1" applyFill="1" applyBorder="1" applyAlignment="1">
      <alignment horizontal="center" vertical="center" wrapText="1"/>
    </xf>
    <xf numFmtId="1" fontId="5" fillId="3" borderId="31" xfId="1" applyNumberFormat="1" applyFont="1" applyFill="1" applyBorder="1" applyAlignment="1">
      <alignment horizontal="center" vertical="center" wrapText="1"/>
    </xf>
    <xf numFmtId="44" fontId="5" fillId="3" borderId="34" xfId="0" applyNumberFormat="1" applyFont="1" applyFill="1" applyBorder="1" applyAlignment="1">
      <alignment vertical="center"/>
    </xf>
    <xf numFmtId="44" fontId="5" fillId="3" borderId="8" xfId="0" applyNumberFormat="1" applyFont="1" applyFill="1" applyBorder="1" applyAlignment="1">
      <alignment vertical="center"/>
    </xf>
    <xf numFmtId="164" fontId="4" fillId="3" borderId="27" xfId="1" applyNumberFormat="1" applyFont="1" applyFill="1" applyBorder="1" applyAlignment="1">
      <alignment horizontal="center" vertical="center" wrapText="1"/>
    </xf>
    <xf numFmtId="1" fontId="5" fillId="3" borderId="0" xfId="1" applyNumberFormat="1" applyFont="1" applyFill="1" applyBorder="1" applyAlignment="1">
      <alignment horizontal="center" vertical="center" wrapText="1"/>
    </xf>
    <xf numFmtId="1" fontId="5" fillId="3" borderId="23" xfId="0" applyNumberFormat="1" applyFont="1" applyFill="1" applyBorder="1" applyAlignment="1">
      <alignment horizontal="center" vertical="center"/>
    </xf>
    <xf numFmtId="164" fontId="4" fillId="3" borderId="23" xfId="1" applyNumberFormat="1" applyFont="1" applyFill="1" applyBorder="1" applyAlignment="1">
      <alignment horizontal="center" vertical="center" wrapText="1"/>
    </xf>
    <xf numFmtId="1" fontId="5" fillId="3" borderId="22" xfId="1" applyNumberFormat="1" applyFont="1" applyFill="1" applyBorder="1" applyAlignment="1">
      <alignment horizontal="center" vertical="center" wrapText="1"/>
    </xf>
    <xf numFmtId="49" fontId="5" fillId="3" borderId="21" xfId="2" applyNumberFormat="1" applyFont="1" applyFill="1" applyBorder="1" applyAlignment="1">
      <alignment horizontal="justify" vertical="center" wrapText="1"/>
    </xf>
    <xf numFmtId="1" fontId="5" fillId="3" borderId="19" xfId="0" applyNumberFormat="1" applyFont="1" applyFill="1" applyBorder="1" applyAlignment="1">
      <alignment horizontal="center" vertical="center"/>
    </xf>
    <xf numFmtId="164" fontId="4" fillId="3" borderId="23" xfId="2" applyNumberFormat="1" applyFont="1" applyFill="1" applyBorder="1" applyAlignment="1">
      <alignment horizontal="center" vertical="center"/>
    </xf>
    <xf numFmtId="1" fontId="5" fillId="3" borderId="22" xfId="2" applyNumberFormat="1" applyFont="1" applyFill="1" applyBorder="1" applyAlignment="1">
      <alignment horizontal="center" vertical="center" wrapText="1"/>
    </xf>
    <xf numFmtId="9" fontId="5" fillId="3" borderId="19" xfId="1" applyFont="1" applyFill="1" applyBorder="1" applyAlignment="1">
      <alignment horizontal="center" vertical="center"/>
    </xf>
    <xf numFmtId="164" fontId="4" fillId="3" borderId="19" xfId="2" applyNumberFormat="1" applyFont="1" applyFill="1" applyBorder="1" applyAlignment="1">
      <alignment horizontal="center" vertical="center"/>
    </xf>
    <xf numFmtId="1" fontId="5" fillId="3" borderId="31" xfId="2" applyNumberFormat="1" applyFont="1" applyFill="1" applyBorder="1" applyAlignment="1">
      <alignment horizontal="center" vertical="center" wrapText="1"/>
    </xf>
    <xf numFmtId="0" fontId="5" fillId="3" borderId="6" xfId="2" applyFont="1" applyFill="1" applyBorder="1" applyAlignment="1">
      <alignment horizontal="justify" vertical="center" wrapText="1"/>
    </xf>
    <xf numFmtId="9" fontId="5" fillId="3" borderId="5" xfId="1" applyFont="1" applyFill="1" applyBorder="1" applyAlignment="1">
      <alignment horizontal="center" vertical="center"/>
    </xf>
    <xf numFmtId="164" fontId="4" fillId="3" borderId="5" xfId="2" applyNumberFormat="1" applyFont="1" applyFill="1" applyBorder="1" applyAlignment="1">
      <alignment horizontal="center" vertical="center"/>
    </xf>
    <xf numFmtId="1" fontId="5" fillId="3" borderId="4" xfId="2" applyNumberFormat="1" applyFont="1" applyFill="1" applyBorder="1" applyAlignment="1">
      <alignment horizontal="center" vertical="center" wrapText="1"/>
    </xf>
    <xf numFmtId="0" fontId="5" fillId="3" borderId="6" xfId="0" applyFont="1" applyFill="1" applyBorder="1" applyAlignment="1">
      <alignment horizontal="justify" vertical="center" wrapText="1"/>
    </xf>
    <xf numFmtId="1" fontId="5" fillId="3" borderId="5" xfId="0" applyNumberFormat="1" applyFont="1" applyFill="1" applyBorder="1" applyAlignment="1">
      <alignment horizontal="center" vertical="center"/>
    </xf>
    <xf numFmtId="0" fontId="6" fillId="3" borderId="6" xfId="2" applyFont="1" applyFill="1" applyBorder="1" applyAlignment="1">
      <alignment horizontal="justify" vertical="center" wrapText="1"/>
    </xf>
    <xf numFmtId="0" fontId="5" fillId="0" borderId="10" xfId="2" applyFont="1" applyBorder="1" applyAlignment="1">
      <alignment horizontal="justify" vertical="center" wrapText="1"/>
    </xf>
    <xf numFmtId="1" fontId="5" fillId="0" borderId="8" xfId="2" applyNumberFormat="1" applyFont="1" applyBorder="1" applyAlignment="1">
      <alignment horizontal="center" vertical="center"/>
    </xf>
    <xf numFmtId="164" fontId="4" fillId="3" borderId="7" xfId="2" applyNumberFormat="1" applyFont="1" applyFill="1" applyBorder="1" applyAlignment="1">
      <alignment horizontal="center" vertical="center"/>
    </xf>
    <xf numFmtId="1" fontId="5" fillId="3" borderId="0" xfId="2" applyNumberFormat="1" applyFont="1" applyFill="1" applyAlignment="1">
      <alignment horizontal="center" vertical="center" wrapText="1"/>
    </xf>
    <xf numFmtId="9" fontId="5" fillId="3" borderId="10" xfId="2" applyNumberFormat="1" applyFont="1" applyFill="1" applyBorder="1" applyAlignment="1">
      <alignment horizontal="justify" vertical="center" wrapText="1"/>
    </xf>
    <xf numFmtId="0" fontId="5" fillId="0" borderId="21" xfId="2" applyFont="1" applyBorder="1" applyAlignment="1">
      <alignment horizontal="justify" vertical="center" wrapText="1"/>
    </xf>
    <xf numFmtId="1" fontId="5" fillId="0" borderId="23" xfId="2" applyNumberFormat="1" applyFont="1" applyBorder="1" applyAlignment="1">
      <alignment horizontal="center" vertical="center"/>
    </xf>
    <xf numFmtId="9" fontId="5" fillId="3" borderId="21" xfId="2" applyNumberFormat="1" applyFont="1" applyFill="1" applyBorder="1" applyAlignment="1">
      <alignment horizontal="justify" vertical="center" wrapText="1"/>
    </xf>
    <xf numFmtId="10" fontId="5" fillId="0" borderId="23" xfId="2" applyNumberFormat="1" applyFont="1" applyBorder="1" applyAlignment="1">
      <alignment horizontal="center" vertical="center"/>
    </xf>
    <xf numFmtId="0" fontId="5" fillId="0" borderId="25" xfId="2" applyFont="1" applyBorder="1" applyAlignment="1">
      <alignment horizontal="justify" vertical="center" wrapText="1"/>
    </xf>
    <xf numFmtId="10" fontId="5" fillId="0" borderId="27" xfId="2" applyNumberFormat="1" applyFont="1" applyBorder="1" applyAlignment="1">
      <alignment horizontal="center" vertical="center"/>
    </xf>
    <xf numFmtId="1" fontId="5" fillId="3" borderId="26" xfId="2" applyNumberFormat="1" applyFont="1" applyFill="1" applyBorder="1" applyAlignment="1">
      <alignment horizontal="center" vertical="center" wrapText="1"/>
    </xf>
    <xf numFmtId="9" fontId="5" fillId="3" borderId="25" xfId="2" applyNumberFormat="1" applyFont="1" applyFill="1" applyBorder="1" applyAlignment="1">
      <alignment horizontal="justify" vertical="center" wrapText="1"/>
    </xf>
    <xf numFmtId="1" fontId="5" fillId="0" borderId="7" xfId="1" applyNumberFormat="1" applyFont="1" applyFill="1" applyBorder="1" applyAlignment="1">
      <alignment horizontal="center" vertical="center"/>
    </xf>
    <xf numFmtId="1" fontId="5" fillId="3" borderId="35" xfId="2" applyNumberFormat="1" applyFont="1" applyFill="1" applyBorder="1" applyAlignment="1">
      <alignment horizontal="center" vertical="center" wrapText="1"/>
    </xf>
    <xf numFmtId="9" fontId="6" fillId="3" borderId="3" xfId="2" applyNumberFormat="1" applyFont="1" applyFill="1" applyBorder="1" applyAlignment="1">
      <alignment horizontal="justify" vertical="center" wrapText="1"/>
    </xf>
    <xf numFmtId="9" fontId="5" fillId="0" borderId="23" xfId="1" applyFont="1" applyFill="1" applyBorder="1" applyAlignment="1">
      <alignment horizontal="center" vertical="center"/>
    </xf>
    <xf numFmtId="9" fontId="6" fillId="3" borderId="21" xfId="2" applyNumberFormat="1" applyFont="1" applyFill="1" applyBorder="1" applyAlignment="1">
      <alignment horizontal="justify" vertical="center" wrapText="1"/>
    </xf>
    <xf numFmtId="9" fontId="5" fillId="0" borderId="27" xfId="1" applyFont="1" applyFill="1" applyBorder="1" applyAlignment="1">
      <alignment horizontal="center" vertical="center"/>
    </xf>
    <xf numFmtId="164" fontId="4" fillId="3" borderId="27" xfId="2" applyNumberFormat="1" applyFont="1" applyFill="1" applyBorder="1" applyAlignment="1">
      <alignment horizontal="center" vertical="center"/>
    </xf>
    <xf numFmtId="0" fontId="6" fillId="3" borderId="25" xfId="2" applyFont="1" applyFill="1" applyBorder="1" applyAlignment="1">
      <alignment horizontal="justify" vertical="center" wrapText="1"/>
    </xf>
    <xf numFmtId="164" fontId="5" fillId="3" borderId="34" xfId="0" applyNumberFormat="1" applyFont="1" applyFill="1" applyBorder="1" applyAlignment="1">
      <alignment horizontal="center" vertical="center"/>
    </xf>
    <xf numFmtId="164" fontId="4" fillId="3" borderId="34" xfId="2" applyNumberFormat="1" applyFont="1" applyFill="1" applyBorder="1" applyAlignment="1">
      <alignment horizontal="center" vertical="center"/>
    </xf>
    <xf numFmtId="1" fontId="5" fillId="3" borderId="28" xfId="2" applyNumberFormat="1" applyFont="1" applyFill="1" applyBorder="1" applyAlignment="1">
      <alignment horizontal="center" vertical="center" wrapText="1"/>
    </xf>
    <xf numFmtId="164" fontId="5" fillId="3" borderId="8" xfId="0" applyNumberFormat="1" applyFont="1" applyFill="1" applyBorder="1" applyAlignment="1">
      <alignment horizontal="center" vertical="center"/>
    </xf>
    <xf numFmtId="164" fontId="4" fillId="3" borderId="8" xfId="2" applyNumberFormat="1" applyFont="1" applyFill="1" applyBorder="1" applyAlignment="1">
      <alignment horizontal="center" vertical="center"/>
    </xf>
    <xf numFmtId="0" fontId="2" fillId="3" borderId="2" xfId="2" applyFill="1" applyBorder="1" applyAlignment="1">
      <alignment horizontal="center" vertical="center"/>
    </xf>
    <xf numFmtId="0" fontId="2" fillId="3" borderId="3" xfId="2" applyFill="1" applyBorder="1" applyAlignment="1">
      <alignment horizontal="justify" vertical="center"/>
    </xf>
    <xf numFmtId="0" fontId="7" fillId="3" borderId="35" xfId="2" applyFont="1" applyFill="1" applyBorder="1" applyAlignment="1">
      <alignment horizontal="center" vertical="center" wrapText="1"/>
    </xf>
    <xf numFmtId="164" fontId="8" fillId="3" borderId="2" xfId="2" applyNumberFormat="1" applyFont="1" applyFill="1" applyBorder="1" applyAlignment="1">
      <alignment horizontal="center" vertical="center"/>
    </xf>
    <xf numFmtId="164" fontId="8" fillId="0" borderId="7" xfId="2" applyNumberFormat="1" applyFont="1" applyBorder="1" applyAlignment="1">
      <alignment horizontal="center" vertical="center"/>
    </xf>
    <xf numFmtId="164" fontId="8" fillId="3" borderId="3" xfId="2" applyNumberFormat="1" applyFont="1" applyFill="1" applyBorder="1" applyAlignment="1">
      <alignment horizontal="center" vertical="center"/>
    </xf>
    <xf numFmtId="0" fontId="2" fillId="3" borderId="9" xfId="2" applyFill="1" applyBorder="1" applyAlignment="1">
      <alignment horizontal="center" vertical="center"/>
    </xf>
    <xf numFmtId="0" fontId="9" fillId="4" borderId="0" xfId="2" applyFont="1" applyFill="1" applyAlignment="1">
      <alignment horizontal="center" vertical="center" wrapText="1"/>
    </xf>
    <xf numFmtId="0" fontId="9" fillId="4" borderId="8" xfId="2" applyFont="1" applyFill="1" applyBorder="1" applyAlignment="1">
      <alignment horizontal="center" vertical="center" wrapText="1"/>
    </xf>
    <xf numFmtId="0" fontId="9" fillId="4" borderId="10" xfId="2" applyFont="1" applyFill="1" applyBorder="1" applyAlignment="1">
      <alignment horizontal="center" vertical="center" wrapText="1"/>
    </xf>
    <xf numFmtId="0" fontId="2" fillId="3" borderId="29" xfId="2" applyFill="1" applyBorder="1" applyAlignment="1">
      <alignment horizontal="center" vertical="center"/>
    </xf>
    <xf numFmtId="0" fontId="2" fillId="3" borderId="30" xfId="2" applyFill="1" applyBorder="1" applyAlignment="1">
      <alignment horizontal="justify" vertical="center"/>
    </xf>
    <xf numFmtId="0" fontId="7" fillId="3" borderId="31" xfId="2" applyFont="1" applyFill="1" applyBorder="1" applyAlignment="1">
      <alignment horizontal="center" vertical="center" wrapText="1"/>
    </xf>
    <xf numFmtId="164" fontId="8" fillId="3" borderId="29" xfId="2" applyNumberFormat="1" applyFont="1" applyFill="1" applyBorder="1" applyAlignment="1">
      <alignment horizontal="center" vertical="center"/>
    </xf>
    <xf numFmtId="164" fontId="8" fillId="0" borderId="19" xfId="2" applyNumberFormat="1" applyFont="1" applyBorder="1" applyAlignment="1">
      <alignment horizontal="center" vertical="center"/>
    </xf>
    <xf numFmtId="164" fontId="8" fillId="3" borderId="30" xfId="2" applyNumberFormat="1" applyFont="1" applyFill="1" applyBorder="1" applyAlignment="1">
      <alignment horizontal="center" vertical="center"/>
    </xf>
    <xf numFmtId="0" fontId="5" fillId="3" borderId="25" xfId="2" applyFont="1" applyFill="1" applyBorder="1" applyAlignment="1">
      <alignment horizontal="justify" vertical="center" wrapText="1"/>
    </xf>
    <xf numFmtId="0" fontId="5" fillId="3" borderId="32" xfId="2" applyFont="1" applyFill="1" applyBorder="1" applyAlignment="1">
      <alignment horizontal="justify" vertical="center" wrapText="1"/>
    </xf>
    <xf numFmtId="0" fontId="5" fillId="3" borderId="20" xfId="2" applyFont="1" applyFill="1" applyBorder="1" applyAlignment="1">
      <alignment horizontal="justify" vertical="center" wrapText="1"/>
    </xf>
    <xf numFmtId="0" fontId="5" fillId="3" borderId="24" xfId="2" applyFont="1" applyFill="1" applyBorder="1" applyAlignment="1">
      <alignment horizontal="justify" vertical="center" wrapText="1"/>
    </xf>
    <xf numFmtId="0" fontId="5" fillId="3" borderId="4" xfId="2" applyFont="1" applyFill="1" applyBorder="1" applyAlignment="1">
      <alignment horizontal="justify" vertical="center" wrapText="1"/>
    </xf>
    <xf numFmtId="0" fontId="5" fillId="0" borderId="3" xfId="2" applyFont="1" applyBorder="1" applyAlignment="1">
      <alignment horizontal="justify" vertical="center" wrapText="1"/>
    </xf>
    <xf numFmtId="0" fontId="5" fillId="3" borderId="35" xfId="2" applyFont="1" applyFill="1" applyBorder="1" applyAlignment="1">
      <alignment horizontal="justify" vertical="center" wrapText="1"/>
    </xf>
    <xf numFmtId="9" fontId="5" fillId="3" borderId="34" xfId="1" applyFont="1" applyFill="1" applyBorder="1" applyAlignment="1">
      <alignment horizontal="center" vertical="center" wrapText="1"/>
    </xf>
    <xf numFmtId="10" fontId="4" fillId="3" borderId="34" xfId="1" applyNumberFormat="1" applyFont="1" applyFill="1" applyBorder="1" applyAlignment="1">
      <alignment horizontal="center" vertical="center" wrapText="1"/>
    </xf>
    <xf numFmtId="0" fontId="5" fillId="3" borderId="32" xfId="2" applyFont="1" applyFill="1" applyBorder="1" applyAlignment="1">
      <alignment horizontal="center" vertical="center" wrapText="1"/>
    </xf>
    <xf numFmtId="0" fontId="5" fillId="3" borderId="33" xfId="0" applyFont="1" applyFill="1" applyBorder="1" applyAlignment="1">
      <alignment horizontal="justify" vertical="center" wrapText="1"/>
    </xf>
    <xf numFmtId="164" fontId="0" fillId="0" borderId="0" xfId="0" applyNumberFormat="1"/>
    <xf numFmtId="0" fontId="5" fillId="3" borderId="29" xfId="2" applyFont="1" applyFill="1" applyBorder="1" applyAlignment="1">
      <alignment horizontal="center" vertical="center" wrapText="1"/>
    </xf>
    <xf numFmtId="0" fontId="5" fillId="3" borderId="14" xfId="2" applyFont="1" applyFill="1" applyBorder="1" applyAlignment="1">
      <alignment horizontal="center" vertical="center" wrapText="1"/>
    </xf>
    <xf numFmtId="0" fontId="5" fillId="3" borderId="20" xfId="2" applyFont="1" applyFill="1" applyBorder="1" applyAlignment="1">
      <alignment horizontal="left" vertical="center" wrapText="1"/>
    </xf>
    <xf numFmtId="0" fontId="5" fillId="3" borderId="24" xfId="2" applyFont="1" applyFill="1" applyBorder="1" applyAlignment="1">
      <alignment horizontal="left" vertical="center" wrapText="1"/>
    </xf>
    <xf numFmtId="0" fontId="5" fillId="3" borderId="32" xfId="2" applyFont="1" applyFill="1" applyBorder="1" applyAlignment="1">
      <alignment horizontal="left" vertical="center" wrapText="1"/>
    </xf>
    <xf numFmtId="0" fontId="5" fillId="3" borderId="32" xfId="2" applyFont="1" applyFill="1" applyBorder="1" applyAlignment="1">
      <alignment horizontal="left" vertical="center"/>
    </xf>
    <xf numFmtId="0" fontId="5" fillId="3" borderId="29" xfId="2" applyFont="1" applyFill="1" applyBorder="1" applyAlignment="1">
      <alignment horizontal="left" vertical="center"/>
    </xf>
    <xf numFmtId="0" fontId="5" fillId="3" borderId="9" xfId="2" applyFont="1" applyFill="1" applyBorder="1" applyAlignment="1">
      <alignment horizontal="left" vertical="center"/>
    </xf>
    <xf numFmtId="0" fontId="5" fillId="3" borderId="20" xfId="2" applyFont="1" applyFill="1" applyBorder="1" applyAlignment="1">
      <alignment horizontal="left" vertical="center"/>
    </xf>
    <xf numFmtId="0" fontId="5" fillId="3" borderId="1" xfId="2" applyFont="1" applyFill="1" applyBorder="1" applyAlignment="1">
      <alignment horizontal="left" vertical="center"/>
    </xf>
    <xf numFmtId="0" fontId="5" fillId="0" borderId="20" xfId="2" applyFont="1" applyBorder="1" applyAlignment="1">
      <alignment horizontal="left" vertical="center"/>
    </xf>
    <xf numFmtId="0" fontId="5" fillId="0" borderId="24" xfId="2" applyFont="1" applyBorder="1" applyAlignment="1">
      <alignment horizontal="left" vertical="center"/>
    </xf>
    <xf numFmtId="0" fontId="5" fillId="3" borderId="10" xfId="2" applyFont="1" applyFill="1" applyBorder="1" applyAlignment="1">
      <alignment horizontal="justify" vertical="center" wrapText="1"/>
    </xf>
    <xf numFmtId="0" fontId="5" fillId="3" borderId="30" xfId="2" applyFont="1" applyFill="1" applyBorder="1" applyAlignment="1">
      <alignment horizontal="justify" vertical="center" wrapText="1"/>
    </xf>
    <xf numFmtId="0" fontId="5" fillId="0" borderId="2" xfId="2" applyFont="1" applyBorder="1" applyAlignment="1">
      <alignment horizontal="left" vertical="center"/>
    </xf>
    <xf numFmtId="0" fontId="5" fillId="3" borderId="30" xfId="0" applyFont="1" applyFill="1" applyBorder="1" applyAlignment="1">
      <alignment horizontal="justify" vertical="center" wrapText="1"/>
    </xf>
    <xf numFmtId="0" fontId="5" fillId="3" borderId="9" xfId="2" applyFont="1" applyFill="1" applyBorder="1" applyAlignment="1">
      <alignment horizontal="left" vertical="center" wrapText="1"/>
    </xf>
    <xf numFmtId="0" fontId="5" fillId="3" borderId="17" xfId="2" applyFont="1" applyFill="1" applyBorder="1" applyAlignment="1">
      <alignment horizontal="justify" vertical="center" wrapText="1"/>
    </xf>
    <xf numFmtId="0" fontId="5" fillId="3" borderId="31" xfId="2" applyFont="1" applyFill="1" applyBorder="1" applyAlignment="1">
      <alignment horizontal="justify" vertical="center" wrapText="1"/>
    </xf>
    <xf numFmtId="0" fontId="5" fillId="3" borderId="0" xfId="2" applyFont="1" applyFill="1" applyAlignment="1">
      <alignment horizontal="justify" vertical="center" wrapText="1"/>
    </xf>
    <xf numFmtId="10" fontId="4" fillId="3" borderId="13" xfId="1" applyNumberFormat="1" applyFont="1" applyFill="1" applyBorder="1" applyAlignment="1">
      <alignment horizontal="center" vertical="center" wrapText="1"/>
    </xf>
    <xf numFmtId="0" fontId="5" fillId="3" borderId="12" xfId="0" applyFont="1" applyFill="1" applyBorder="1" applyAlignment="1">
      <alignment horizontal="justify" vertical="center" wrapText="1"/>
    </xf>
    <xf numFmtId="0" fontId="5" fillId="3" borderId="18" xfId="2" applyFont="1" applyFill="1" applyBorder="1" applyAlignment="1">
      <alignment horizontal="justify" vertical="center" wrapText="1"/>
    </xf>
    <xf numFmtId="0" fontId="3" fillId="2" borderId="4" xfId="2" applyFont="1" applyFill="1" applyBorder="1" applyAlignment="1">
      <alignment horizontal="center" vertical="center" wrapText="1"/>
    </xf>
    <xf numFmtId="0" fontId="4" fillId="3" borderId="19" xfId="2" applyFont="1" applyFill="1" applyBorder="1" applyAlignment="1">
      <alignment horizontal="center" vertical="center" wrapText="1"/>
    </xf>
    <xf numFmtId="164" fontId="4" fillId="3" borderId="7" xfId="1" applyNumberFormat="1" applyFont="1" applyFill="1" applyBorder="1" applyAlignment="1">
      <alignment horizontal="center" vertical="center" wrapText="1"/>
    </xf>
    <xf numFmtId="0" fontId="5" fillId="3" borderId="9" xfId="2" applyFont="1" applyFill="1" applyBorder="1" applyAlignment="1">
      <alignment horizontal="center" vertical="center" wrapText="1"/>
    </xf>
    <xf numFmtId="0" fontId="5" fillId="3" borderId="11" xfId="2" applyFont="1" applyFill="1" applyBorder="1" applyAlignment="1">
      <alignment horizontal="center" vertical="center" wrapText="1"/>
    </xf>
    <xf numFmtId="3" fontId="5" fillId="3" borderId="19" xfId="2" applyNumberFormat="1" applyFont="1" applyFill="1" applyBorder="1" applyAlignment="1">
      <alignment horizontal="center" vertical="center" wrapText="1"/>
    </xf>
    <xf numFmtId="0" fontId="4" fillId="3" borderId="5" xfId="2" applyFont="1" applyFill="1" applyBorder="1" applyAlignment="1">
      <alignment horizontal="center" vertical="center" wrapText="1"/>
    </xf>
    <xf numFmtId="0" fontId="5" fillId="3" borderId="34" xfId="2" applyFont="1" applyFill="1" applyBorder="1" applyAlignment="1">
      <alignment horizontal="center" vertical="center" wrapText="1"/>
    </xf>
    <xf numFmtId="0" fontId="0" fillId="4" borderId="0" xfId="0" applyFill="1"/>
    <xf numFmtId="164" fontId="4" fillId="3" borderId="5" xfId="1" applyNumberFormat="1" applyFont="1" applyFill="1" applyBorder="1" applyAlignment="1">
      <alignment horizontal="center" vertical="center" wrapText="1"/>
    </xf>
    <xf numFmtId="1" fontId="5" fillId="3" borderId="4" xfId="1" applyNumberFormat="1" applyFont="1" applyFill="1" applyBorder="1" applyAlignment="1">
      <alignment horizontal="center" vertical="center" wrapText="1"/>
    </xf>
    <xf numFmtId="0" fontId="5" fillId="3" borderId="10" xfId="2" applyFont="1" applyFill="1" applyBorder="1" applyAlignment="1">
      <alignment horizontal="justify" vertical="center" wrapText="1"/>
    </xf>
    <xf numFmtId="0" fontId="5" fillId="3" borderId="30" xfId="2" applyFont="1" applyFill="1" applyBorder="1" applyAlignment="1">
      <alignment horizontal="justify" vertical="center" wrapText="1"/>
    </xf>
    <xf numFmtId="0" fontId="5" fillId="0" borderId="2" xfId="2" applyFont="1" applyBorder="1" applyAlignment="1">
      <alignment horizontal="left" vertical="center"/>
    </xf>
    <xf numFmtId="0" fontId="5" fillId="3" borderId="30" xfId="0" applyFont="1" applyFill="1" applyBorder="1" applyAlignment="1">
      <alignment horizontal="justify" vertical="center" wrapText="1"/>
    </xf>
    <xf numFmtId="0" fontId="5" fillId="3" borderId="17" xfId="2" applyFont="1" applyFill="1" applyBorder="1" applyAlignment="1">
      <alignment horizontal="justify" vertical="center" wrapText="1"/>
    </xf>
    <xf numFmtId="0" fontId="5" fillId="3" borderId="31" xfId="2" applyFont="1" applyFill="1" applyBorder="1" applyAlignment="1">
      <alignment horizontal="justify" vertical="center" wrapText="1"/>
    </xf>
    <xf numFmtId="0" fontId="5" fillId="3" borderId="9" xfId="2" applyFont="1" applyFill="1" applyBorder="1" applyAlignment="1">
      <alignment horizontal="left" vertical="center" wrapText="1"/>
    </xf>
    <xf numFmtId="0" fontId="5" fillId="3" borderId="0" xfId="2" applyFont="1" applyFill="1" applyAlignment="1">
      <alignment horizontal="justify" vertical="center" wrapText="1"/>
    </xf>
    <xf numFmtId="10" fontId="4" fillId="3" borderId="13" xfId="1" applyNumberFormat="1" applyFont="1" applyFill="1" applyBorder="1" applyAlignment="1">
      <alignment horizontal="center" vertical="center" wrapText="1"/>
    </xf>
    <xf numFmtId="0" fontId="5" fillId="3" borderId="12" xfId="0" applyFont="1" applyFill="1" applyBorder="1" applyAlignment="1">
      <alignment horizontal="justify" vertical="center" wrapText="1"/>
    </xf>
    <xf numFmtId="0" fontId="5" fillId="3" borderId="18" xfId="2" applyFont="1" applyFill="1" applyBorder="1" applyAlignment="1">
      <alignment horizontal="justify" vertical="center" wrapText="1"/>
    </xf>
    <xf numFmtId="0" fontId="3" fillId="2" borderId="4" xfId="2" applyFont="1" applyFill="1" applyBorder="1" applyAlignment="1">
      <alignment horizontal="center" vertical="center" wrapText="1"/>
    </xf>
    <xf numFmtId="164" fontId="4" fillId="3" borderId="7" xfId="1" applyNumberFormat="1" applyFont="1" applyFill="1" applyBorder="1" applyAlignment="1">
      <alignment horizontal="center" vertical="center" wrapText="1"/>
    </xf>
    <xf numFmtId="0" fontId="5" fillId="3" borderId="9" xfId="2" applyFont="1" applyFill="1" applyBorder="1" applyAlignment="1">
      <alignment horizontal="center" vertical="center" wrapText="1"/>
    </xf>
    <xf numFmtId="0" fontId="5" fillId="3" borderId="11"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5" fillId="3" borderId="1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15" fillId="3" borderId="2" xfId="2" applyFont="1" applyFill="1" applyBorder="1" applyAlignment="1">
      <alignment vertical="center" wrapText="1"/>
    </xf>
    <xf numFmtId="1" fontId="15" fillId="3" borderId="7" xfId="2" applyNumberFormat="1" applyFont="1" applyFill="1" applyBorder="1" applyAlignment="1">
      <alignment horizontal="center" vertical="center" wrapText="1"/>
    </xf>
    <xf numFmtId="0" fontId="15" fillId="3" borderId="14" xfId="2" applyFont="1" applyFill="1" applyBorder="1" applyAlignment="1">
      <alignment vertical="center" wrapText="1"/>
    </xf>
    <xf numFmtId="0" fontId="15" fillId="3" borderId="16" xfId="2" applyFont="1" applyFill="1" applyBorder="1" applyAlignment="1">
      <alignment horizontal="justify" vertical="center" wrapText="1"/>
    </xf>
    <xf numFmtId="0" fontId="15" fillId="3" borderId="16" xfId="2" applyFont="1" applyFill="1" applyBorder="1" applyAlignment="1">
      <alignment horizontal="center" vertical="center" wrapText="1"/>
    </xf>
    <xf numFmtId="164" fontId="14" fillId="3" borderId="16" xfId="1" applyNumberFormat="1" applyFont="1" applyFill="1" applyBorder="1" applyAlignment="1">
      <alignment horizontal="center" vertical="center" wrapText="1"/>
    </xf>
    <xf numFmtId="0" fontId="15" fillId="3" borderId="16" xfId="2" applyNumberFormat="1" applyFont="1" applyFill="1" applyBorder="1" applyAlignment="1">
      <alignment horizontal="center" vertical="center" wrapText="1"/>
    </xf>
    <xf numFmtId="0" fontId="15" fillId="3" borderId="20" xfId="2" applyFont="1" applyFill="1" applyBorder="1" applyAlignment="1">
      <alignment vertical="center" wrapText="1"/>
    </xf>
    <xf numFmtId="0" fontId="15" fillId="3" borderId="23" xfId="2" applyFont="1" applyFill="1" applyBorder="1" applyAlignment="1">
      <alignment horizontal="justify" vertical="center" wrapText="1"/>
    </xf>
    <xf numFmtId="0" fontId="15" fillId="3" borderId="20" xfId="2" applyFont="1" applyFill="1" applyBorder="1" applyAlignment="1">
      <alignment horizontal="left" vertical="center" wrapText="1"/>
    </xf>
    <xf numFmtId="0" fontId="15" fillId="3" borderId="15" xfId="2" applyFont="1" applyFill="1" applyBorder="1" applyAlignment="1">
      <alignment horizontal="justify" vertical="center" wrapText="1"/>
    </xf>
    <xf numFmtId="10" fontId="14" fillId="3" borderId="16" xfId="1" applyNumberFormat="1" applyFont="1" applyFill="1" applyBorder="1" applyAlignment="1">
      <alignment horizontal="center" vertical="center" wrapText="1"/>
    </xf>
    <xf numFmtId="0" fontId="15" fillId="3" borderId="17" xfId="2" applyFont="1" applyFill="1" applyBorder="1" applyAlignment="1">
      <alignment horizontal="justify" vertical="center" wrapText="1"/>
    </xf>
    <xf numFmtId="9" fontId="14" fillId="3" borderId="16" xfId="1" applyNumberFormat="1" applyFont="1" applyFill="1" applyBorder="1" applyAlignment="1">
      <alignment horizontal="center" vertical="center" wrapText="1"/>
    </xf>
    <xf numFmtId="0" fontId="15" fillId="3" borderId="24" xfId="2" applyFont="1" applyFill="1" applyBorder="1" applyAlignment="1">
      <alignment horizontal="left" vertical="center" wrapText="1"/>
    </xf>
    <xf numFmtId="0" fontId="15" fillId="3" borderId="25" xfId="2" applyFont="1" applyFill="1" applyBorder="1" applyAlignment="1">
      <alignment horizontal="justify" vertical="center" wrapText="1"/>
    </xf>
    <xf numFmtId="0" fontId="15" fillId="3" borderId="26" xfId="2" applyFont="1" applyFill="1" applyBorder="1" applyAlignment="1">
      <alignment horizontal="justify" vertical="center" wrapText="1"/>
    </xf>
    <xf numFmtId="0" fontId="15" fillId="3" borderId="27" xfId="2" applyFont="1" applyFill="1" applyBorder="1" applyAlignment="1">
      <alignment horizontal="center" vertical="center" wrapText="1"/>
    </xf>
    <xf numFmtId="9" fontId="14" fillId="3" borderId="27" xfId="1" applyNumberFormat="1" applyFont="1" applyFill="1" applyBorder="1" applyAlignment="1">
      <alignment horizontal="center" vertical="center" wrapText="1"/>
    </xf>
    <xf numFmtId="10" fontId="14" fillId="3" borderId="27" xfId="1" applyNumberFormat="1" applyFont="1" applyFill="1" applyBorder="1" applyAlignment="1">
      <alignment horizontal="center" vertical="center" wrapText="1"/>
    </xf>
    <xf numFmtId="0" fontId="15" fillId="3" borderId="32" xfId="2" applyFont="1" applyFill="1" applyBorder="1" applyAlignment="1">
      <alignment horizontal="left" vertical="center" wrapText="1"/>
    </xf>
    <xf numFmtId="0" fontId="15" fillId="3" borderId="33" xfId="2" applyFont="1" applyFill="1" applyBorder="1" applyAlignment="1">
      <alignment horizontal="justify" vertical="center" wrapText="1"/>
    </xf>
    <xf numFmtId="0" fontId="15" fillId="3" borderId="28" xfId="2" applyFont="1" applyFill="1" applyBorder="1" applyAlignment="1">
      <alignment horizontal="justify" vertical="center" wrapText="1"/>
    </xf>
    <xf numFmtId="9" fontId="15" fillId="3" borderId="34" xfId="1" applyFont="1" applyFill="1" applyBorder="1" applyAlignment="1">
      <alignment horizontal="center" vertical="center" wrapText="1"/>
    </xf>
    <xf numFmtId="10" fontId="14" fillId="3" borderId="34" xfId="1" applyNumberFormat="1" applyFont="1" applyFill="1" applyBorder="1" applyAlignment="1">
      <alignment horizontal="center" vertical="center" wrapText="1"/>
    </xf>
    <xf numFmtId="10" fontId="14" fillId="3" borderId="7" xfId="1" applyNumberFormat="1" applyFont="1" applyFill="1" applyBorder="1" applyAlignment="1">
      <alignment horizontal="center" vertical="center" wrapText="1"/>
    </xf>
    <xf numFmtId="9" fontId="14" fillId="3" borderId="23" xfId="1" applyNumberFormat="1" applyFont="1" applyFill="1" applyBorder="1" applyAlignment="1">
      <alignment horizontal="center" vertical="center" wrapText="1"/>
    </xf>
    <xf numFmtId="0" fontId="15" fillId="3" borderId="21" xfId="2" applyFont="1" applyFill="1" applyBorder="1" applyAlignment="1">
      <alignment horizontal="justify" vertical="center" wrapText="1"/>
    </xf>
    <xf numFmtId="0" fontId="15" fillId="3" borderId="22" xfId="2" applyFont="1" applyFill="1" applyBorder="1" applyAlignment="1">
      <alignment horizontal="justify" vertical="center" wrapText="1"/>
    </xf>
    <xf numFmtId="9" fontId="15" fillId="3" borderId="23" xfId="1" applyFont="1" applyFill="1" applyBorder="1" applyAlignment="1">
      <alignment horizontal="center" vertical="center" wrapText="1"/>
    </xf>
    <xf numFmtId="164" fontId="15" fillId="3" borderId="23" xfId="1" applyNumberFormat="1" applyFont="1" applyFill="1" applyBorder="1" applyAlignment="1">
      <alignment horizontal="center" vertical="center" wrapText="1"/>
    </xf>
    <xf numFmtId="0" fontId="15" fillId="3" borderId="31" xfId="2" applyFont="1" applyFill="1" applyBorder="1" applyAlignment="1">
      <alignment horizontal="justify" vertical="center" wrapText="1"/>
    </xf>
    <xf numFmtId="9" fontId="14" fillId="3" borderId="13" xfId="1" applyNumberFormat="1" applyFont="1" applyFill="1" applyBorder="1" applyAlignment="1">
      <alignment horizontal="center" vertical="center" wrapText="1"/>
    </xf>
    <xf numFmtId="9" fontId="14" fillId="3" borderId="19" xfId="1" applyNumberFormat="1" applyFont="1" applyFill="1" applyBorder="1" applyAlignment="1">
      <alignment horizontal="center" vertical="center" wrapText="1"/>
    </xf>
    <xf numFmtId="0" fontId="15" fillId="3" borderId="3" xfId="2" applyFont="1" applyFill="1" applyBorder="1" applyAlignment="1">
      <alignment horizontal="justify" vertical="center" wrapText="1"/>
    </xf>
    <xf numFmtId="0" fontId="15" fillId="3" borderId="34" xfId="2" applyFont="1" applyFill="1" applyBorder="1" applyAlignment="1">
      <alignment horizontal="center" vertical="center" wrapText="1"/>
    </xf>
    <xf numFmtId="9" fontId="14" fillId="3" borderId="34" xfId="1" applyNumberFormat="1" applyFont="1" applyFill="1" applyBorder="1" applyAlignment="1">
      <alignment horizontal="center" vertical="center" wrapText="1"/>
    </xf>
    <xf numFmtId="0" fontId="15" fillId="3" borderId="29" xfId="2" applyFont="1" applyFill="1" applyBorder="1" applyAlignment="1">
      <alignment horizontal="left" vertical="center" wrapText="1"/>
    </xf>
    <xf numFmtId="0" fontId="15" fillId="3" borderId="30" xfId="2" applyFont="1" applyFill="1" applyBorder="1" applyAlignment="1">
      <alignment horizontal="justify" vertical="center" wrapText="1"/>
    </xf>
    <xf numFmtId="3" fontId="15" fillId="3" borderId="19" xfId="2" applyNumberFormat="1" applyFont="1" applyFill="1" applyBorder="1" applyAlignment="1">
      <alignment horizontal="center" vertical="center" wrapText="1"/>
    </xf>
    <xf numFmtId="0" fontId="15" fillId="3" borderId="32" xfId="2" applyFont="1" applyFill="1" applyBorder="1" applyAlignment="1">
      <alignment horizontal="left" vertical="center"/>
    </xf>
    <xf numFmtId="0" fontId="15" fillId="3" borderId="29" xfId="2" applyFont="1" applyFill="1" applyBorder="1" applyAlignment="1">
      <alignment horizontal="left" vertical="center"/>
    </xf>
    <xf numFmtId="0" fontId="14" fillId="3" borderId="7" xfId="2" applyFont="1" applyFill="1" applyBorder="1" applyAlignment="1">
      <alignment horizontal="center" vertical="center" textRotation="90" wrapText="1"/>
    </xf>
    <xf numFmtId="44" fontId="15" fillId="3" borderId="34" xfId="0" applyNumberFormat="1" applyFont="1" applyFill="1" applyBorder="1" applyAlignment="1">
      <alignment vertical="center"/>
    </xf>
    <xf numFmtId="44" fontId="15" fillId="3" borderId="34" xfId="0" applyNumberFormat="1" applyFont="1" applyFill="1" applyBorder="1" applyAlignment="1">
      <alignment horizontal="center" vertical="center"/>
    </xf>
    <xf numFmtId="0" fontId="15" fillId="3" borderId="1" xfId="2" applyFont="1" applyFill="1" applyBorder="1" applyAlignment="1">
      <alignment horizontal="left" vertical="center"/>
    </xf>
    <xf numFmtId="0" fontId="15" fillId="3" borderId="6" xfId="2" applyFont="1" applyFill="1" applyBorder="1" applyAlignment="1">
      <alignment horizontal="justify" vertical="center" wrapText="1"/>
    </xf>
    <xf numFmtId="0" fontId="15" fillId="3" borderId="1" xfId="2" applyFont="1" applyFill="1" applyBorder="1" applyAlignment="1">
      <alignment horizontal="justify" vertical="center" wrapText="1"/>
    </xf>
    <xf numFmtId="1" fontId="15" fillId="3" borderId="5" xfId="0" applyNumberFormat="1" applyFont="1" applyFill="1" applyBorder="1" applyAlignment="1">
      <alignment horizontal="center" vertical="center"/>
    </xf>
    <xf numFmtId="0" fontId="15" fillId="3" borderId="11" xfId="2" applyFont="1" applyFill="1" applyBorder="1" applyAlignment="1">
      <alignment horizontal="left" vertical="center"/>
    </xf>
    <xf numFmtId="0" fontId="15" fillId="3" borderId="12" xfId="2" applyFont="1" applyFill="1" applyBorder="1" applyAlignment="1">
      <alignment horizontal="justify" vertical="center" wrapText="1"/>
    </xf>
    <xf numFmtId="0" fontId="15" fillId="3" borderId="11" xfId="2" applyFont="1" applyFill="1" applyBorder="1" applyAlignment="1">
      <alignment horizontal="justify" vertical="center" wrapText="1"/>
    </xf>
    <xf numFmtId="1" fontId="15" fillId="3" borderId="13" xfId="0" applyNumberFormat="1" applyFont="1" applyFill="1" applyBorder="1" applyAlignment="1">
      <alignment horizontal="center" vertical="center"/>
    </xf>
    <xf numFmtId="164" fontId="14" fillId="3" borderId="13" xfId="1" applyNumberFormat="1" applyFont="1" applyFill="1" applyBorder="1" applyAlignment="1">
      <alignment horizontal="center" vertical="center" wrapText="1"/>
    </xf>
    <xf numFmtId="0" fontId="15" fillId="3" borderId="24" xfId="2" applyFont="1" applyFill="1" applyBorder="1" applyAlignment="1">
      <alignment horizontal="justify" vertical="center" wrapText="1"/>
    </xf>
    <xf numFmtId="164" fontId="14" fillId="3" borderId="23" xfId="2" applyNumberFormat="1" applyFont="1" applyFill="1" applyBorder="1" applyAlignment="1">
      <alignment horizontal="center" vertical="center"/>
    </xf>
    <xf numFmtId="9" fontId="15" fillId="3" borderId="19" xfId="1" applyFont="1" applyFill="1" applyBorder="1" applyAlignment="1">
      <alignment horizontal="center" vertical="center"/>
    </xf>
    <xf numFmtId="0" fontId="15" fillId="3" borderId="4" xfId="2" applyFont="1" applyFill="1" applyBorder="1" applyAlignment="1">
      <alignment horizontal="justify" vertical="center" wrapText="1"/>
    </xf>
    <xf numFmtId="9" fontId="15" fillId="3" borderId="5" xfId="1" applyFont="1" applyFill="1" applyBorder="1" applyAlignment="1">
      <alignment horizontal="center" vertical="center"/>
    </xf>
    <xf numFmtId="164" fontId="14" fillId="3" borderId="5" xfId="2" applyNumberFormat="1" applyFont="1" applyFill="1" applyBorder="1" applyAlignment="1">
      <alignment horizontal="center" vertical="center"/>
    </xf>
    <xf numFmtId="0" fontId="15" fillId="0" borderId="10" xfId="2" applyFont="1" applyBorder="1" applyAlignment="1">
      <alignment horizontal="justify" vertical="center" wrapText="1"/>
    </xf>
    <xf numFmtId="0" fontId="15" fillId="3" borderId="0" xfId="2" applyFont="1" applyFill="1" applyAlignment="1">
      <alignment horizontal="justify" vertical="center" wrapText="1"/>
    </xf>
    <xf numFmtId="1" fontId="15" fillId="0" borderId="8" xfId="2" applyNumberFormat="1" applyFont="1" applyBorder="1" applyAlignment="1">
      <alignment horizontal="center" vertical="center"/>
    </xf>
    <xf numFmtId="0" fontId="15" fillId="0" borderId="20" xfId="2" applyFont="1" applyBorder="1" applyAlignment="1">
      <alignment horizontal="left" vertical="center"/>
    </xf>
    <xf numFmtId="0" fontId="15" fillId="0" borderId="21" xfId="2" applyFont="1" applyBorder="1" applyAlignment="1">
      <alignment horizontal="justify" vertical="center" wrapText="1"/>
    </xf>
    <xf numFmtId="1" fontId="15" fillId="0" borderId="23" xfId="2" applyNumberFormat="1" applyFont="1" applyBorder="1" applyAlignment="1">
      <alignment horizontal="center" vertical="center"/>
    </xf>
    <xf numFmtId="0" fontId="15" fillId="0" borderId="24" xfId="2" applyFont="1" applyBorder="1" applyAlignment="1">
      <alignment horizontal="left" vertical="center"/>
    </xf>
    <xf numFmtId="0" fontId="15" fillId="0" borderId="25" xfId="2" applyFont="1" applyBorder="1" applyAlignment="1">
      <alignment horizontal="justify" vertical="center" wrapText="1"/>
    </xf>
    <xf numFmtId="10" fontId="15" fillId="0" borderId="27" xfId="2" applyNumberFormat="1" applyFont="1" applyBorder="1" applyAlignment="1">
      <alignment horizontal="center" vertical="center"/>
    </xf>
    <xf numFmtId="0" fontId="15" fillId="0" borderId="2" xfId="2" applyFont="1" applyBorder="1" applyAlignment="1">
      <alignment horizontal="left" vertical="center"/>
    </xf>
    <xf numFmtId="0" fontId="15" fillId="0" borderId="3" xfId="2" applyFont="1" applyBorder="1" applyAlignment="1">
      <alignment horizontal="justify" vertical="center" wrapText="1"/>
    </xf>
    <xf numFmtId="0" fontId="15" fillId="3" borderId="35" xfId="2" applyFont="1" applyFill="1" applyBorder="1" applyAlignment="1">
      <alignment horizontal="justify" vertical="center" wrapText="1"/>
    </xf>
    <xf numFmtId="1" fontId="15" fillId="0" borderId="7" xfId="1" applyNumberFormat="1" applyFont="1" applyFill="1" applyBorder="1" applyAlignment="1">
      <alignment horizontal="center" vertical="center"/>
    </xf>
    <xf numFmtId="2" fontId="15" fillId="0" borderId="7" xfId="1" applyNumberFormat="1" applyFont="1" applyFill="1" applyBorder="1" applyAlignment="1">
      <alignment horizontal="center" vertical="center"/>
    </xf>
    <xf numFmtId="9" fontId="15" fillId="0" borderId="27" xfId="1" applyFont="1" applyFill="1" applyBorder="1" applyAlignment="1">
      <alignment horizontal="center" vertical="center"/>
    </xf>
    <xf numFmtId="164" fontId="14" fillId="3" borderId="27" xfId="2" applyNumberFormat="1" applyFont="1" applyFill="1" applyBorder="1" applyAlignment="1">
      <alignment horizontal="center" vertical="center"/>
    </xf>
    <xf numFmtId="164" fontId="14" fillId="3" borderId="8" xfId="2" applyNumberFormat="1" applyFont="1" applyFill="1" applyBorder="1" applyAlignment="1">
      <alignment horizontal="center" vertical="center"/>
    </xf>
    <xf numFmtId="0" fontId="15" fillId="3" borderId="7" xfId="2" applyFont="1" applyFill="1" applyBorder="1" applyAlignment="1">
      <alignment horizontal="justify" vertical="center" wrapText="1"/>
    </xf>
    <xf numFmtId="164" fontId="14" fillId="3" borderId="7" xfId="2" applyNumberFormat="1" applyFont="1" applyFill="1" applyBorder="1" applyAlignment="1">
      <alignment horizontal="center" vertical="center"/>
    </xf>
    <xf numFmtId="164" fontId="15" fillId="3" borderId="19" xfId="0" applyNumberFormat="1" applyFont="1" applyFill="1" applyBorder="1" applyAlignment="1">
      <alignment horizontal="center" vertical="center"/>
    </xf>
    <xf numFmtId="164" fontId="14" fillId="3" borderId="19" xfId="2" applyNumberFormat="1" applyFont="1" applyFill="1" applyBorder="1" applyAlignment="1">
      <alignment horizontal="center" vertical="center"/>
    </xf>
    <xf numFmtId="0" fontId="15" fillId="3" borderId="9" xfId="2" applyFont="1" applyFill="1" applyBorder="1" applyAlignment="1">
      <alignment horizontal="left" vertical="center"/>
    </xf>
    <xf numFmtId="1" fontId="15" fillId="3" borderId="8" xfId="0" applyNumberFormat="1" applyFont="1" applyFill="1" applyBorder="1" applyAlignment="1">
      <alignment horizontal="center" vertical="center"/>
    </xf>
    <xf numFmtId="0" fontId="15" fillId="3" borderId="34" xfId="2" applyFont="1" applyFill="1" applyBorder="1" applyAlignment="1">
      <alignment horizontal="justify" vertical="center" wrapText="1"/>
    </xf>
    <xf numFmtId="164" fontId="15" fillId="3" borderId="2" xfId="2" applyNumberFormat="1" applyFont="1" applyFill="1" applyBorder="1" applyAlignment="1">
      <alignment horizontal="center" vertical="center"/>
    </xf>
    <xf numFmtId="164" fontId="15" fillId="0" borderId="7" xfId="2" applyNumberFormat="1" applyFont="1" applyBorder="1" applyAlignment="1">
      <alignment horizontal="center" vertical="center"/>
    </xf>
    <xf numFmtId="164" fontId="15" fillId="3" borderId="23" xfId="2" applyNumberFormat="1" applyFont="1" applyFill="1" applyBorder="1" applyAlignment="1">
      <alignment horizontal="center" vertical="center"/>
    </xf>
    <xf numFmtId="164" fontId="15" fillId="0" borderId="23" xfId="2" applyNumberFormat="1" applyFont="1" applyBorder="1" applyAlignment="1">
      <alignment horizontal="center" vertical="center"/>
    </xf>
    <xf numFmtId="0" fontId="15" fillId="3" borderId="20" xfId="2" applyFont="1" applyFill="1" applyBorder="1" applyAlignment="1">
      <alignment horizontal="center" vertical="center"/>
    </xf>
    <xf numFmtId="10" fontId="15" fillId="4" borderId="23" xfId="1" applyNumberFormat="1" applyFont="1" applyFill="1" applyBorder="1" applyAlignment="1">
      <alignment horizontal="center" vertical="center" wrapText="1"/>
    </xf>
    <xf numFmtId="10" fontId="15" fillId="4" borderId="21" xfId="1" applyNumberFormat="1" applyFont="1" applyFill="1" applyBorder="1" applyAlignment="1">
      <alignment horizontal="center" vertical="center" wrapText="1"/>
    </xf>
    <xf numFmtId="0" fontId="15" fillId="3" borderId="29" xfId="2" applyFont="1" applyFill="1" applyBorder="1" applyAlignment="1">
      <alignment horizontal="center" vertical="center"/>
    </xf>
    <xf numFmtId="0" fontId="15" fillId="3" borderId="30" xfId="2" applyFont="1" applyFill="1" applyBorder="1" applyAlignment="1">
      <alignment horizontal="justify" vertical="center"/>
    </xf>
    <xf numFmtId="9" fontId="15" fillId="3" borderId="29" xfId="1" applyFont="1" applyFill="1" applyBorder="1" applyAlignment="1">
      <alignment horizontal="center" vertical="center"/>
    </xf>
    <xf numFmtId="9" fontId="15" fillId="0" borderId="19" xfId="1" applyFont="1" applyBorder="1" applyAlignment="1">
      <alignment horizontal="center" vertical="center"/>
    </xf>
    <xf numFmtId="0" fontId="15" fillId="3" borderId="18" xfId="2" applyFont="1" applyFill="1" applyBorder="1" applyAlignment="1">
      <alignment horizontal="justify" vertical="center" wrapText="1"/>
    </xf>
    <xf numFmtId="10" fontId="14" fillId="3" borderId="19" xfId="1" applyNumberFormat="1" applyFont="1" applyFill="1" applyBorder="1" applyAlignment="1">
      <alignment horizontal="center" vertical="center" wrapText="1"/>
    </xf>
    <xf numFmtId="0" fontId="15" fillId="0" borderId="30" xfId="2" applyFont="1" applyBorder="1" applyAlignment="1">
      <alignment horizontal="justify" vertical="center" wrapText="1"/>
    </xf>
    <xf numFmtId="9" fontId="15" fillId="0" borderId="19" xfId="1" applyFont="1" applyFill="1" applyBorder="1" applyAlignment="1">
      <alignment horizontal="center" vertical="center"/>
    </xf>
    <xf numFmtId="0" fontId="15" fillId="0" borderId="29" xfId="2" applyFont="1" applyBorder="1" applyAlignment="1">
      <alignment horizontal="left" vertical="center"/>
    </xf>
    <xf numFmtId="1" fontId="15" fillId="3" borderId="16" xfId="2" applyNumberFormat="1" applyFont="1" applyFill="1" applyBorder="1" applyAlignment="1">
      <alignment horizontal="center" vertical="center" wrapText="1"/>
    </xf>
    <xf numFmtId="0" fontId="15" fillId="3" borderId="7" xfId="2" applyFont="1" applyFill="1" applyBorder="1" applyAlignment="1">
      <alignment horizontal="center" vertical="center" wrapText="1"/>
    </xf>
    <xf numFmtId="0" fontId="15" fillId="3" borderId="19" xfId="2" applyFont="1" applyFill="1" applyBorder="1" applyAlignment="1">
      <alignment horizontal="center" vertical="center" wrapText="1"/>
    </xf>
    <xf numFmtId="1" fontId="15" fillId="3" borderId="19" xfId="0" applyNumberFormat="1" applyFont="1" applyFill="1" applyBorder="1" applyAlignment="1">
      <alignment horizontal="center" vertical="center"/>
    </xf>
    <xf numFmtId="164" fontId="14" fillId="3" borderId="7" xfId="1" applyNumberFormat="1" applyFont="1" applyFill="1" applyBorder="1" applyAlignment="1">
      <alignment horizontal="center" vertical="center" wrapText="1"/>
    </xf>
    <xf numFmtId="164" fontId="14" fillId="3" borderId="19" xfId="1" applyNumberFormat="1" applyFont="1" applyFill="1" applyBorder="1" applyAlignment="1">
      <alignment horizontal="center" vertical="center" wrapText="1"/>
    </xf>
    <xf numFmtId="0" fontId="15" fillId="3" borderId="10" xfId="2" applyFont="1" applyFill="1" applyBorder="1" applyAlignment="1">
      <alignment horizontal="justify"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5" fillId="3" borderId="2" xfId="2" applyFont="1" applyFill="1" applyBorder="1" applyAlignment="1">
      <alignment horizontal="left" vertical="center" wrapText="1"/>
    </xf>
    <xf numFmtId="0" fontId="5" fillId="3" borderId="9" xfId="2" applyFont="1" applyFill="1" applyBorder="1" applyAlignment="1">
      <alignment horizontal="left" vertical="center" wrapText="1"/>
    </xf>
    <xf numFmtId="0" fontId="5" fillId="3" borderId="11" xfId="2" applyFont="1" applyFill="1" applyBorder="1" applyAlignment="1">
      <alignment horizontal="left" vertical="center" wrapText="1"/>
    </xf>
    <xf numFmtId="0" fontId="5" fillId="3" borderId="3" xfId="2" applyFont="1" applyFill="1" applyBorder="1" applyAlignment="1">
      <alignment horizontal="justify" vertical="center" wrapText="1"/>
    </xf>
    <xf numFmtId="0" fontId="5" fillId="3" borderId="10" xfId="2" applyFont="1" applyFill="1" applyBorder="1" applyAlignment="1">
      <alignment horizontal="justify" vertical="center" wrapText="1"/>
    </xf>
    <xf numFmtId="0" fontId="5" fillId="3" borderId="12" xfId="2" applyFont="1" applyFill="1" applyBorder="1" applyAlignment="1">
      <alignment horizontal="justify" vertical="center" wrapText="1"/>
    </xf>
    <xf numFmtId="0" fontId="5" fillId="3" borderId="7" xfId="2" applyFont="1" applyFill="1" applyBorder="1" applyAlignment="1">
      <alignment horizontal="justify" vertical="center" wrapText="1"/>
    </xf>
    <xf numFmtId="0" fontId="5" fillId="3" borderId="8" xfId="2" applyFont="1" applyFill="1" applyBorder="1" applyAlignment="1">
      <alignment horizontal="justify" vertical="center" wrapText="1"/>
    </xf>
    <xf numFmtId="0" fontId="5" fillId="3" borderId="13" xfId="2" applyFont="1" applyFill="1" applyBorder="1" applyAlignment="1">
      <alignment horizontal="justify" vertical="center" wrapText="1"/>
    </xf>
    <xf numFmtId="0" fontId="5" fillId="3" borderId="7" xfId="2" applyFont="1" applyFill="1" applyBorder="1" applyAlignment="1">
      <alignment horizontal="center" vertical="center" wrapText="1"/>
    </xf>
    <xf numFmtId="0" fontId="5" fillId="3" borderId="8" xfId="2" applyFont="1" applyFill="1" applyBorder="1" applyAlignment="1">
      <alignment horizontal="center" vertical="center" wrapText="1"/>
    </xf>
    <xf numFmtId="0" fontId="5" fillId="3" borderId="13" xfId="2" applyFont="1" applyFill="1" applyBorder="1" applyAlignment="1">
      <alignment horizontal="center" vertical="center" wrapText="1"/>
    </xf>
    <xf numFmtId="164" fontId="4" fillId="3" borderId="7" xfId="1" applyNumberFormat="1" applyFont="1" applyFill="1" applyBorder="1" applyAlignment="1">
      <alignment horizontal="center" vertical="center" wrapText="1"/>
    </xf>
    <xf numFmtId="164" fontId="4" fillId="3" borderId="8" xfId="1" applyNumberFormat="1" applyFont="1" applyFill="1" applyBorder="1" applyAlignment="1">
      <alignment horizontal="center" vertical="center" wrapText="1"/>
    </xf>
    <xf numFmtId="164" fontId="4" fillId="3" borderId="13" xfId="1" applyNumberFormat="1"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9" xfId="2" applyFont="1" applyFill="1" applyBorder="1" applyAlignment="1">
      <alignment horizontal="center" vertical="center" wrapText="1"/>
    </xf>
    <xf numFmtId="0" fontId="5" fillId="3" borderId="11" xfId="2" applyFont="1" applyFill="1" applyBorder="1" applyAlignment="1">
      <alignment horizontal="center" vertical="center" wrapText="1"/>
    </xf>
    <xf numFmtId="0" fontId="5" fillId="3" borderId="3" xfId="2" applyFont="1" applyFill="1" applyBorder="1" applyAlignment="1">
      <alignment horizontal="left" vertical="center" wrapText="1"/>
    </xf>
    <xf numFmtId="0" fontId="5" fillId="3" borderId="10" xfId="2" applyFont="1" applyFill="1" applyBorder="1" applyAlignment="1">
      <alignment horizontal="left" vertical="center" wrapText="1"/>
    </xf>
    <xf numFmtId="0" fontId="5" fillId="3" borderId="12" xfId="2" applyFont="1" applyFill="1" applyBorder="1" applyAlignment="1">
      <alignment horizontal="left" vertical="center" wrapText="1"/>
    </xf>
    <xf numFmtId="164" fontId="4" fillId="3" borderId="16" xfId="1" applyNumberFormat="1" applyFont="1" applyFill="1" applyBorder="1" applyAlignment="1">
      <alignment horizontal="center" vertical="center" wrapText="1"/>
    </xf>
    <xf numFmtId="0" fontId="5" fillId="3" borderId="15" xfId="0" applyFont="1" applyFill="1" applyBorder="1" applyAlignment="1">
      <alignment horizontal="justify" vertical="center" wrapText="1"/>
    </xf>
    <xf numFmtId="0" fontId="5" fillId="3" borderId="10" xfId="0" applyFont="1" applyFill="1" applyBorder="1" applyAlignment="1">
      <alignment horizontal="justify" vertical="center" wrapText="1"/>
    </xf>
    <xf numFmtId="0" fontId="5" fillId="3" borderId="12" xfId="0" applyFont="1" applyFill="1" applyBorder="1" applyAlignment="1">
      <alignment horizontal="justify" vertical="center" wrapText="1"/>
    </xf>
    <xf numFmtId="0" fontId="5" fillId="3" borderId="14" xfId="2" applyFont="1" applyFill="1" applyBorder="1" applyAlignment="1">
      <alignment horizontal="left" vertical="center" wrapText="1"/>
    </xf>
    <xf numFmtId="0" fontId="5" fillId="3" borderId="15" xfId="2" applyFont="1" applyFill="1" applyBorder="1" applyAlignment="1">
      <alignment horizontal="justify" vertical="center" wrapText="1"/>
    </xf>
    <xf numFmtId="0" fontId="5" fillId="3" borderId="16" xfId="2" applyFont="1" applyFill="1" applyBorder="1" applyAlignment="1">
      <alignment horizontal="justify" vertical="center" wrapText="1"/>
    </xf>
    <xf numFmtId="0" fontId="5" fillId="3" borderId="16" xfId="2" applyFont="1" applyFill="1" applyBorder="1" applyAlignment="1">
      <alignment horizontal="center" vertical="center" wrapText="1"/>
    </xf>
    <xf numFmtId="0" fontId="5" fillId="0" borderId="15" xfId="0" applyFont="1" applyBorder="1" applyAlignment="1">
      <alignment horizontal="justify" vertical="center" wrapText="1"/>
    </xf>
    <xf numFmtId="0" fontId="5" fillId="0" borderId="10" xfId="0" applyFont="1" applyBorder="1" applyAlignment="1">
      <alignment horizontal="justify" vertical="center" wrapText="1"/>
    </xf>
    <xf numFmtId="0" fontId="5" fillId="0" borderId="12" xfId="0" applyFont="1" applyBorder="1" applyAlignment="1">
      <alignment horizontal="justify" vertical="center" wrapText="1"/>
    </xf>
    <xf numFmtId="0" fontId="5" fillId="3" borderId="17" xfId="2" applyFont="1" applyFill="1" applyBorder="1" applyAlignment="1">
      <alignment horizontal="justify" vertical="center" wrapText="1"/>
    </xf>
    <xf numFmtId="0" fontId="5" fillId="3" borderId="18" xfId="2" applyFont="1" applyFill="1" applyBorder="1" applyAlignment="1">
      <alignment horizontal="justify" vertical="center" wrapText="1"/>
    </xf>
    <xf numFmtId="10" fontId="4" fillId="3" borderId="16" xfId="1" applyNumberFormat="1" applyFont="1" applyFill="1" applyBorder="1" applyAlignment="1">
      <alignment horizontal="center" vertical="center" wrapText="1"/>
    </xf>
    <xf numFmtId="10" fontId="4" fillId="3" borderId="13" xfId="1" applyNumberFormat="1" applyFont="1" applyFill="1" applyBorder="1" applyAlignment="1">
      <alignment horizontal="center" vertical="center" wrapText="1"/>
    </xf>
    <xf numFmtId="0" fontId="5" fillId="0" borderId="15" xfId="0" applyFont="1" applyBorder="1" applyAlignment="1">
      <alignment horizontal="left" vertical="center" wrapText="1"/>
    </xf>
    <xf numFmtId="0" fontId="5" fillId="0" borderId="12" xfId="0" applyFont="1" applyBorder="1" applyAlignment="1">
      <alignment horizontal="left" vertical="center" wrapText="1"/>
    </xf>
    <xf numFmtId="0" fontId="5" fillId="3" borderId="15"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0" xfId="2" applyFont="1" applyFill="1" applyAlignment="1">
      <alignment horizontal="justify" vertical="center" wrapText="1"/>
    </xf>
    <xf numFmtId="10" fontId="4" fillId="3" borderId="8" xfId="1" applyNumberFormat="1" applyFont="1" applyFill="1" applyBorder="1" applyAlignment="1">
      <alignment horizontal="center" vertical="center" wrapText="1"/>
    </xf>
    <xf numFmtId="0" fontId="5" fillId="0" borderId="15" xfId="2" applyFont="1" applyBorder="1" applyAlignment="1">
      <alignment horizontal="justify" vertical="center" wrapText="1"/>
    </xf>
    <xf numFmtId="0" fontId="5" fillId="0" borderId="12" xfId="2" applyFont="1" applyBorder="1" applyAlignment="1">
      <alignment horizontal="justify" vertical="center" wrapText="1"/>
    </xf>
    <xf numFmtId="0" fontId="5" fillId="3" borderId="30" xfId="2" applyFont="1" applyFill="1" applyBorder="1" applyAlignment="1">
      <alignment horizontal="justify" vertical="center" wrapText="1"/>
    </xf>
    <xf numFmtId="0" fontId="5" fillId="3" borderId="19" xfId="2" applyFont="1" applyFill="1" applyBorder="1" applyAlignment="1">
      <alignment horizontal="center" vertical="center" wrapText="1"/>
    </xf>
    <xf numFmtId="0" fontId="4" fillId="3" borderId="7" xfId="2" applyFont="1" applyFill="1" applyBorder="1" applyAlignment="1">
      <alignment horizontal="center" vertical="center" wrapText="1"/>
    </xf>
    <xf numFmtId="0" fontId="4" fillId="3" borderId="8" xfId="2" applyFont="1" applyFill="1" applyBorder="1" applyAlignment="1">
      <alignment horizontal="center" vertical="center" wrapText="1"/>
    </xf>
    <xf numFmtId="0" fontId="4" fillId="3" borderId="19" xfId="2" applyFont="1" applyFill="1" applyBorder="1" applyAlignment="1">
      <alignment horizontal="center" vertical="center" wrapText="1"/>
    </xf>
    <xf numFmtId="0" fontId="5" fillId="3" borderId="29" xfId="2" applyFont="1" applyFill="1" applyBorder="1" applyAlignment="1">
      <alignment horizontal="left" vertical="center" wrapText="1"/>
    </xf>
    <xf numFmtId="0" fontId="5" fillId="3" borderId="31" xfId="2" applyFont="1" applyFill="1" applyBorder="1" applyAlignment="1">
      <alignment horizontal="justify" vertical="center" wrapText="1"/>
    </xf>
    <xf numFmtId="0" fontId="12" fillId="0" borderId="0" xfId="0" applyFont="1" applyAlignment="1">
      <alignment horizontal="center" wrapText="1"/>
    </xf>
    <xf numFmtId="0" fontId="12" fillId="0" borderId="0" xfId="0" applyFont="1" applyAlignment="1">
      <alignment horizontal="center"/>
    </xf>
    <xf numFmtId="0" fontId="11" fillId="0" borderId="0" xfId="0" applyFont="1" applyAlignment="1">
      <alignment horizontal="center"/>
    </xf>
    <xf numFmtId="0" fontId="5" fillId="0" borderId="2" xfId="2" applyFont="1" applyBorder="1" applyAlignment="1">
      <alignment horizontal="left" vertical="center"/>
    </xf>
    <xf numFmtId="0" fontId="5" fillId="0" borderId="11" xfId="2" applyFont="1" applyBorder="1" applyAlignment="1">
      <alignment horizontal="left" vertical="center"/>
    </xf>
    <xf numFmtId="10" fontId="4" fillId="3" borderId="19" xfId="1" applyNumberFormat="1" applyFont="1" applyFill="1" applyBorder="1" applyAlignment="1">
      <alignment horizontal="center" vertical="center" wrapText="1"/>
    </xf>
    <xf numFmtId="0" fontId="5" fillId="3" borderId="30" xfId="0" applyFont="1" applyFill="1" applyBorder="1" applyAlignment="1">
      <alignment horizontal="justify" vertical="center" wrapText="1"/>
    </xf>
    <xf numFmtId="0" fontId="16" fillId="3" borderId="7" xfId="2" applyFont="1" applyFill="1" applyBorder="1" applyAlignment="1">
      <alignment horizontal="center" vertical="center" textRotation="90" wrapText="1"/>
    </xf>
    <xf numFmtId="0" fontId="16" fillId="3" borderId="19" xfId="2" applyFont="1" applyFill="1" applyBorder="1" applyAlignment="1">
      <alignment horizontal="center" vertical="center" textRotation="90" wrapText="1"/>
    </xf>
    <xf numFmtId="0" fontId="16" fillId="3" borderId="8" xfId="2" applyFont="1" applyFill="1" applyBorder="1" applyAlignment="1">
      <alignment horizontal="center" vertical="center" textRotation="90" wrapText="1"/>
    </xf>
    <xf numFmtId="0" fontId="15" fillId="3" borderId="2" xfId="2" applyFont="1" applyFill="1" applyBorder="1" applyAlignment="1">
      <alignment horizontal="center" vertical="center"/>
    </xf>
    <xf numFmtId="0" fontId="3" fillId="2" borderId="7" xfId="2" applyFont="1" applyFill="1" applyBorder="1" applyAlignment="1">
      <alignment horizontal="center" vertical="center" wrapText="1"/>
    </xf>
    <xf numFmtId="0" fontId="3" fillId="2" borderId="19" xfId="2" applyFont="1" applyFill="1" applyBorder="1" applyAlignment="1">
      <alignment horizontal="center" vertical="center" wrapText="1"/>
    </xf>
    <xf numFmtId="0" fontId="15" fillId="3" borderId="14" xfId="2" applyFont="1" applyFill="1" applyBorder="1" applyAlignment="1">
      <alignment horizontal="center" vertical="center" wrapText="1"/>
    </xf>
    <xf numFmtId="0" fontId="15" fillId="3" borderId="11" xfId="2" applyFont="1" applyFill="1" applyBorder="1" applyAlignment="1">
      <alignment horizontal="center" vertical="center" wrapText="1"/>
    </xf>
    <xf numFmtId="0" fontId="15" fillId="3" borderId="15" xfId="2" applyFont="1" applyFill="1" applyBorder="1" applyAlignment="1">
      <alignment horizontal="justify" vertical="center" wrapText="1"/>
    </xf>
    <xf numFmtId="0" fontId="15" fillId="3" borderId="12" xfId="2" applyFont="1" applyFill="1" applyBorder="1" applyAlignment="1">
      <alignment horizontal="justify" vertical="center" wrapText="1"/>
    </xf>
    <xf numFmtId="0" fontId="15" fillId="3" borderId="3" xfId="2" applyFont="1" applyFill="1" applyBorder="1" applyAlignment="1">
      <alignment horizontal="justify" vertical="center" wrapText="1"/>
    </xf>
    <xf numFmtId="0" fontId="15" fillId="3" borderId="30" xfId="2" applyFont="1" applyFill="1" applyBorder="1" applyAlignment="1">
      <alignment horizontal="justify" vertical="center" wrapText="1"/>
    </xf>
    <xf numFmtId="0" fontId="15" fillId="3" borderId="11" xfId="2" applyFont="1" applyFill="1" applyBorder="1" applyAlignment="1">
      <alignment horizontal="center" vertical="center"/>
    </xf>
    <xf numFmtId="0" fontId="15" fillId="0" borderId="2" xfId="2" applyFont="1" applyBorder="1" applyAlignment="1">
      <alignment horizontal="left" vertical="center"/>
    </xf>
    <xf numFmtId="0" fontId="15" fillId="3" borderId="2" xfId="2" applyFont="1" applyFill="1" applyBorder="1" applyAlignment="1">
      <alignment horizontal="left" vertical="center" wrapText="1"/>
    </xf>
    <xf numFmtId="0" fontId="15" fillId="3" borderId="29" xfId="2" applyFont="1" applyFill="1" applyBorder="1" applyAlignment="1">
      <alignment horizontal="left" vertical="center" wrapText="1"/>
    </xf>
    <xf numFmtId="0" fontId="15" fillId="3" borderId="20" xfId="2" applyFont="1" applyFill="1" applyBorder="1" applyAlignment="1">
      <alignment horizontal="center" vertical="center" wrapText="1"/>
    </xf>
    <xf numFmtId="0" fontId="15" fillId="3" borderId="21" xfId="2" applyFont="1" applyFill="1" applyBorder="1" applyAlignment="1">
      <alignment horizontal="justify" vertical="center" wrapText="1"/>
    </xf>
    <xf numFmtId="0" fontId="14" fillId="3" borderId="8" xfId="2" applyFont="1" applyFill="1" applyBorder="1" applyAlignment="1">
      <alignment vertical="center" textRotation="90" wrapText="1"/>
    </xf>
    <xf numFmtId="0" fontId="15" fillId="3" borderId="0" xfId="2" applyFont="1" applyFill="1" applyBorder="1" applyAlignment="1">
      <alignment horizontal="justify" vertical="center" wrapText="1"/>
    </xf>
    <xf numFmtId="44" fontId="15" fillId="3" borderId="8" xfId="0" applyNumberFormat="1" applyFont="1" applyFill="1" applyBorder="1" applyAlignment="1">
      <alignment vertical="center"/>
    </xf>
    <xf numFmtId="44" fontId="15" fillId="3" borderId="8" xfId="0" applyNumberFormat="1" applyFont="1" applyFill="1" applyBorder="1" applyAlignment="1">
      <alignment horizontal="center" vertical="center"/>
    </xf>
    <xf numFmtId="0" fontId="15" fillId="3" borderId="1" xfId="2" applyFont="1" applyFill="1" applyBorder="1" applyAlignment="1">
      <alignment vertical="center"/>
    </xf>
    <xf numFmtId="0" fontId="15" fillId="3" borderId="6" xfId="2" applyFont="1" applyFill="1" applyBorder="1" applyAlignment="1">
      <alignment vertical="center" wrapText="1"/>
    </xf>
    <xf numFmtId="0" fontId="15" fillId="3" borderId="5" xfId="2" applyFont="1" applyFill="1" applyBorder="1" applyAlignment="1">
      <alignment vertical="center" wrapText="1"/>
    </xf>
    <xf numFmtId="0" fontId="15" fillId="3" borderId="32" xfId="2" applyFont="1" applyFill="1" applyBorder="1" applyAlignment="1">
      <alignment vertical="center"/>
    </xf>
    <xf numFmtId="0" fontId="15" fillId="3" borderId="33" xfId="2" applyFont="1" applyFill="1" applyBorder="1" applyAlignment="1">
      <alignment vertical="center" wrapText="1"/>
    </xf>
    <xf numFmtId="0" fontId="15" fillId="3" borderId="34" xfId="2" applyFont="1" applyFill="1" applyBorder="1" applyAlignment="1">
      <alignment vertical="center" wrapText="1"/>
    </xf>
    <xf numFmtId="164" fontId="14" fillId="3" borderId="34" xfId="2" applyNumberFormat="1" applyFont="1" applyFill="1" applyBorder="1" applyAlignment="1">
      <alignment vertical="center"/>
    </xf>
    <xf numFmtId="0" fontId="16" fillId="3" borderId="5" xfId="2" applyFont="1" applyFill="1" applyBorder="1" applyAlignment="1">
      <alignment horizontal="center" vertical="center" textRotation="90" wrapText="1"/>
    </xf>
    <xf numFmtId="0" fontId="13" fillId="4" borderId="0" xfId="0" applyFont="1" applyFill="1" applyAlignment="1">
      <alignment horizontal="center"/>
    </xf>
    <xf numFmtId="0" fontId="3" fillId="2" borderId="29" xfId="2"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30" xfId="2" applyFont="1" applyFill="1" applyBorder="1" applyAlignment="1">
      <alignment horizontal="center" vertical="center" wrapText="1"/>
    </xf>
    <xf numFmtId="164" fontId="15" fillId="3" borderId="34" xfId="0" applyNumberFormat="1" applyFont="1" applyFill="1" applyBorder="1" applyAlignment="1">
      <alignment horizontal="center" vertical="center"/>
    </xf>
    <xf numFmtId="9" fontId="15" fillId="3" borderId="34" xfId="0" applyNumberFormat="1" applyFont="1" applyFill="1" applyBorder="1" applyAlignment="1">
      <alignment horizontal="center" vertical="center"/>
    </xf>
    <xf numFmtId="9" fontId="15" fillId="4" borderId="23" xfId="1" applyNumberFormat="1" applyFont="1" applyFill="1" applyBorder="1" applyAlignment="1">
      <alignment horizontal="center" vertical="center" wrapText="1"/>
    </xf>
    <xf numFmtId="9" fontId="15" fillId="3" borderId="23" xfId="2" applyNumberFormat="1" applyFont="1" applyFill="1" applyBorder="1" applyAlignment="1">
      <alignment horizontal="center" vertical="center"/>
    </xf>
    <xf numFmtId="0" fontId="0" fillId="4" borderId="4" xfId="0" applyFill="1" applyBorder="1"/>
    <xf numFmtId="0" fontId="10" fillId="5" borderId="0" xfId="0" applyFont="1" applyFill="1" applyBorder="1" applyAlignment="1">
      <alignment horizontal="justify" wrapText="1"/>
    </xf>
    <xf numFmtId="0" fontId="0" fillId="5" borderId="0" xfId="0" applyFill="1" applyBorder="1"/>
    <xf numFmtId="0" fontId="10" fillId="5" borderId="0" xfId="0" applyFont="1" applyFill="1" applyBorder="1"/>
    <xf numFmtId="0" fontId="0" fillId="5" borderId="0" xfId="0" applyFill="1"/>
    <xf numFmtId="9" fontId="14" fillId="3" borderId="34" xfId="2" applyNumberFormat="1" applyFont="1" applyFill="1" applyBorder="1" applyAlignment="1">
      <alignment horizontal="center" vertical="center"/>
    </xf>
    <xf numFmtId="0" fontId="18" fillId="4" borderId="0" xfId="0" applyFont="1" applyFill="1" applyAlignment="1">
      <alignment horizontal="center" wrapText="1"/>
    </xf>
    <xf numFmtId="0" fontId="18" fillId="4" borderId="0" xfId="0" applyFont="1" applyFill="1" applyAlignment="1">
      <alignment horizontal="center"/>
    </xf>
    <xf numFmtId="9" fontId="14" fillId="3" borderId="8" xfId="2" applyNumberFormat="1" applyFont="1" applyFill="1" applyBorder="1" applyAlignment="1">
      <alignment horizontal="center" vertical="center"/>
    </xf>
    <xf numFmtId="9" fontId="14" fillId="3" borderId="27" xfId="2" applyNumberFormat="1" applyFont="1" applyFill="1" applyBorder="1" applyAlignment="1">
      <alignment horizontal="center" vertical="center"/>
    </xf>
    <xf numFmtId="9" fontId="14" fillId="3" borderId="23" xfId="2" applyNumberFormat="1" applyFont="1" applyFill="1" applyBorder="1" applyAlignment="1">
      <alignment horizontal="center" vertical="center"/>
    </xf>
    <xf numFmtId="9" fontId="14" fillId="3" borderId="16" xfId="2" applyNumberFormat="1" applyFont="1" applyFill="1" applyBorder="1" applyAlignment="1">
      <alignment horizontal="center" vertical="center"/>
    </xf>
    <xf numFmtId="9" fontId="14" fillId="3" borderId="19" xfId="2" applyNumberFormat="1" applyFont="1" applyFill="1" applyBorder="1" applyAlignment="1">
      <alignment horizontal="center" vertical="center"/>
    </xf>
    <xf numFmtId="9" fontId="14" fillId="3" borderId="7" xfId="2" applyNumberFormat="1" applyFont="1" applyFill="1" applyBorder="1" applyAlignment="1">
      <alignment horizontal="center" vertical="center"/>
    </xf>
    <xf numFmtId="9" fontId="14" fillId="3" borderId="5" xfId="2" applyNumberFormat="1" applyFont="1" applyFill="1" applyBorder="1" applyAlignment="1">
      <alignment horizontal="center" vertical="center"/>
    </xf>
    <xf numFmtId="9" fontId="14" fillId="3" borderId="13" xfId="2" applyNumberFormat="1" applyFont="1" applyFill="1" applyBorder="1" applyAlignment="1">
      <alignment horizontal="center" vertical="center"/>
    </xf>
    <xf numFmtId="9" fontId="14" fillId="3" borderId="5" xfId="1" applyNumberFormat="1" applyFont="1" applyFill="1" applyBorder="1" applyAlignment="1">
      <alignment horizontal="center" vertical="center" wrapText="1"/>
    </xf>
    <xf numFmtId="9" fontId="15" fillId="3" borderId="19" xfId="0" applyNumberFormat="1" applyFont="1" applyFill="1" applyBorder="1" applyAlignment="1">
      <alignment horizontal="center" vertical="center"/>
    </xf>
    <xf numFmtId="9" fontId="14" fillId="3" borderId="7" xfId="1" applyNumberFormat="1" applyFont="1" applyFill="1" applyBorder="1" applyAlignment="1">
      <alignment horizontal="center" vertical="center" wrapText="1"/>
    </xf>
    <xf numFmtId="0" fontId="15" fillId="0" borderId="11" xfId="2" applyFont="1" applyBorder="1" applyAlignment="1">
      <alignment horizontal="left" vertical="center"/>
    </xf>
    <xf numFmtId="9" fontId="15" fillId="0" borderId="23" xfId="1" applyFont="1" applyFill="1" applyBorder="1" applyAlignment="1">
      <alignment horizontal="center" vertical="center"/>
    </xf>
    <xf numFmtId="0" fontId="15" fillId="4" borderId="22" xfId="2" applyFont="1" applyFill="1" applyBorder="1" applyAlignment="1">
      <alignment horizontal="justify" vertical="center" wrapText="1"/>
    </xf>
    <xf numFmtId="9" fontId="15" fillId="0" borderId="23" xfId="2" applyNumberFormat="1" applyFont="1" applyBorder="1" applyAlignment="1">
      <alignment horizontal="center" vertical="center"/>
    </xf>
    <xf numFmtId="9" fontId="15" fillId="0" borderId="27" xfId="2" applyNumberFormat="1" applyFont="1" applyBorder="1" applyAlignment="1">
      <alignment horizontal="center" vertical="center"/>
    </xf>
  </cellXfs>
  <cellStyles count="3">
    <cellStyle name="Normal" xfId="0" builtinId="0"/>
    <cellStyle name="Normal_ANALISIS 2er TRIMESTRE 2007" xfId="2" xr:uid="{BF8A7DC2-C0AF-491E-864C-72C2092ECFC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144004</xdr:colOff>
      <xdr:row>59</xdr:row>
      <xdr:rowOff>105220</xdr:rowOff>
    </xdr:from>
    <xdr:to>
      <xdr:col>9</xdr:col>
      <xdr:colOff>4641273</xdr:colOff>
      <xdr:row>61</xdr:row>
      <xdr:rowOff>148763</xdr:rowOff>
    </xdr:to>
    <xdr:sp macro="" textlink="">
      <xdr:nvSpPr>
        <xdr:cNvPr id="2" name="CuadroTexto 1">
          <a:extLst>
            <a:ext uri="{FF2B5EF4-FFF2-40B4-BE49-F238E27FC236}">
              <a16:creationId xmlns:a16="http://schemas.microsoft.com/office/drawing/2014/main" id="{B945A59C-E11D-41CD-993C-43A2642E0E85}"/>
            </a:ext>
          </a:extLst>
        </xdr:cNvPr>
        <xdr:cNvSpPr txBox="1"/>
      </xdr:nvSpPr>
      <xdr:spPr>
        <a:xfrm>
          <a:off x="1598731" y="44422447"/>
          <a:ext cx="12896587" cy="7016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SV" sz="1400" b="1"/>
            <a:t>NO HA PROPORCIONADO PLAN OPERATIVO 2020 AL  2 DE JUNIO,  EL CUAL  SE TOMA DE BASE EN EL SEGUIMIENTO DE LA EJECUCIÓN DE OBJETIVOS E INDICADORES ESTRATÉGICOS.</a:t>
          </a:r>
        </a:p>
      </xdr:txBody>
    </xdr:sp>
    <xdr:clientData/>
  </xdr:twoCellAnchor>
  <xdr:twoCellAnchor editAs="oneCell">
    <xdr:from>
      <xdr:col>1</xdr:col>
      <xdr:colOff>40749</xdr:colOff>
      <xdr:row>1</xdr:row>
      <xdr:rowOff>230230</xdr:rowOff>
    </xdr:from>
    <xdr:to>
      <xdr:col>3</xdr:col>
      <xdr:colOff>143625</xdr:colOff>
      <xdr:row>3</xdr:row>
      <xdr:rowOff>59523</xdr:rowOff>
    </xdr:to>
    <xdr:pic>
      <xdr:nvPicPr>
        <xdr:cNvPr id="3" name="Imagen 2">
          <a:extLst>
            <a:ext uri="{FF2B5EF4-FFF2-40B4-BE49-F238E27FC236}">
              <a16:creationId xmlns:a16="http://schemas.microsoft.com/office/drawing/2014/main" id="{D8B7DB68-0A73-4B43-8F8F-0EC29FE424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102" y="319877"/>
          <a:ext cx="1794964" cy="804205"/>
        </a:xfrm>
        <a:prstGeom prst="rect">
          <a:avLst/>
        </a:prstGeom>
        <a:noFill/>
      </xdr:spPr>
    </xdr:pic>
    <xdr:clientData/>
  </xdr:twoCellAnchor>
  <xdr:twoCellAnchor>
    <xdr:from>
      <xdr:col>9</xdr:col>
      <xdr:colOff>3117274</xdr:colOff>
      <xdr:row>1</xdr:row>
      <xdr:rowOff>606135</xdr:rowOff>
    </xdr:from>
    <xdr:to>
      <xdr:col>9</xdr:col>
      <xdr:colOff>4693228</xdr:colOff>
      <xdr:row>3</xdr:row>
      <xdr:rowOff>259772</xdr:rowOff>
    </xdr:to>
    <xdr:sp macro="" textlink="">
      <xdr:nvSpPr>
        <xdr:cNvPr id="5" name="CuadroTexto 4">
          <a:extLst>
            <a:ext uri="{FF2B5EF4-FFF2-40B4-BE49-F238E27FC236}">
              <a16:creationId xmlns:a16="http://schemas.microsoft.com/office/drawing/2014/main" id="{AB366C33-9106-4C33-9F42-CEAEC9E94DF7}"/>
            </a:ext>
          </a:extLst>
        </xdr:cNvPr>
        <xdr:cNvSpPr txBox="1"/>
      </xdr:nvSpPr>
      <xdr:spPr>
        <a:xfrm>
          <a:off x="12971319" y="692726"/>
          <a:ext cx="1575954" cy="640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SV" sz="1600">
              <a:solidFill>
                <a:sysClr val="windowText" lastClr="000000"/>
              </a:solidFill>
            </a:rPr>
            <a:t>Anexo</a:t>
          </a:r>
          <a:r>
            <a:rPr lang="es-SV" sz="1600" baseline="0">
              <a:solidFill>
                <a:sysClr val="windowText" lastClr="000000"/>
              </a:solidFill>
            </a:rPr>
            <a:t> </a:t>
          </a:r>
          <a:endParaRPr lang="es-SV" sz="16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37984</xdr:colOff>
      <xdr:row>1</xdr:row>
      <xdr:rowOff>11204</xdr:rowOff>
    </xdr:from>
    <xdr:to>
      <xdr:col>3</xdr:col>
      <xdr:colOff>726600</xdr:colOff>
      <xdr:row>3</xdr:row>
      <xdr:rowOff>100852</xdr:rowOff>
    </xdr:to>
    <xdr:pic>
      <xdr:nvPicPr>
        <xdr:cNvPr id="5" name="Imagen 4">
          <a:extLst>
            <a:ext uri="{FF2B5EF4-FFF2-40B4-BE49-F238E27FC236}">
              <a16:creationId xmlns:a16="http://schemas.microsoft.com/office/drawing/2014/main" id="{40858530-B4EF-445E-8D87-5ECD5CE8FD8C}"/>
            </a:ext>
          </a:extLst>
        </xdr:cNvPr>
        <xdr:cNvPicPr>
          <a:picLocks noChangeAspect="1"/>
        </xdr:cNvPicPr>
      </xdr:nvPicPr>
      <xdr:blipFill>
        <a:blip xmlns:r="http://schemas.openxmlformats.org/officeDocument/2006/relationships" r:embed="rId1"/>
        <a:stretch>
          <a:fillRect/>
        </a:stretch>
      </xdr:blipFill>
      <xdr:spPr>
        <a:xfrm>
          <a:off x="527841" y="92847"/>
          <a:ext cx="2294259" cy="9877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144004</xdr:colOff>
      <xdr:row>59</xdr:row>
      <xdr:rowOff>105220</xdr:rowOff>
    </xdr:from>
    <xdr:to>
      <xdr:col>9</xdr:col>
      <xdr:colOff>4641273</xdr:colOff>
      <xdr:row>61</xdr:row>
      <xdr:rowOff>148763</xdr:rowOff>
    </xdr:to>
    <xdr:sp macro="" textlink="">
      <xdr:nvSpPr>
        <xdr:cNvPr id="2" name="CuadroTexto 1">
          <a:extLst>
            <a:ext uri="{FF2B5EF4-FFF2-40B4-BE49-F238E27FC236}">
              <a16:creationId xmlns:a16="http://schemas.microsoft.com/office/drawing/2014/main" id="{33EF885A-627B-4352-B9A3-796CEE9E244E}"/>
            </a:ext>
          </a:extLst>
        </xdr:cNvPr>
        <xdr:cNvSpPr txBox="1"/>
      </xdr:nvSpPr>
      <xdr:spPr>
        <a:xfrm>
          <a:off x="1582279" y="44348845"/>
          <a:ext cx="12898319" cy="70076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SV" sz="1400" b="1"/>
            <a:t>NO HA PROPORCIONADO PLAN OPERATIVO 2020 AL  2 DE JUNIO,  EL CUAL  SE TOMA DE BASE EN EL SEGUIMIENTO DE LA EJECUCIÓN DE OBJETIVOS E INDICADORES ESTRATÉGICOS.</a:t>
          </a:r>
        </a:p>
      </xdr:txBody>
    </xdr:sp>
    <xdr:clientData/>
  </xdr:twoCellAnchor>
  <xdr:twoCellAnchor editAs="oneCell">
    <xdr:from>
      <xdr:col>1</xdr:col>
      <xdr:colOff>51955</xdr:colOff>
      <xdr:row>1</xdr:row>
      <xdr:rowOff>207818</xdr:rowOff>
    </xdr:from>
    <xdr:to>
      <xdr:col>3</xdr:col>
      <xdr:colOff>154831</xdr:colOff>
      <xdr:row>3</xdr:row>
      <xdr:rowOff>37111</xdr:rowOff>
    </xdr:to>
    <xdr:pic>
      <xdr:nvPicPr>
        <xdr:cNvPr id="3" name="Imagen 2">
          <a:extLst>
            <a:ext uri="{FF2B5EF4-FFF2-40B4-BE49-F238E27FC236}">
              <a16:creationId xmlns:a16="http://schemas.microsoft.com/office/drawing/2014/main" id="{A9F18F4F-46B2-4BC9-A19F-CBFDA92328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7705" y="293543"/>
          <a:ext cx="1798326" cy="810368"/>
        </a:xfrm>
        <a:prstGeom prst="rect">
          <a:avLst/>
        </a:prstGeom>
        <a:noFill/>
      </xdr:spPr>
    </xdr:pic>
    <xdr:clientData/>
  </xdr:twoCellAnchor>
  <xdr:twoCellAnchor>
    <xdr:from>
      <xdr:col>9</xdr:col>
      <xdr:colOff>3117274</xdr:colOff>
      <xdr:row>1</xdr:row>
      <xdr:rowOff>606135</xdr:rowOff>
    </xdr:from>
    <xdr:to>
      <xdr:col>9</xdr:col>
      <xdr:colOff>4693228</xdr:colOff>
      <xdr:row>3</xdr:row>
      <xdr:rowOff>259772</xdr:rowOff>
    </xdr:to>
    <xdr:sp macro="" textlink="">
      <xdr:nvSpPr>
        <xdr:cNvPr id="4" name="CuadroTexto 3">
          <a:extLst>
            <a:ext uri="{FF2B5EF4-FFF2-40B4-BE49-F238E27FC236}">
              <a16:creationId xmlns:a16="http://schemas.microsoft.com/office/drawing/2014/main" id="{5E4B9833-9153-4D1E-AB46-2B797DAAD58C}"/>
            </a:ext>
          </a:extLst>
        </xdr:cNvPr>
        <xdr:cNvSpPr txBox="1"/>
      </xdr:nvSpPr>
      <xdr:spPr>
        <a:xfrm>
          <a:off x="12956599" y="691860"/>
          <a:ext cx="1575954" cy="634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SV" sz="1600">
              <a:solidFill>
                <a:sysClr val="windowText" lastClr="000000"/>
              </a:solidFill>
            </a:rPr>
            <a:t>Anexo</a:t>
          </a:r>
          <a:r>
            <a:rPr lang="es-SV" sz="1600" baseline="0">
              <a:solidFill>
                <a:sysClr val="windowText" lastClr="000000"/>
              </a:solidFill>
            </a:rPr>
            <a:t> </a:t>
          </a:r>
          <a:endParaRPr lang="es-SV" sz="1600">
            <a:solidFill>
              <a:sysClr val="windowText" lastClr="000000"/>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BD782-CA0E-42BB-8F64-E4A1562555A4}">
  <dimension ref="B1:L62"/>
  <sheetViews>
    <sheetView view="pageBreakPreview" zoomScale="55" zoomScaleNormal="55" zoomScaleSheetLayoutView="55" workbookViewId="0">
      <selection activeCell="F12" sqref="F12:F14"/>
    </sheetView>
  </sheetViews>
  <sheetFormatPr baseColWidth="10" defaultRowHeight="15" x14ac:dyDescent="0.25"/>
  <cols>
    <col min="1" max="1" width="4.28515625" customWidth="1"/>
    <col min="2" max="2" width="17.28515625" customWidth="1"/>
    <col min="3" max="3" width="8.140625" customWidth="1"/>
    <col min="4" max="4" width="38" customWidth="1"/>
    <col min="5" max="5" width="28.85546875" customWidth="1"/>
    <col min="6" max="6" width="18.140625" customWidth="1"/>
    <col min="7" max="7" width="17.28515625" customWidth="1"/>
    <col min="8" max="8" width="15" customWidth="1"/>
    <col min="9" max="9" width="0.5703125" customWidth="1"/>
    <col min="10" max="10" width="70.5703125" customWidth="1"/>
    <col min="11" max="11" width="1.42578125" customWidth="1"/>
  </cols>
  <sheetData>
    <row r="1" spans="2:10" ht="6.75" customHeight="1" x14ac:dyDescent="0.25"/>
    <row r="2" spans="2:10" ht="48.75" customHeight="1" x14ac:dyDescent="0.35">
      <c r="B2" s="314" t="s">
        <v>139</v>
      </c>
      <c r="C2" s="315"/>
      <c r="D2" s="315"/>
      <c r="E2" s="315"/>
      <c r="F2" s="315"/>
      <c r="G2" s="315"/>
      <c r="H2" s="315"/>
      <c r="I2" s="315"/>
      <c r="J2" s="315"/>
    </row>
    <row r="3" spans="2:10" ht="28.5" customHeight="1" x14ac:dyDescent="0.25">
      <c r="B3" s="316" t="s">
        <v>114</v>
      </c>
      <c r="C3" s="316"/>
      <c r="D3" s="316"/>
      <c r="E3" s="316"/>
      <c r="F3" s="316"/>
      <c r="G3" s="316"/>
      <c r="H3" s="316"/>
      <c r="I3" s="316"/>
      <c r="J3" s="316"/>
    </row>
    <row r="4" spans="2:10" ht="27" customHeight="1" thickBot="1" x14ac:dyDescent="0.3"/>
    <row r="5" spans="2:10" ht="69.75" customHeight="1" thickBot="1" x14ac:dyDescent="0.3">
      <c r="B5" s="1" t="s">
        <v>0</v>
      </c>
      <c r="C5" s="260" t="s">
        <v>1</v>
      </c>
      <c r="D5" s="261"/>
      <c r="E5" s="146" t="s">
        <v>2</v>
      </c>
      <c r="F5" s="1" t="s">
        <v>3</v>
      </c>
      <c r="G5" s="150" t="s">
        <v>132</v>
      </c>
      <c r="H5" s="3" t="s">
        <v>4</v>
      </c>
      <c r="I5" s="262" t="s">
        <v>5</v>
      </c>
      <c r="J5" s="262"/>
    </row>
    <row r="6" spans="2:10" ht="15" customHeight="1" x14ac:dyDescent="0.25">
      <c r="B6" s="309" t="s">
        <v>6</v>
      </c>
      <c r="C6" s="263" t="s">
        <v>7</v>
      </c>
      <c r="D6" s="266" t="s">
        <v>8</v>
      </c>
      <c r="E6" s="269" t="s">
        <v>9</v>
      </c>
      <c r="F6" s="272">
        <v>4</v>
      </c>
      <c r="G6" s="272">
        <v>1</v>
      </c>
      <c r="H6" s="275">
        <f>G6/F6</f>
        <v>0.25</v>
      </c>
      <c r="I6" s="278"/>
      <c r="J6" s="281" t="s">
        <v>118</v>
      </c>
    </row>
    <row r="7" spans="2:10" ht="15" customHeight="1" x14ac:dyDescent="0.25">
      <c r="B7" s="310"/>
      <c r="C7" s="264"/>
      <c r="D7" s="267"/>
      <c r="E7" s="270"/>
      <c r="F7" s="273"/>
      <c r="G7" s="273"/>
      <c r="H7" s="276"/>
      <c r="I7" s="279"/>
      <c r="J7" s="282"/>
    </row>
    <row r="8" spans="2:10" ht="15" customHeight="1" x14ac:dyDescent="0.25">
      <c r="B8" s="310"/>
      <c r="C8" s="265"/>
      <c r="D8" s="268"/>
      <c r="E8" s="271"/>
      <c r="F8" s="274"/>
      <c r="G8" s="274"/>
      <c r="H8" s="277"/>
      <c r="I8" s="280"/>
      <c r="J8" s="283"/>
    </row>
    <row r="9" spans="2:10" ht="15.75" x14ac:dyDescent="0.25">
      <c r="B9" s="310"/>
      <c r="C9" s="288" t="s">
        <v>10</v>
      </c>
      <c r="D9" s="289" t="s">
        <v>11</v>
      </c>
      <c r="E9" s="290" t="s">
        <v>12</v>
      </c>
      <c r="F9" s="291">
        <v>77</v>
      </c>
      <c r="G9" s="291">
        <v>131</v>
      </c>
      <c r="H9" s="284">
        <f>+G9/F9</f>
        <v>1.7012987012987013</v>
      </c>
      <c r="I9" s="148"/>
      <c r="J9" s="285" t="s">
        <v>133</v>
      </c>
    </row>
    <row r="10" spans="2:10" ht="21" customHeight="1" x14ac:dyDescent="0.25">
      <c r="B10" s="310"/>
      <c r="C10" s="264"/>
      <c r="D10" s="267"/>
      <c r="E10" s="270"/>
      <c r="F10" s="273"/>
      <c r="G10" s="273"/>
      <c r="H10" s="276"/>
      <c r="I10" s="148"/>
      <c r="J10" s="286"/>
    </row>
    <row r="11" spans="2:10" ht="15.75" x14ac:dyDescent="0.25">
      <c r="B11" s="310"/>
      <c r="C11" s="265"/>
      <c r="D11" s="268"/>
      <c r="E11" s="271"/>
      <c r="F11" s="274"/>
      <c r="G11" s="274"/>
      <c r="H11" s="277"/>
      <c r="I11" s="149"/>
      <c r="J11" s="287"/>
    </row>
    <row r="12" spans="2:10" ht="15.75" x14ac:dyDescent="0.25">
      <c r="B12" s="310"/>
      <c r="C12" s="288" t="s">
        <v>13</v>
      </c>
      <c r="D12" s="289" t="s">
        <v>14</v>
      </c>
      <c r="E12" s="290" t="s">
        <v>15</v>
      </c>
      <c r="F12" s="291">
        <v>0</v>
      </c>
      <c r="G12" s="291">
        <v>0</v>
      </c>
      <c r="H12" s="284">
        <v>0</v>
      </c>
      <c r="I12" s="148"/>
      <c r="J12" s="292" t="s">
        <v>117</v>
      </c>
    </row>
    <row r="13" spans="2:10" ht="15.75" x14ac:dyDescent="0.25">
      <c r="B13" s="310"/>
      <c r="C13" s="264"/>
      <c r="D13" s="267"/>
      <c r="E13" s="270"/>
      <c r="F13" s="273"/>
      <c r="G13" s="273"/>
      <c r="H13" s="276"/>
      <c r="I13" s="148"/>
      <c r="J13" s="293"/>
    </row>
    <row r="14" spans="2:10" ht="15.75" x14ac:dyDescent="0.25">
      <c r="B14" s="310"/>
      <c r="C14" s="265"/>
      <c r="D14" s="268"/>
      <c r="E14" s="271"/>
      <c r="F14" s="274"/>
      <c r="G14" s="274"/>
      <c r="H14" s="277"/>
      <c r="I14" s="149"/>
      <c r="J14" s="294"/>
    </row>
    <row r="15" spans="2:10" ht="31.5" x14ac:dyDescent="0.25">
      <c r="B15" s="310"/>
      <c r="C15" s="141" t="s">
        <v>16</v>
      </c>
      <c r="D15" s="135" t="s">
        <v>17</v>
      </c>
      <c r="E15" s="139" t="s">
        <v>18</v>
      </c>
      <c r="F15" s="291">
        <v>0</v>
      </c>
      <c r="G15" s="291">
        <v>0</v>
      </c>
      <c r="H15" s="284">
        <v>0</v>
      </c>
      <c r="I15" s="148"/>
      <c r="J15" s="285" t="s">
        <v>117</v>
      </c>
    </row>
    <row r="16" spans="2:10" ht="15.75" x14ac:dyDescent="0.25">
      <c r="B16" s="310"/>
      <c r="C16" s="141"/>
      <c r="D16" s="135"/>
      <c r="E16" s="142"/>
      <c r="F16" s="274"/>
      <c r="G16" s="274"/>
      <c r="H16" s="277"/>
      <c r="I16" s="149"/>
      <c r="J16" s="287"/>
    </row>
    <row r="17" spans="2:10" ht="15.75" x14ac:dyDescent="0.25">
      <c r="B17" s="310"/>
      <c r="C17" s="288" t="s">
        <v>19</v>
      </c>
      <c r="D17" s="289" t="s">
        <v>20</v>
      </c>
      <c r="E17" s="295" t="s">
        <v>21</v>
      </c>
      <c r="F17" s="291">
        <v>0</v>
      </c>
      <c r="G17" s="291">
        <v>0</v>
      </c>
      <c r="H17" s="284">
        <v>0</v>
      </c>
      <c r="I17" s="148"/>
      <c r="J17" s="285" t="s">
        <v>117</v>
      </c>
    </row>
    <row r="18" spans="2:10" ht="15.75" x14ac:dyDescent="0.25">
      <c r="B18" s="310"/>
      <c r="C18" s="264"/>
      <c r="D18" s="267"/>
      <c r="E18" s="296"/>
      <c r="F18" s="274"/>
      <c r="G18" s="274"/>
      <c r="H18" s="277"/>
      <c r="I18" s="148"/>
      <c r="J18" s="287"/>
    </row>
    <row r="19" spans="2:10" ht="15.75" x14ac:dyDescent="0.25">
      <c r="B19" s="310"/>
      <c r="C19" s="264"/>
      <c r="D19" s="267"/>
      <c r="E19" s="295" t="s">
        <v>22</v>
      </c>
      <c r="F19" s="291">
        <v>4</v>
      </c>
      <c r="G19" s="291">
        <v>2</v>
      </c>
      <c r="H19" s="284">
        <f>+G19/F19</f>
        <v>0.5</v>
      </c>
      <c r="I19" s="151"/>
      <c r="J19" s="292" t="s">
        <v>115</v>
      </c>
    </row>
    <row r="20" spans="2:10" ht="79.5" customHeight="1" x14ac:dyDescent="0.25">
      <c r="B20" s="310"/>
      <c r="C20" s="265"/>
      <c r="D20" s="268"/>
      <c r="E20" s="296"/>
      <c r="F20" s="274"/>
      <c r="G20" s="274"/>
      <c r="H20" s="277"/>
      <c r="I20" s="148"/>
      <c r="J20" s="294"/>
    </row>
    <row r="21" spans="2:10" ht="165.75" customHeight="1" x14ac:dyDescent="0.25">
      <c r="B21" s="310"/>
      <c r="C21" s="288" t="s">
        <v>23</v>
      </c>
      <c r="D21" s="289" t="s">
        <v>24</v>
      </c>
      <c r="E21" s="290" t="s">
        <v>25</v>
      </c>
      <c r="F21" s="291">
        <v>36</v>
      </c>
      <c r="G21" s="291">
        <v>15</v>
      </c>
      <c r="H21" s="297">
        <f>G21/F21</f>
        <v>0.41666666666666669</v>
      </c>
      <c r="I21" s="151"/>
      <c r="J21" s="285" t="s">
        <v>150</v>
      </c>
    </row>
    <row r="22" spans="2:10" ht="49.5" customHeight="1" x14ac:dyDescent="0.25">
      <c r="B22" s="310"/>
      <c r="C22" s="265"/>
      <c r="D22" s="268"/>
      <c r="E22" s="271"/>
      <c r="F22" s="274"/>
      <c r="G22" s="274"/>
      <c r="H22" s="298"/>
      <c r="I22" s="149"/>
      <c r="J22" s="287"/>
    </row>
    <row r="23" spans="2:10" ht="29.25" customHeight="1" x14ac:dyDescent="0.25">
      <c r="B23" s="310"/>
      <c r="C23" s="288" t="s">
        <v>26</v>
      </c>
      <c r="D23" s="289" t="s">
        <v>27</v>
      </c>
      <c r="E23" s="295" t="s">
        <v>28</v>
      </c>
      <c r="F23" s="291">
        <v>0</v>
      </c>
      <c r="G23" s="291">
        <v>0</v>
      </c>
      <c r="H23" s="297">
        <v>0</v>
      </c>
      <c r="I23" s="151"/>
      <c r="J23" s="299" t="s">
        <v>117</v>
      </c>
    </row>
    <row r="24" spans="2:10" ht="19.5" customHeight="1" x14ac:dyDescent="0.25">
      <c r="B24" s="310"/>
      <c r="C24" s="265"/>
      <c r="D24" s="268"/>
      <c r="E24" s="296"/>
      <c r="F24" s="274"/>
      <c r="G24" s="274"/>
      <c r="H24" s="298"/>
      <c r="I24" s="149"/>
      <c r="J24" s="300"/>
    </row>
    <row r="25" spans="2:10" ht="15.75" x14ac:dyDescent="0.25">
      <c r="B25" s="310"/>
      <c r="C25" s="288" t="s">
        <v>30</v>
      </c>
      <c r="D25" s="289" t="s">
        <v>31</v>
      </c>
      <c r="E25" s="295" t="s">
        <v>32</v>
      </c>
      <c r="F25" s="291">
        <v>0</v>
      </c>
      <c r="G25" s="291">
        <v>0</v>
      </c>
      <c r="H25" s="297">
        <v>0</v>
      </c>
      <c r="I25" s="148"/>
      <c r="J25" s="301" t="s">
        <v>29</v>
      </c>
    </row>
    <row r="26" spans="2:10" ht="36.75" customHeight="1" x14ac:dyDescent="0.25">
      <c r="B26" s="310"/>
      <c r="C26" s="264"/>
      <c r="D26" s="267"/>
      <c r="E26" s="303"/>
      <c r="F26" s="274"/>
      <c r="G26" s="274"/>
      <c r="H26" s="298"/>
      <c r="I26" s="148"/>
      <c r="J26" s="302"/>
    </row>
    <row r="27" spans="2:10" ht="29.25" customHeight="1" x14ac:dyDescent="0.25">
      <c r="B27" s="310"/>
      <c r="C27" s="288" t="s">
        <v>33</v>
      </c>
      <c r="D27" s="289" t="s">
        <v>34</v>
      </c>
      <c r="E27" s="295" t="s">
        <v>35</v>
      </c>
      <c r="F27" s="291">
        <v>1</v>
      </c>
      <c r="G27" s="291">
        <v>1</v>
      </c>
      <c r="H27" s="297">
        <f>G27/F27</f>
        <v>1</v>
      </c>
      <c r="I27" s="4"/>
      <c r="J27" s="305" t="s">
        <v>119</v>
      </c>
    </row>
    <row r="28" spans="2:10" ht="30.75" customHeight="1" x14ac:dyDescent="0.25">
      <c r="B28" s="310"/>
      <c r="C28" s="264"/>
      <c r="D28" s="267"/>
      <c r="E28" s="303"/>
      <c r="F28" s="273"/>
      <c r="G28" s="273"/>
      <c r="H28" s="304"/>
      <c r="I28" s="148"/>
      <c r="J28" s="306"/>
    </row>
    <row r="29" spans="2:10" ht="54" customHeight="1" x14ac:dyDescent="0.25">
      <c r="B29" s="310"/>
      <c r="C29" s="103" t="s">
        <v>36</v>
      </c>
      <c r="D29" s="5" t="s">
        <v>37</v>
      </c>
      <c r="E29" s="6" t="s">
        <v>38</v>
      </c>
      <c r="F29" s="7">
        <v>2</v>
      </c>
      <c r="G29" s="7">
        <v>1</v>
      </c>
      <c r="H29" s="8">
        <f>+G29/F29</f>
        <v>0.5</v>
      </c>
      <c r="I29" s="9"/>
      <c r="J29" s="10" t="s">
        <v>134</v>
      </c>
    </row>
    <row r="30" spans="2:10" ht="78" customHeight="1" x14ac:dyDescent="0.25">
      <c r="B30" s="310"/>
      <c r="C30" s="288" t="s">
        <v>39</v>
      </c>
      <c r="D30" s="289" t="s">
        <v>40</v>
      </c>
      <c r="E30" s="6" t="s">
        <v>41</v>
      </c>
      <c r="F30" s="11">
        <v>0.15</v>
      </c>
      <c r="G30" s="11">
        <v>0.08</v>
      </c>
      <c r="H30" s="8">
        <f>+G30/F30</f>
        <v>0.53333333333333333</v>
      </c>
      <c r="I30" s="9">
        <v>1</v>
      </c>
      <c r="J30" s="52" t="s">
        <v>120</v>
      </c>
    </row>
    <row r="31" spans="2:10" ht="66.75" customHeight="1" x14ac:dyDescent="0.25">
      <c r="B31" s="310"/>
      <c r="C31" s="265"/>
      <c r="D31" s="268"/>
      <c r="E31" s="145" t="s">
        <v>42</v>
      </c>
      <c r="F31" s="12">
        <v>1</v>
      </c>
      <c r="G31" s="12">
        <v>0.99</v>
      </c>
      <c r="H31" s="143">
        <f>+G31/F31</f>
        <v>0.99</v>
      </c>
      <c r="I31" s="149">
        <v>2</v>
      </c>
      <c r="J31" s="144" t="s">
        <v>121</v>
      </c>
    </row>
    <row r="32" spans="2:10" ht="117" customHeight="1" thickBot="1" x14ac:dyDescent="0.3">
      <c r="B32" s="311"/>
      <c r="C32" s="104" t="s">
        <v>43</v>
      </c>
      <c r="D32" s="89" t="s">
        <v>44</v>
      </c>
      <c r="E32" s="13" t="s">
        <v>45</v>
      </c>
      <c r="F32" s="14">
        <v>0</v>
      </c>
      <c r="G32" s="14">
        <v>1</v>
      </c>
      <c r="H32" s="15">
        <v>1</v>
      </c>
      <c r="I32" s="16"/>
      <c r="J32" s="17" t="s">
        <v>122</v>
      </c>
    </row>
    <row r="33" spans="2:12" ht="77.25" customHeight="1" x14ac:dyDescent="0.25">
      <c r="B33" s="309" t="s">
        <v>46</v>
      </c>
      <c r="C33" s="105" t="s">
        <v>7</v>
      </c>
      <c r="D33" s="19" t="s">
        <v>47</v>
      </c>
      <c r="E33" s="18" t="s">
        <v>48</v>
      </c>
      <c r="F33" s="96">
        <v>0.65</v>
      </c>
      <c r="G33" s="96">
        <v>0</v>
      </c>
      <c r="H33" s="97">
        <f>+G33/F33</f>
        <v>0</v>
      </c>
      <c r="I33" s="98"/>
      <c r="J33" s="99" t="s">
        <v>123</v>
      </c>
    </row>
    <row r="34" spans="2:12" ht="41.25" customHeight="1" x14ac:dyDescent="0.25">
      <c r="B34" s="310"/>
      <c r="C34" s="288" t="s">
        <v>10</v>
      </c>
      <c r="D34" s="289" t="s">
        <v>49</v>
      </c>
      <c r="E34" s="295" t="s">
        <v>50</v>
      </c>
      <c r="F34" s="291">
        <v>0</v>
      </c>
      <c r="G34" s="291">
        <v>0</v>
      </c>
      <c r="H34" s="297">
        <v>0</v>
      </c>
      <c r="I34" s="151"/>
      <c r="J34" s="285" t="s">
        <v>130</v>
      </c>
    </row>
    <row r="35" spans="2:12" ht="22.5" customHeight="1" thickBot="1" x14ac:dyDescent="0.3">
      <c r="B35" s="311"/>
      <c r="C35" s="312"/>
      <c r="D35" s="307"/>
      <c r="E35" s="313"/>
      <c r="F35" s="308"/>
      <c r="G35" s="308"/>
      <c r="H35" s="319"/>
      <c r="I35" s="101"/>
      <c r="J35" s="320"/>
    </row>
    <row r="36" spans="2:12" ht="101.25" customHeight="1" x14ac:dyDescent="0.25">
      <c r="B36" s="309" t="s">
        <v>51</v>
      </c>
      <c r="C36" s="263" t="s">
        <v>7</v>
      </c>
      <c r="D36" s="266" t="s">
        <v>52</v>
      </c>
      <c r="E36" s="18" t="s">
        <v>53</v>
      </c>
      <c r="F36" s="131">
        <v>3</v>
      </c>
      <c r="G36" s="131">
        <v>11</v>
      </c>
      <c r="H36" s="97">
        <f>+G36/F36</f>
        <v>3.6666666666666665</v>
      </c>
      <c r="I36" s="98"/>
      <c r="J36" s="99" t="s">
        <v>124</v>
      </c>
    </row>
    <row r="37" spans="2:12" ht="114" customHeight="1" thickBot="1" x14ac:dyDescent="0.3">
      <c r="B37" s="310"/>
      <c r="C37" s="312"/>
      <c r="D37" s="307"/>
      <c r="E37" s="140" t="s">
        <v>54</v>
      </c>
      <c r="F37" s="129">
        <v>120000</v>
      </c>
      <c r="G37" s="129">
        <v>124000</v>
      </c>
      <c r="H37" s="143">
        <f>+G37/F37</f>
        <v>1.0333333333333334</v>
      </c>
      <c r="I37" s="101"/>
      <c r="J37" s="136" t="s">
        <v>125</v>
      </c>
    </row>
    <row r="38" spans="2:12" ht="126.75" customHeight="1" x14ac:dyDescent="0.25">
      <c r="B38" s="310"/>
      <c r="C38" s="106" t="s">
        <v>10</v>
      </c>
      <c r="D38" s="19" t="s">
        <v>55</v>
      </c>
      <c r="E38" s="18" t="s">
        <v>56</v>
      </c>
      <c r="F38" s="20">
        <v>6</v>
      </c>
      <c r="G38" s="20">
        <v>3</v>
      </c>
      <c r="H38" s="21">
        <f>+G38/F38</f>
        <v>0.5</v>
      </c>
      <c r="I38" s="22"/>
      <c r="J38" s="19" t="s">
        <v>57</v>
      </c>
    </row>
    <row r="39" spans="2:12" ht="114.75" customHeight="1" thickBot="1" x14ac:dyDescent="0.3">
      <c r="B39" s="311"/>
      <c r="C39" s="107" t="s">
        <v>13</v>
      </c>
      <c r="D39" s="136" t="s">
        <v>58</v>
      </c>
      <c r="E39" s="13" t="s">
        <v>59</v>
      </c>
      <c r="F39" s="23">
        <v>0.40500000000000003</v>
      </c>
      <c r="G39" s="23">
        <v>0.1</v>
      </c>
      <c r="H39" s="24">
        <f>+G39/F39</f>
        <v>0.24691358024691357</v>
      </c>
      <c r="I39" s="25"/>
      <c r="J39" s="136" t="s">
        <v>126</v>
      </c>
    </row>
    <row r="40" spans="2:12" ht="82.5" customHeight="1" x14ac:dyDescent="0.25">
      <c r="B40" s="309" t="s">
        <v>60</v>
      </c>
      <c r="C40" s="106" t="s">
        <v>7</v>
      </c>
      <c r="D40" s="19" t="s">
        <v>61</v>
      </c>
      <c r="E40" s="18" t="s">
        <v>62</v>
      </c>
      <c r="F40" s="26">
        <v>44980</v>
      </c>
      <c r="G40" s="26">
        <v>58331</v>
      </c>
      <c r="H40" s="147">
        <f>+G40/F40</f>
        <v>1.2968208092485549</v>
      </c>
      <c r="I40" s="22"/>
      <c r="J40" s="19" t="s">
        <v>63</v>
      </c>
      <c r="K40" s="100">
        <f>+H40+H41</f>
        <v>1.2248163889646349</v>
      </c>
      <c r="L40">
        <f>+K40/2</f>
        <v>0.61240819448231743</v>
      </c>
    </row>
    <row r="41" spans="2:12" ht="90.75" customHeight="1" thickBot="1" x14ac:dyDescent="0.3">
      <c r="B41" s="311"/>
      <c r="C41" s="108" t="s">
        <v>10</v>
      </c>
      <c r="D41" s="135" t="s">
        <v>64</v>
      </c>
      <c r="E41" s="142" t="s">
        <v>65</v>
      </c>
      <c r="F41" s="27">
        <v>818047</v>
      </c>
      <c r="G41" s="27">
        <v>-58903</v>
      </c>
      <c r="H41" s="28">
        <f t="shared" ref="H41:H49" si="0">+G41/F41</f>
        <v>-7.2004420283920123E-2</v>
      </c>
      <c r="I41" s="29"/>
      <c r="J41" s="135" t="s">
        <v>128</v>
      </c>
    </row>
    <row r="42" spans="2:12" ht="74.25" customHeight="1" x14ac:dyDescent="0.25">
      <c r="B42" s="309" t="s">
        <v>66</v>
      </c>
      <c r="C42" s="106" t="s">
        <v>7</v>
      </c>
      <c r="D42" s="19" t="s">
        <v>67</v>
      </c>
      <c r="E42" s="90" t="s">
        <v>68</v>
      </c>
      <c r="F42" s="20">
        <v>1</v>
      </c>
      <c r="G42" s="20">
        <v>1</v>
      </c>
      <c r="H42" s="21">
        <f>+G42/F42</f>
        <v>1</v>
      </c>
      <c r="I42" s="22"/>
      <c r="J42" s="19" t="s">
        <v>69</v>
      </c>
    </row>
    <row r="43" spans="2:12" ht="83.25" customHeight="1" x14ac:dyDescent="0.25">
      <c r="B43" s="310"/>
      <c r="C43" s="109" t="s">
        <v>10</v>
      </c>
      <c r="D43" s="5" t="s">
        <v>70</v>
      </c>
      <c r="E43" s="91" t="s">
        <v>71</v>
      </c>
      <c r="F43" s="30">
        <v>2</v>
      </c>
      <c r="G43" s="30">
        <v>2</v>
      </c>
      <c r="H43" s="31">
        <f t="shared" si="0"/>
        <v>1</v>
      </c>
      <c r="I43" s="32"/>
      <c r="J43" s="33" t="s">
        <v>129</v>
      </c>
    </row>
    <row r="44" spans="2:12" ht="107.25" customHeight="1" thickBot="1" x14ac:dyDescent="0.3">
      <c r="B44" s="311"/>
      <c r="C44" s="107" t="s">
        <v>13</v>
      </c>
      <c r="D44" s="136" t="s">
        <v>72</v>
      </c>
      <c r="E44" s="92" t="s">
        <v>73</v>
      </c>
      <c r="F44" s="34">
        <v>4</v>
      </c>
      <c r="G44" s="34">
        <v>2</v>
      </c>
      <c r="H44" s="24">
        <f>+G44/F44</f>
        <v>0.5</v>
      </c>
      <c r="I44" s="25"/>
      <c r="J44" s="136" t="s">
        <v>74</v>
      </c>
    </row>
    <row r="45" spans="2:12" ht="104.25" customHeight="1" x14ac:dyDescent="0.25">
      <c r="B45" s="309" t="s">
        <v>75</v>
      </c>
      <c r="C45" s="106" t="s">
        <v>7</v>
      </c>
      <c r="D45" s="19" t="s">
        <v>76</v>
      </c>
      <c r="E45" s="90" t="s">
        <v>135</v>
      </c>
      <c r="F45" s="20">
        <v>6</v>
      </c>
      <c r="G45" s="20">
        <v>2</v>
      </c>
      <c r="H45" s="21">
        <f>+G45/F45</f>
        <v>0.33333333333333331</v>
      </c>
      <c r="I45" s="22"/>
      <c r="J45" s="19" t="s">
        <v>127</v>
      </c>
    </row>
    <row r="46" spans="2:12" ht="57.75" customHeight="1" x14ac:dyDescent="0.25">
      <c r="B46" s="310"/>
      <c r="C46" s="109" t="s">
        <v>10</v>
      </c>
      <c r="D46" s="5" t="s">
        <v>136</v>
      </c>
      <c r="E46" s="91" t="s">
        <v>77</v>
      </c>
      <c r="F46" s="30">
        <v>0</v>
      </c>
      <c r="G46" s="30">
        <v>0</v>
      </c>
      <c r="H46" s="35">
        <v>0</v>
      </c>
      <c r="I46" s="36"/>
      <c r="J46" s="10" t="s">
        <v>29</v>
      </c>
    </row>
    <row r="47" spans="2:12" ht="86.25" customHeight="1" thickBot="1" x14ac:dyDescent="0.3">
      <c r="B47" s="311"/>
      <c r="C47" s="107" t="s">
        <v>13</v>
      </c>
      <c r="D47" s="136" t="s">
        <v>78</v>
      </c>
      <c r="E47" s="140" t="s">
        <v>79</v>
      </c>
      <c r="F47" s="37">
        <v>0</v>
      </c>
      <c r="G47" s="37">
        <v>0</v>
      </c>
      <c r="H47" s="38">
        <v>0</v>
      </c>
      <c r="I47" s="39"/>
      <c r="J47" s="138" t="s">
        <v>80</v>
      </c>
    </row>
    <row r="48" spans="2:12" ht="84" customHeight="1" thickBot="1" x14ac:dyDescent="0.3">
      <c r="B48" s="130" t="s">
        <v>143</v>
      </c>
      <c r="C48" s="110" t="s">
        <v>7</v>
      </c>
      <c r="D48" s="40" t="s">
        <v>81</v>
      </c>
      <c r="E48" s="93" t="s">
        <v>82</v>
      </c>
      <c r="F48" s="41">
        <v>0.25</v>
      </c>
      <c r="G48" s="41">
        <v>0.25</v>
      </c>
      <c r="H48" s="42">
        <f>+G48/F48</f>
        <v>1</v>
      </c>
      <c r="I48" s="43"/>
      <c r="J48" s="44" t="s">
        <v>83</v>
      </c>
    </row>
    <row r="49" spans="2:10" ht="87" customHeight="1" thickBot="1" x14ac:dyDescent="0.3">
      <c r="B49" s="130" t="s">
        <v>84</v>
      </c>
      <c r="C49" s="110" t="s">
        <v>7</v>
      </c>
      <c r="D49" s="40" t="s">
        <v>85</v>
      </c>
      <c r="E49" s="93" t="s">
        <v>86</v>
      </c>
      <c r="F49" s="45">
        <v>4</v>
      </c>
      <c r="G49" s="45">
        <v>0</v>
      </c>
      <c r="H49" s="42">
        <f t="shared" si="0"/>
        <v>0</v>
      </c>
      <c r="I49" s="43"/>
      <c r="J49" s="46" t="s">
        <v>87</v>
      </c>
    </row>
    <row r="50" spans="2:10" ht="71.25" customHeight="1" x14ac:dyDescent="0.25">
      <c r="B50" s="309" t="s">
        <v>88</v>
      </c>
      <c r="C50" s="137" t="s">
        <v>89</v>
      </c>
      <c r="D50" s="47" t="s">
        <v>90</v>
      </c>
      <c r="E50" s="142" t="s">
        <v>91</v>
      </c>
      <c r="F50" s="48">
        <v>1</v>
      </c>
      <c r="G50" s="48">
        <v>1</v>
      </c>
      <c r="H50" s="49">
        <f>+G50/F50</f>
        <v>1</v>
      </c>
      <c r="I50" s="50"/>
      <c r="J50" s="51" t="s">
        <v>92</v>
      </c>
    </row>
    <row r="51" spans="2:10" ht="105" customHeight="1" x14ac:dyDescent="0.25">
      <c r="B51" s="310"/>
      <c r="C51" s="111" t="s">
        <v>10</v>
      </c>
      <c r="D51" s="52" t="s">
        <v>93</v>
      </c>
      <c r="E51" s="6" t="s">
        <v>94</v>
      </c>
      <c r="F51" s="53">
        <v>2</v>
      </c>
      <c r="G51" s="53">
        <v>1</v>
      </c>
      <c r="H51" s="35">
        <f>+G51/F51</f>
        <v>0.5</v>
      </c>
      <c r="I51" s="36"/>
      <c r="J51" s="54" t="s">
        <v>131</v>
      </c>
    </row>
    <row r="52" spans="2:10" ht="57" customHeight="1" x14ac:dyDescent="0.25">
      <c r="B52" s="310"/>
      <c r="C52" s="111" t="s">
        <v>13</v>
      </c>
      <c r="D52" s="52" t="s">
        <v>95</v>
      </c>
      <c r="E52" s="6" t="s">
        <v>96</v>
      </c>
      <c r="F52" s="55">
        <v>0.4</v>
      </c>
      <c r="G52" s="55">
        <v>0.4</v>
      </c>
      <c r="H52" s="35">
        <f>+G52/F52</f>
        <v>1</v>
      </c>
      <c r="I52" s="36"/>
      <c r="J52" s="54" t="s">
        <v>97</v>
      </c>
    </row>
    <row r="53" spans="2:10" ht="72.75" customHeight="1" thickBot="1" x14ac:dyDescent="0.3">
      <c r="B53" s="311"/>
      <c r="C53" s="112" t="s">
        <v>16</v>
      </c>
      <c r="D53" s="56" t="s">
        <v>98</v>
      </c>
      <c r="E53" s="13" t="s">
        <v>99</v>
      </c>
      <c r="F53" s="57">
        <v>0.2</v>
      </c>
      <c r="G53" s="57">
        <v>0.2</v>
      </c>
      <c r="H53" s="38">
        <f>+G53/F53</f>
        <v>1</v>
      </c>
      <c r="I53" s="58"/>
      <c r="J53" s="59" t="s">
        <v>100</v>
      </c>
    </row>
    <row r="54" spans="2:10" ht="59.25" customHeight="1" x14ac:dyDescent="0.25">
      <c r="B54" s="309" t="s">
        <v>140</v>
      </c>
      <c r="C54" s="317" t="s">
        <v>7</v>
      </c>
      <c r="D54" s="94" t="s">
        <v>101</v>
      </c>
      <c r="E54" s="95" t="s">
        <v>102</v>
      </c>
      <c r="F54" s="60">
        <v>10</v>
      </c>
      <c r="G54" s="60">
        <v>0</v>
      </c>
      <c r="H54" s="49">
        <v>0</v>
      </c>
      <c r="I54" s="61"/>
      <c r="J54" s="62" t="s">
        <v>87</v>
      </c>
    </row>
    <row r="55" spans="2:10" ht="63.75" customHeight="1" x14ac:dyDescent="0.25">
      <c r="B55" s="310"/>
      <c r="C55" s="318"/>
      <c r="D55" s="52" t="s">
        <v>103</v>
      </c>
      <c r="E55" s="6" t="s">
        <v>103</v>
      </c>
      <c r="F55" s="63">
        <v>0.25</v>
      </c>
      <c r="G55" s="63">
        <v>0</v>
      </c>
      <c r="H55" s="35">
        <f>+G55/F55</f>
        <v>0</v>
      </c>
      <c r="I55" s="36"/>
      <c r="J55" s="64" t="s">
        <v>87</v>
      </c>
    </row>
    <row r="56" spans="2:10" ht="66" customHeight="1" thickBot="1" x14ac:dyDescent="0.3">
      <c r="B56" s="311"/>
      <c r="C56" s="112" t="s">
        <v>10</v>
      </c>
      <c r="D56" s="56" t="s">
        <v>104</v>
      </c>
      <c r="E56" s="13" t="s">
        <v>105</v>
      </c>
      <c r="F56" s="65">
        <v>0</v>
      </c>
      <c r="G56" s="65">
        <v>0</v>
      </c>
      <c r="H56" s="66">
        <v>0</v>
      </c>
      <c r="I56" s="58"/>
      <c r="J56" s="67" t="s">
        <v>87</v>
      </c>
    </row>
    <row r="57" spans="2:10" ht="230.25" customHeight="1" x14ac:dyDescent="0.25">
      <c r="B57" s="309" t="s">
        <v>142</v>
      </c>
      <c r="C57" s="106" t="s">
        <v>7</v>
      </c>
      <c r="D57" s="19" t="s">
        <v>106</v>
      </c>
      <c r="E57" s="18" t="s">
        <v>107</v>
      </c>
      <c r="F57" s="68">
        <v>0.35</v>
      </c>
      <c r="G57" s="68">
        <v>0.35</v>
      </c>
      <c r="H57" s="69">
        <f>+G57/F57</f>
        <v>1</v>
      </c>
      <c r="I57" s="70"/>
      <c r="J57" s="19" t="s">
        <v>137</v>
      </c>
    </row>
    <row r="58" spans="2:10" ht="96" customHeight="1" x14ac:dyDescent="0.25">
      <c r="B58" s="310"/>
      <c r="C58" s="108" t="s">
        <v>10</v>
      </c>
      <c r="D58" s="135" t="s">
        <v>108</v>
      </c>
      <c r="E58" s="142" t="s">
        <v>109</v>
      </c>
      <c r="F58" s="71">
        <v>0</v>
      </c>
      <c r="G58" s="71">
        <v>0</v>
      </c>
      <c r="H58" s="72">
        <v>0</v>
      </c>
      <c r="I58" s="50"/>
      <c r="J58" s="135" t="s">
        <v>110</v>
      </c>
    </row>
    <row r="59" spans="2:10" ht="68.25" customHeight="1" thickBot="1" x14ac:dyDescent="0.3">
      <c r="B59" s="311"/>
      <c r="C59" s="112" t="s">
        <v>13</v>
      </c>
      <c r="D59" s="56" t="s">
        <v>111</v>
      </c>
      <c r="E59" s="13" t="s">
        <v>112</v>
      </c>
      <c r="F59" s="65">
        <v>0</v>
      </c>
      <c r="G59" s="65">
        <v>0</v>
      </c>
      <c r="H59" s="66">
        <v>0</v>
      </c>
      <c r="I59" s="58"/>
      <c r="J59" s="59" t="s">
        <v>110</v>
      </c>
    </row>
    <row r="60" spans="2:10" ht="15.75" x14ac:dyDescent="0.25">
      <c r="B60" s="309" t="s">
        <v>141</v>
      </c>
      <c r="C60" s="73"/>
      <c r="D60" s="74"/>
      <c r="E60" s="75"/>
      <c r="F60" s="76"/>
      <c r="G60" s="77"/>
      <c r="H60" s="78"/>
      <c r="I60" s="61"/>
      <c r="J60" s="266"/>
    </row>
    <row r="61" spans="2:10" ht="36" customHeight="1" x14ac:dyDescent="0.25">
      <c r="B61" s="310"/>
      <c r="C61" s="79"/>
      <c r="D61" s="80"/>
      <c r="E61" s="81"/>
      <c r="F61" s="81"/>
      <c r="G61" s="82"/>
      <c r="H61" s="82"/>
      <c r="I61" s="50"/>
      <c r="J61" s="267"/>
    </row>
    <row r="62" spans="2:10" ht="24.75" customHeight="1" thickBot="1" x14ac:dyDescent="0.3">
      <c r="B62" s="311"/>
      <c r="C62" s="83"/>
      <c r="D62" s="84"/>
      <c r="E62" s="85"/>
      <c r="F62" s="86"/>
      <c r="G62" s="87"/>
      <c r="H62" s="88"/>
      <c r="I62" s="39"/>
      <c r="J62" s="307"/>
    </row>
  </sheetData>
  <sheetProtection algorithmName="SHA-512" hashValue="kqH0Hc5E17lCwuD4X3eqMfuQRWL9ZeunEk/XtW5N5FcmoqNH+95XPZQDCzdb13dXAaRUr4RbWyzLim9uLFHckw==" saltValue="MjD/V78WhMJr+48+V0G+3w==" spinCount="100000" sheet="1" objects="1" scenarios="1"/>
  <mergeCells count="93">
    <mergeCell ref="B2:J2"/>
    <mergeCell ref="B3:J3"/>
    <mergeCell ref="B57:B59"/>
    <mergeCell ref="B60:B62"/>
    <mergeCell ref="J60:J62"/>
    <mergeCell ref="B40:B41"/>
    <mergeCell ref="B42:B44"/>
    <mergeCell ref="B45:B47"/>
    <mergeCell ref="B50:B53"/>
    <mergeCell ref="B54:B56"/>
    <mergeCell ref="C54:C55"/>
    <mergeCell ref="G34:G35"/>
    <mergeCell ref="H34:H35"/>
    <mergeCell ref="J34:J35"/>
    <mergeCell ref="B36:B39"/>
    <mergeCell ref="C36:C37"/>
    <mergeCell ref="D36:D37"/>
    <mergeCell ref="F34:F35"/>
    <mergeCell ref="D30:D31"/>
    <mergeCell ref="B33:B35"/>
    <mergeCell ref="C34:C35"/>
    <mergeCell ref="D34:D35"/>
    <mergeCell ref="E34:E35"/>
    <mergeCell ref="C30:C31"/>
    <mergeCell ref="B6:B32"/>
    <mergeCell ref="C25:C26"/>
    <mergeCell ref="D25:D26"/>
    <mergeCell ref="E25:E26"/>
    <mergeCell ref="F25:F26"/>
    <mergeCell ref="F15:F16"/>
    <mergeCell ref="J25:J26"/>
    <mergeCell ref="C27:C28"/>
    <mergeCell ref="D27:D28"/>
    <mergeCell ref="E27:E28"/>
    <mergeCell ref="F27:F28"/>
    <mergeCell ref="G27:G28"/>
    <mergeCell ref="H27:H28"/>
    <mergeCell ref="J27:J28"/>
    <mergeCell ref="G25:G26"/>
    <mergeCell ref="H25:H26"/>
    <mergeCell ref="J21:J22"/>
    <mergeCell ref="H23:H24"/>
    <mergeCell ref="J23:J24"/>
    <mergeCell ref="H21:H22"/>
    <mergeCell ref="C23:C24"/>
    <mergeCell ref="D23:D24"/>
    <mergeCell ref="E23:E24"/>
    <mergeCell ref="F23:F24"/>
    <mergeCell ref="G23:G24"/>
    <mergeCell ref="C21:C22"/>
    <mergeCell ref="D21:D22"/>
    <mergeCell ref="E21:E22"/>
    <mergeCell ref="F21:F22"/>
    <mergeCell ref="G21:G22"/>
    <mergeCell ref="G15:G16"/>
    <mergeCell ref="H15:H16"/>
    <mergeCell ref="J15:J16"/>
    <mergeCell ref="H12:H14"/>
    <mergeCell ref="C17:C20"/>
    <mergeCell ref="D17:D20"/>
    <mergeCell ref="E17:E18"/>
    <mergeCell ref="F17:F18"/>
    <mergeCell ref="G17:G18"/>
    <mergeCell ref="H17:H18"/>
    <mergeCell ref="J17:J18"/>
    <mergeCell ref="E19:E20"/>
    <mergeCell ref="F19:F20"/>
    <mergeCell ref="G19:G20"/>
    <mergeCell ref="H19:H20"/>
    <mergeCell ref="J19:J20"/>
    <mergeCell ref="H9:H11"/>
    <mergeCell ref="J9:J11"/>
    <mergeCell ref="C12:C14"/>
    <mergeCell ref="D12:D14"/>
    <mergeCell ref="E12:E14"/>
    <mergeCell ref="F12:F14"/>
    <mergeCell ref="G12:G14"/>
    <mergeCell ref="J12:J14"/>
    <mergeCell ref="C9:C11"/>
    <mergeCell ref="D9:D11"/>
    <mergeCell ref="E9:E11"/>
    <mergeCell ref="F9:F11"/>
    <mergeCell ref="G9:G11"/>
    <mergeCell ref="C5:D5"/>
    <mergeCell ref="I5:J5"/>
    <mergeCell ref="C6:C8"/>
    <mergeCell ref="D6:D8"/>
    <mergeCell ref="E6:E8"/>
    <mergeCell ref="F6:F8"/>
    <mergeCell ref="G6:G8"/>
    <mergeCell ref="H6:H8"/>
    <mergeCell ref="I6:I8"/>
    <mergeCell ref="J6:J8"/>
  </mergeCells>
  <pageMargins left="0.70866141732283472" right="0.70866141732283472" top="0.74803149606299213" bottom="0.74803149606299213" header="0.31496062992125984" footer="0.31496062992125984"/>
  <pageSetup scale="41" orientation="portrait" verticalDpi="0" r:id="rId1"/>
  <rowBreaks count="1" manualBreakCount="1">
    <brk id="56"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67C5D-30C3-4EE8-9F6A-B480C241DBE5}">
  <dimension ref="A1:L59"/>
  <sheetViews>
    <sheetView tabSelected="1" view="pageBreakPreview" zoomScale="70" zoomScaleNormal="55" zoomScaleSheetLayoutView="70" workbookViewId="0">
      <selection activeCell="D61" sqref="D61"/>
    </sheetView>
  </sheetViews>
  <sheetFormatPr baseColWidth="10" defaultRowHeight="15" x14ac:dyDescent="0.25"/>
  <cols>
    <col min="1" max="1" width="7.42578125" customWidth="1"/>
    <col min="2" max="2" width="15.28515625" customWidth="1"/>
    <col min="3" max="3" width="8.7109375" customWidth="1"/>
    <col min="4" max="4" width="51" customWidth="1"/>
    <col min="5" max="5" width="45.140625" customWidth="1"/>
    <col min="6" max="6" width="19.140625" customWidth="1"/>
    <col min="7" max="7" width="19.5703125" customWidth="1"/>
    <col min="8" max="8" width="15" customWidth="1"/>
    <col min="9" max="9" width="20.7109375" customWidth="1"/>
    <col min="10" max="10" width="20.28515625" customWidth="1"/>
    <col min="11" max="11" width="15.5703125" customWidth="1"/>
    <col min="12" max="12" width="1.42578125" customWidth="1"/>
  </cols>
  <sheetData>
    <row r="1" spans="1:12" ht="6.75" customHeight="1" x14ac:dyDescent="0.25">
      <c r="A1" s="132"/>
      <c r="B1" s="132"/>
      <c r="C1" s="132"/>
      <c r="D1" s="132"/>
      <c r="E1" s="132"/>
      <c r="F1" s="132"/>
      <c r="G1" s="132"/>
      <c r="H1" s="132"/>
      <c r="I1" s="132"/>
      <c r="J1" s="132"/>
      <c r="K1" s="132"/>
      <c r="L1" s="132"/>
    </row>
    <row r="2" spans="1:12" ht="48.75" customHeight="1" x14ac:dyDescent="0.35">
      <c r="A2" s="132"/>
      <c r="B2" s="367" t="s">
        <v>139</v>
      </c>
      <c r="C2" s="368"/>
      <c r="D2" s="368"/>
      <c r="E2" s="368"/>
      <c r="F2" s="368"/>
      <c r="G2" s="368"/>
      <c r="H2" s="368"/>
      <c r="I2" s="368"/>
      <c r="J2" s="368"/>
      <c r="K2" s="368"/>
      <c r="L2" s="132"/>
    </row>
    <row r="3" spans="1:12" ht="21.75" customHeight="1" x14ac:dyDescent="0.3">
      <c r="A3" s="132"/>
      <c r="B3" s="351" t="s">
        <v>158</v>
      </c>
      <c r="C3" s="351"/>
      <c r="D3" s="351"/>
      <c r="E3" s="351"/>
      <c r="F3" s="351"/>
      <c r="G3" s="351"/>
      <c r="H3" s="351"/>
      <c r="I3" s="351"/>
      <c r="J3" s="351"/>
      <c r="K3" s="351"/>
      <c r="L3" s="132"/>
    </row>
    <row r="4" spans="1:12" ht="15" customHeight="1" thickBot="1" x14ac:dyDescent="0.3">
      <c r="A4" s="132"/>
      <c r="B4" s="132"/>
      <c r="C4" s="132"/>
      <c r="D4" s="132"/>
      <c r="E4" s="132"/>
      <c r="F4" s="132"/>
      <c r="G4" s="132"/>
      <c r="H4" s="132"/>
      <c r="I4" s="132"/>
      <c r="J4" s="132"/>
      <c r="K4" s="132"/>
      <c r="L4" s="132"/>
    </row>
    <row r="5" spans="1:12" ht="36" customHeight="1" thickBot="1" x14ac:dyDescent="0.3">
      <c r="A5" s="132"/>
      <c r="B5" s="325" t="s">
        <v>113</v>
      </c>
      <c r="C5" s="260" t="s">
        <v>1</v>
      </c>
      <c r="D5" s="261"/>
      <c r="E5" s="325" t="s">
        <v>163</v>
      </c>
      <c r="F5" s="325" t="s">
        <v>153</v>
      </c>
      <c r="G5" s="325" t="s">
        <v>154</v>
      </c>
      <c r="H5" s="325" t="s">
        <v>4</v>
      </c>
      <c r="I5" s="353" t="s">
        <v>157</v>
      </c>
      <c r="J5" s="354"/>
      <c r="K5" s="355"/>
    </row>
    <row r="6" spans="1:12" ht="56.25" customHeight="1" thickBot="1" x14ac:dyDescent="0.3">
      <c r="A6" s="132"/>
      <c r="B6" s="326"/>
      <c r="C6" s="352"/>
      <c r="D6" s="356"/>
      <c r="E6" s="326"/>
      <c r="F6" s="326"/>
      <c r="G6" s="326"/>
      <c r="H6" s="326"/>
      <c r="I6" s="152" t="s">
        <v>155</v>
      </c>
      <c r="J6" s="152" t="s">
        <v>156</v>
      </c>
      <c r="K6" s="152" t="s">
        <v>4</v>
      </c>
    </row>
    <row r="7" spans="1:12" ht="58.5" customHeight="1" x14ac:dyDescent="0.25">
      <c r="A7" s="132"/>
      <c r="B7" s="321" t="s">
        <v>6</v>
      </c>
      <c r="C7" s="153" t="s">
        <v>7</v>
      </c>
      <c r="D7" s="187" t="s">
        <v>8</v>
      </c>
      <c r="E7" s="230" t="s">
        <v>9</v>
      </c>
      <c r="F7" s="254">
        <v>0</v>
      </c>
      <c r="G7" s="254">
        <v>0</v>
      </c>
      <c r="H7" s="379">
        <v>0</v>
      </c>
      <c r="I7" s="154">
        <v>6</v>
      </c>
      <c r="J7" s="154">
        <f>1+G7</f>
        <v>1</v>
      </c>
      <c r="K7" s="257">
        <f>J7/I7</f>
        <v>0.16666666666666666</v>
      </c>
    </row>
    <row r="8" spans="1:12" ht="58.5" customHeight="1" x14ac:dyDescent="0.25">
      <c r="A8" s="132"/>
      <c r="B8" s="323"/>
      <c r="C8" s="155" t="s">
        <v>10</v>
      </c>
      <c r="D8" s="163" t="s">
        <v>11</v>
      </c>
      <c r="E8" s="156" t="s">
        <v>12</v>
      </c>
      <c r="F8" s="157">
        <v>123</v>
      </c>
      <c r="G8" s="157">
        <v>48</v>
      </c>
      <c r="H8" s="166">
        <f>+G8/F8</f>
        <v>0.3902439024390244</v>
      </c>
      <c r="I8" s="159">
        <f>200+F8</f>
        <v>323</v>
      </c>
      <c r="J8" s="157">
        <f>131+G8</f>
        <v>179</v>
      </c>
      <c r="K8" s="158">
        <f>+J8/I8</f>
        <v>0.55417956656346745</v>
      </c>
    </row>
    <row r="9" spans="1:12" ht="54.75" customHeight="1" x14ac:dyDescent="0.25">
      <c r="A9" s="132"/>
      <c r="B9" s="323"/>
      <c r="C9" s="160" t="s">
        <v>13</v>
      </c>
      <c r="D9" s="180" t="s">
        <v>14</v>
      </c>
      <c r="E9" s="161" t="s">
        <v>15</v>
      </c>
      <c r="F9" s="157">
        <v>0</v>
      </c>
      <c r="G9" s="157">
        <v>0</v>
      </c>
      <c r="H9" s="166">
        <v>0</v>
      </c>
      <c r="I9" s="157">
        <v>5</v>
      </c>
      <c r="J9" s="157">
        <f>+G9</f>
        <v>0</v>
      </c>
      <c r="K9" s="166">
        <v>0</v>
      </c>
    </row>
    <row r="10" spans="1:12" ht="65.25" customHeight="1" x14ac:dyDescent="0.25">
      <c r="A10" s="132"/>
      <c r="B10" s="323"/>
      <c r="C10" s="162" t="s">
        <v>16</v>
      </c>
      <c r="D10" s="180" t="s">
        <v>17</v>
      </c>
      <c r="E10" s="180" t="s">
        <v>18</v>
      </c>
      <c r="F10" s="157">
        <v>0</v>
      </c>
      <c r="G10" s="157">
        <v>0</v>
      </c>
      <c r="H10" s="166">
        <v>0</v>
      </c>
      <c r="I10" s="157">
        <v>1</v>
      </c>
      <c r="J10" s="157">
        <f>+G10</f>
        <v>0</v>
      </c>
      <c r="K10" s="166">
        <v>0</v>
      </c>
    </row>
    <row r="11" spans="1:12" ht="52.5" customHeight="1" x14ac:dyDescent="0.25">
      <c r="A11" s="132"/>
      <c r="B11" s="323"/>
      <c r="C11" s="327" t="s">
        <v>19</v>
      </c>
      <c r="D11" s="329" t="s">
        <v>20</v>
      </c>
      <c r="E11" s="180" t="s">
        <v>21</v>
      </c>
      <c r="F11" s="157">
        <v>1</v>
      </c>
      <c r="G11" s="157">
        <v>0</v>
      </c>
      <c r="H11" s="166">
        <v>0</v>
      </c>
      <c r="I11" s="157">
        <f>+F11</f>
        <v>1</v>
      </c>
      <c r="J11" s="157">
        <f>+G11</f>
        <v>0</v>
      </c>
      <c r="K11" s="166">
        <v>0</v>
      </c>
    </row>
    <row r="12" spans="1:12" ht="48" customHeight="1" x14ac:dyDescent="0.25">
      <c r="A12" s="132"/>
      <c r="B12" s="323"/>
      <c r="C12" s="328"/>
      <c r="D12" s="330"/>
      <c r="E12" s="180" t="s">
        <v>22</v>
      </c>
      <c r="F12" s="157">
        <v>6</v>
      </c>
      <c r="G12" s="157">
        <v>0</v>
      </c>
      <c r="H12" s="166">
        <f>+G12/F12</f>
        <v>0</v>
      </c>
      <c r="I12" s="157">
        <f>7+F12</f>
        <v>13</v>
      </c>
      <c r="J12" s="157">
        <f>2+G12</f>
        <v>2</v>
      </c>
      <c r="K12" s="158">
        <f>+J12/I12</f>
        <v>0.15384615384615385</v>
      </c>
    </row>
    <row r="13" spans="1:12" ht="72.75" customHeight="1" x14ac:dyDescent="0.25">
      <c r="A13" s="132"/>
      <c r="B13" s="323"/>
      <c r="C13" s="160" t="s">
        <v>23</v>
      </c>
      <c r="D13" s="180" t="s">
        <v>160</v>
      </c>
      <c r="E13" s="161" t="s">
        <v>25</v>
      </c>
      <c r="F13" s="157">
        <v>60</v>
      </c>
      <c r="G13" s="157">
        <v>1</v>
      </c>
      <c r="H13" s="164">
        <f>G13/F13</f>
        <v>1.6666666666666666E-2</v>
      </c>
      <c r="I13" s="157">
        <f>70+F13</f>
        <v>130</v>
      </c>
      <c r="J13" s="157">
        <f>15+G13</f>
        <v>16</v>
      </c>
      <c r="K13" s="164">
        <f>J13/I13</f>
        <v>0.12307692307692308</v>
      </c>
    </row>
    <row r="14" spans="1:12" ht="62.25" customHeight="1" x14ac:dyDescent="0.25">
      <c r="A14" s="132"/>
      <c r="B14" s="323"/>
      <c r="C14" s="155" t="s">
        <v>26</v>
      </c>
      <c r="D14" s="163" t="s">
        <v>27</v>
      </c>
      <c r="E14" s="165" t="s">
        <v>28</v>
      </c>
      <c r="F14" s="157">
        <v>0</v>
      </c>
      <c r="G14" s="157">
        <v>1</v>
      </c>
      <c r="H14" s="166">
        <v>1</v>
      </c>
      <c r="I14" s="253">
        <v>1</v>
      </c>
      <c r="J14" s="253">
        <f>+G14</f>
        <v>1</v>
      </c>
      <c r="K14" s="166">
        <f>J14/I14</f>
        <v>1</v>
      </c>
    </row>
    <row r="15" spans="1:12" ht="56.25" customHeight="1" x14ac:dyDescent="0.25">
      <c r="A15" s="132"/>
      <c r="B15" s="323"/>
      <c r="C15" s="155" t="s">
        <v>30</v>
      </c>
      <c r="D15" s="163" t="s">
        <v>31</v>
      </c>
      <c r="E15" s="165" t="s">
        <v>32</v>
      </c>
      <c r="F15" s="157">
        <v>1</v>
      </c>
      <c r="G15" s="157">
        <v>1</v>
      </c>
      <c r="H15" s="166">
        <f>G15/F15</f>
        <v>1</v>
      </c>
      <c r="I15" s="253">
        <f>+F15</f>
        <v>1</v>
      </c>
      <c r="J15" s="253">
        <f>+G15</f>
        <v>1</v>
      </c>
      <c r="K15" s="166">
        <f>J15/I15</f>
        <v>1</v>
      </c>
    </row>
    <row r="16" spans="1:12" ht="52.5" customHeight="1" x14ac:dyDescent="0.25">
      <c r="A16" s="132"/>
      <c r="B16" s="323"/>
      <c r="C16" s="155" t="s">
        <v>33</v>
      </c>
      <c r="D16" s="163" t="s">
        <v>34</v>
      </c>
      <c r="E16" s="165" t="s">
        <v>35</v>
      </c>
      <c r="F16" s="157">
        <v>2</v>
      </c>
      <c r="G16" s="157">
        <v>1</v>
      </c>
      <c r="H16" s="166">
        <f>G16/F16</f>
        <v>0.5</v>
      </c>
      <c r="I16" s="253">
        <f>2+F16</f>
        <v>4</v>
      </c>
      <c r="J16" s="253">
        <f>1+G16</f>
        <v>2</v>
      </c>
      <c r="K16" s="166">
        <f>J16/I16</f>
        <v>0.5</v>
      </c>
    </row>
    <row r="17" spans="1:12" ht="57" customHeight="1" thickBot="1" x14ac:dyDescent="0.3">
      <c r="A17" s="132"/>
      <c r="B17" s="322"/>
      <c r="C17" s="167" t="s">
        <v>36</v>
      </c>
      <c r="D17" s="168" t="s">
        <v>37</v>
      </c>
      <c r="E17" s="169" t="s">
        <v>38</v>
      </c>
      <c r="F17" s="170">
        <v>2</v>
      </c>
      <c r="G17" s="170">
        <v>1</v>
      </c>
      <c r="H17" s="171">
        <f>+G17/F17</f>
        <v>0.5</v>
      </c>
      <c r="I17" s="170">
        <f>4+F17</f>
        <v>6</v>
      </c>
      <c r="J17" s="170">
        <f>1+G17</f>
        <v>2</v>
      </c>
      <c r="K17" s="172">
        <f>+J17/I17</f>
        <v>0.33333333333333331</v>
      </c>
    </row>
    <row r="18" spans="1:12" ht="46.5" customHeight="1" x14ac:dyDescent="0.25">
      <c r="A18" s="132"/>
      <c r="B18" s="321" t="s">
        <v>46</v>
      </c>
      <c r="C18" s="173" t="s">
        <v>7</v>
      </c>
      <c r="D18" s="174" t="s">
        <v>47</v>
      </c>
      <c r="E18" s="175" t="s">
        <v>48</v>
      </c>
      <c r="F18" s="176">
        <v>1</v>
      </c>
      <c r="G18" s="176">
        <v>0</v>
      </c>
      <c r="H18" s="189">
        <f>+G18/F18</f>
        <v>0</v>
      </c>
      <c r="I18" s="176">
        <v>1</v>
      </c>
      <c r="J18" s="176">
        <v>0</v>
      </c>
      <c r="K18" s="379">
        <f>+J18/I18</f>
        <v>0</v>
      </c>
    </row>
    <row r="19" spans="1:12" ht="61.5" customHeight="1" x14ac:dyDescent="0.25">
      <c r="A19" s="132"/>
      <c r="B19" s="323"/>
      <c r="C19" s="155" t="s">
        <v>10</v>
      </c>
      <c r="D19" s="163" t="s">
        <v>49</v>
      </c>
      <c r="E19" s="165" t="s">
        <v>50</v>
      </c>
      <c r="F19" s="157">
        <v>0</v>
      </c>
      <c r="G19" s="157">
        <v>4</v>
      </c>
      <c r="H19" s="166">
        <v>1</v>
      </c>
      <c r="I19" s="157">
        <v>5</v>
      </c>
      <c r="J19" s="157">
        <f>+G19</f>
        <v>4</v>
      </c>
      <c r="K19" s="179">
        <f>+J19/I19</f>
        <v>0.8</v>
      </c>
    </row>
    <row r="20" spans="1:12" ht="63.75" customHeight="1" x14ac:dyDescent="0.25">
      <c r="A20" s="132"/>
      <c r="B20" s="323"/>
      <c r="C20" s="337" t="s">
        <v>13</v>
      </c>
      <c r="D20" s="338" t="s">
        <v>40</v>
      </c>
      <c r="E20" s="181" t="s">
        <v>41</v>
      </c>
      <c r="F20" s="182">
        <v>0.15</v>
      </c>
      <c r="G20" s="182">
        <v>0</v>
      </c>
      <c r="H20" s="179">
        <f t="shared" ref="H20:H27" si="0">+G20/F20</f>
        <v>0</v>
      </c>
      <c r="I20" s="182">
        <v>0.15</v>
      </c>
      <c r="J20" s="183">
        <v>0</v>
      </c>
      <c r="K20" s="179">
        <f>+J20/I20</f>
        <v>0</v>
      </c>
    </row>
    <row r="21" spans="1:12" ht="54.75" customHeight="1" x14ac:dyDescent="0.25">
      <c r="A21" s="132"/>
      <c r="B21" s="323"/>
      <c r="C21" s="337"/>
      <c r="D21" s="338"/>
      <c r="E21" s="181" t="s">
        <v>42</v>
      </c>
      <c r="F21" s="182">
        <v>1</v>
      </c>
      <c r="G21" s="182">
        <v>0.56000000000000005</v>
      </c>
      <c r="H21" s="179">
        <f t="shared" si="0"/>
        <v>0.56000000000000005</v>
      </c>
      <c r="I21" s="182">
        <v>1</v>
      </c>
      <c r="J21" s="182">
        <v>0.9</v>
      </c>
      <c r="K21" s="179">
        <f>+J21/I21</f>
        <v>0.9</v>
      </c>
    </row>
    <row r="22" spans="1:12" ht="60.75" customHeight="1" thickBot="1" x14ac:dyDescent="0.3">
      <c r="A22" s="132"/>
      <c r="B22" s="323"/>
      <c r="C22" s="190" t="s">
        <v>16</v>
      </c>
      <c r="D22" s="191" t="s">
        <v>44</v>
      </c>
      <c r="E22" s="184" t="s">
        <v>45</v>
      </c>
      <c r="F22" s="255">
        <v>1</v>
      </c>
      <c r="G22" s="255">
        <v>1</v>
      </c>
      <c r="H22" s="185">
        <f t="shared" si="0"/>
        <v>1</v>
      </c>
      <c r="I22" s="255">
        <v>2</v>
      </c>
      <c r="J22" s="255">
        <f>1+G22</f>
        <v>2</v>
      </c>
      <c r="K22" s="186">
        <v>1</v>
      </c>
    </row>
    <row r="23" spans="1:12" ht="68.25" customHeight="1" x14ac:dyDescent="0.25">
      <c r="A23" s="132"/>
      <c r="B23" s="323"/>
      <c r="C23" s="335" t="s">
        <v>19</v>
      </c>
      <c r="D23" s="331" t="s">
        <v>52</v>
      </c>
      <c r="E23" s="175" t="s">
        <v>53</v>
      </c>
      <c r="F23" s="188">
        <v>4</v>
      </c>
      <c r="G23" s="188">
        <v>2</v>
      </c>
      <c r="H23" s="189">
        <f t="shared" si="0"/>
        <v>0.5</v>
      </c>
      <c r="I23" s="188">
        <f>5+F23</f>
        <v>9</v>
      </c>
      <c r="J23" s="188">
        <f>13+G23</f>
        <v>15</v>
      </c>
      <c r="K23" s="177">
        <f>+J23/I23</f>
        <v>1.6666666666666667</v>
      </c>
    </row>
    <row r="24" spans="1:12" ht="65.25" customHeight="1" thickBot="1" x14ac:dyDescent="0.3">
      <c r="A24" s="132"/>
      <c r="B24" s="323"/>
      <c r="C24" s="336"/>
      <c r="D24" s="332"/>
      <c r="E24" s="184" t="s">
        <v>54</v>
      </c>
      <c r="F24" s="192">
        <v>120000</v>
      </c>
      <c r="G24" s="192">
        <v>970</v>
      </c>
      <c r="H24" s="249">
        <f t="shared" si="0"/>
        <v>8.083333333333333E-3</v>
      </c>
      <c r="I24" s="192">
        <f>180000+F24</f>
        <v>300000</v>
      </c>
      <c r="J24" s="192">
        <f>184000+G24</f>
        <v>184970</v>
      </c>
      <c r="K24" s="249">
        <f>+J24/I24</f>
        <v>0.61656666666666671</v>
      </c>
    </row>
    <row r="25" spans="1:12" ht="138.75" customHeight="1" x14ac:dyDescent="0.25">
      <c r="A25" s="132"/>
      <c r="B25" s="323"/>
      <c r="C25" s="202" t="s">
        <v>23</v>
      </c>
      <c r="D25" s="203" t="s">
        <v>55</v>
      </c>
      <c r="E25" s="248" t="s">
        <v>56</v>
      </c>
      <c r="F25" s="205">
        <v>13</v>
      </c>
      <c r="G25" s="205">
        <v>2</v>
      </c>
      <c r="H25" s="206">
        <f t="shared" si="0"/>
        <v>0.15384615384615385</v>
      </c>
      <c r="I25" s="205">
        <f>12+F25</f>
        <v>25</v>
      </c>
      <c r="J25" s="205">
        <f>8+G25</f>
        <v>10</v>
      </c>
      <c r="K25" s="185">
        <f>+J25/I25</f>
        <v>0.4</v>
      </c>
    </row>
    <row r="26" spans="1:12" ht="108.75" customHeight="1" thickBot="1" x14ac:dyDescent="0.3">
      <c r="A26" s="132"/>
      <c r="B26" s="322"/>
      <c r="C26" s="194" t="s">
        <v>26</v>
      </c>
      <c r="D26" s="191" t="s">
        <v>58</v>
      </c>
      <c r="E26" s="169" t="s">
        <v>59</v>
      </c>
      <c r="F26" s="378">
        <v>0.3</v>
      </c>
      <c r="G26" s="378">
        <v>0.3</v>
      </c>
      <c r="H26" s="186">
        <f t="shared" si="0"/>
        <v>1</v>
      </c>
      <c r="I26" s="378">
        <f>70%+F26</f>
        <v>1</v>
      </c>
      <c r="J26" s="232">
        <f>39.5%+G26</f>
        <v>0.69500000000000006</v>
      </c>
      <c r="K26" s="258">
        <f>+J26/I26</f>
        <v>0.69500000000000006</v>
      </c>
    </row>
    <row r="27" spans="1:12" ht="90.75" hidden="1" customHeight="1" thickBot="1" x14ac:dyDescent="0.3">
      <c r="A27" s="132"/>
      <c r="B27" s="195" t="s">
        <v>60</v>
      </c>
      <c r="C27" s="193" t="s">
        <v>7</v>
      </c>
      <c r="D27" s="174" t="s">
        <v>61</v>
      </c>
      <c r="E27" s="175" t="s">
        <v>62</v>
      </c>
      <c r="F27" s="196">
        <v>50040</v>
      </c>
      <c r="G27" s="196">
        <v>39984.350000000006</v>
      </c>
      <c r="H27" s="178">
        <f t="shared" si="0"/>
        <v>0.79904776179056769</v>
      </c>
      <c r="I27" s="197">
        <f>89960+F27</f>
        <v>140000</v>
      </c>
      <c r="J27" s="197">
        <f>116223+G27</f>
        <v>156207.35</v>
      </c>
      <c r="K27" s="257">
        <f>+J27/I27</f>
        <v>1.1157667857142857</v>
      </c>
      <c r="L27" s="100">
        <f>+H27+H28</f>
        <v>-1.7518400432663639</v>
      </c>
    </row>
    <row r="28" spans="1:12" ht="12" hidden="1" customHeight="1" thickBot="1" x14ac:dyDescent="0.3">
      <c r="A28" s="132"/>
      <c r="B28" s="339"/>
      <c r="C28" s="234" t="s">
        <v>10</v>
      </c>
      <c r="D28" s="259" t="s">
        <v>64</v>
      </c>
      <c r="E28" s="340" t="s">
        <v>65</v>
      </c>
      <c r="F28" s="341">
        <v>654468</v>
      </c>
      <c r="G28" s="341">
        <v>-1669474.44</v>
      </c>
      <c r="H28" s="158">
        <f t="shared" ref="H28:H36" si="1">+G28/F28</f>
        <v>-2.5508878050569317</v>
      </c>
      <c r="I28" s="342">
        <f>1579312+F28</f>
        <v>2233780</v>
      </c>
      <c r="J28" s="342">
        <f>-1640313+G28</f>
        <v>-3309787.44</v>
      </c>
      <c r="K28" s="158">
        <f t="shared" ref="K28" si="2">+J28/I28</f>
        <v>-1.4816980365121006</v>
      </c>
    </row>
    <row r="29" spans="1:12" ht="105" customHeight="1" thickBot="1" x14ac:dyDescent="0.3">
      <c r="A29" s="361"/>
      <c r="B29" s="350" t="s">
        <v>164</v>
      </c>
      <c r="C29" s="343" t="s">
        <v>7</v>
      </c>
      <c r="D29" s="344" t="s">
        <v>67</v>
      </c>
      <c r="E29" s="345" t="s">
        <v>68</v>
      </c>
      <c r="F29" s="201">
        <v>3</v>
      </c>
      <c r="G29" s="201">
        <v>3</v>
      </c>
      <c r="H29" s="377">
        <f>+G29/F29</f>
        <v>1</v>
      </c>
      <c r="I29" s="201">
        <f>3+F29</f>
        <v>6</v>
      </c>
      <c r="J29" s="201">
        <f>3+G29</f>
        <v>6</v>
      </c>
      <c r="K29" s="377">
        <f>+J29/I29</f>
        <v>1</v>
      </c>
    </row>
    <row r="30" spans="1:12" ht="67.5" customHeight="1" x14ac:dyDescent="0.25">
      <c r="A30" s="132"/>
      <c r="B30" s="323" t="s">
        <v>66</v>
      </c>
      <c r="C30" s="202" t="s">
        <v>7</v>
      </c>
      <c r="D30" s="203" t="s">
        <v>70</v>
      </c>
      <c r="E30" s="204" t="s">
        <v>71</v>
      </c>
      <c r="F30" s="205">
        <v>1</v>
      </c>
      <c r="G30" s="205">
        <v>2</v>
      </c>
      <c r="H30" s="185">
        <f t="shared" si="1"/>
        <v>2</v>
      </c>
      <c r="I30" s="205">
        <f>3+F30</f>
        <v>4</v>
      </c>
      <c r="J30" s="205">
        <f>3+G30</f>
        <v>5</v>
      </c>
      <c r="K30" s="185">
        <f t="shared" ref="K30" si="3">+J30/I30</f>
        <v>1.25</v>
      </c>
    </row>
    <row r="31" spans="1:12" ht="69" customHeight="1" thickBot="1" x14ac:dyDescent="0.3">
      <c r="A31" s="132"/>
      <c r="B31" s="322"/>
      <c r="C31" s="194" t="s">
        <v>10</v>
      </c>
      <c r="D31" s="191" t="s">
        <v>72</v>
      </c>
      <c r="E31" s="207" t="s">
        <v>73</v>
      </c>
      <c r="F31" s="256">
        <v>0</v>
      </c>
      <c r="G31" s="256">
        <v>4</v>
      </c>
      <c r="H31" s="186">
        <v>1</v>
      </c>
      <c r="I31" s="256">
        <v>6</v>
      </c>
      <c r="J31" s="256">
        <f>2+G31</f>
        <v>6</v>
      </c>
      <c r="K31" s="186">
        <f>+J31/I31</f>
        <v>1</v>
      </c>
    </row>
    <row r="32" spans="1:12" ht="99" customHeight="1" thickBot="1" x14ac:dyDescent="0.3">
      <c r="A32" s="132"/>
      <c r="B32" s="321" t="s">
        <v>75</v>
      </c>
      <c r="C32" s="198" t="s">
        <v>7</v>
      </c>
      <c r="D32" s="199" t="s">
        <v>76</v>
      </c>
      <c r="E32" s="200" t="s">
        <v>135</v>
      </c>
      <c r="F32" s="201">
        <v>9</v>
      </c>
      <c r="G32" s="201">
        <v>9</v>
      </c>
      <c r="H32" s="377">
        <f>+G32/F32</f>
        <v>1</v>
      </c>
      <c r="I32" s="201">
        <f>11+F32</f>
        <v>20</v>
      </c>
      <c r="J32" s="201">
        <f>5+G32</f>
        <v>14</v>
      </c>
      <c r="K32" s="377">
        <f>+J32/I32</f>
        <v>0.7</v>
      </c>
    </row>
    <row r="33" spans="1:11" ht="66" customHeight="1" x14ac:dyDescent="0.25">
      <c r="A33" s="132"/>
      <c r="B33" s="323"/>
      <c r="C33" s="202" t="s">
        <v>10</v>
      </c>
      <c r="D33" s="203" t="s">
        <v>152</v>
      </c>
      <c r="E33" s="204" t="s">
        <v>77</v>
      </c>
      <c r="F33" s="205">
        <v>0</v>
      </c>
      <c r="G33" s="205">
        <v>0</v>
      </c>
      <c r="H33" s="376">
        <v>0</v>
      </c>
      <c r="I33" s="205">
        <f>2+F33</f>
        <v>2</v>
      </c>
      <c r="J33" s="205">
        <f>+G33</f>
        <v>0</v>
      </c>
      <c r="K33" s="376">
        <v>0</v>
      </c>
    </row>
    <row r="34" spans="1:11" ht="77.25" customHeight="1" thickBot="1" x14ac:dyDescent="0.3">
      <c r="A34" s="132"/>
      <c r="B34" s="322"/>
      <c r="C34" s="194" t="s">
        <v>13</v>
      </c>
      <c r="D34" s="191" t="s">
        <v>78</v>
      </c>
      <c r="E34" s="184" t="s">
        <v>79</v>
      </c>
      <c r="F34" s="209">
        <v>0.75</v>
      </c>
      <c r="G34" s="209">
        <v>0.89</v>
      </c>
      <c r="H34" s="373">
        <v>1</v>
      </c>
      <c r="I34" s="209">
        <f>+F34</f>
        <v>0.75</v>
      </c>
      <c r="J34" s="209">
        <f>+G34</f>
        <v>0.89</v>
      </c>
      <c r="K34" s="373">
        <v>1</v>
      </c>
    </row>
    <row r="35" spans="1:11" ht="88.5" customHeight="1" thickBot="1" x14ac:dyDescent="0.3">
      <c r="A35" s="132"/>
      <c r="B35" s="350" t="s">
        <v>143</v>
      </c>
      <c r="C35" s="198" t="s">
        <v>7</v>
      </c>
      <c r="D35" s="199" t="s">
        <v>81</v>
      </c>
      <c r="E35" s="210" t="s">
        <v>82</v>
      </c>
      <c r="F35" s="211">
        <v>0.25</v>
      </c>
      <c r="G35" s="211">
        <v>0.25</v>
      </c>
      <c r="H35" s="375">
        <f>+G35/F35</f>
        <v>1</v>
      </c>
      <c r="I35" s="211">
        <f>50%+F35</f>
        <v>0.75</v>
      </c>
      <c r="J35" s="211">
        <f>50%+G35</f>
        <v>0.75</v>
      </c>
      <c r="K35" s="375">
        <f>+J35/I35</f>
        <v>1</v>
      </c>
    </row>
    <row r="36" spans="1:11" ht="87" hidden="1" customHeight="1" thickBot="1" x14ac:dyDescent="0.3">
      <c r="A36" s="132"/>
      <c r="B36" s="350" t="s">
        <v>84</v>
      </c>
      <c r="C36" s="198" t="s">
        <v>7</v>
      </c>
      <c r="D36" s="199" t="s">
        <v>85</v>
      </c>
      <c r="E36" s="210" t="s">
        <v>86</v>
      </c>
      <c r="F36" s="201">
        <v>4</v>
      </c>
      <c r="G36" s="201">
        <v>0</v>
      </c>
      <c r="H36" s="212">
        <f t="shared" si="1"/>
        <v>0</v>
      </c>
      <c r="I36" s="201">
        <f>3+F36</f>
        <v>7</v>
      </c>
      <c r="J36" s="201">
        <f>+G36</f>
        <v>0</v>
      </c>
      <c r="K36" s="212">
        <f t="shared" ref="K36" si="4">+J36/I36</f>
        <v>0</v>
      </c>
    </row>
    <row r="37" spans="1:11" ht="63.75" customHeight="1" x14ac:dyDescent="0.25">
      <c r="A37" s="132"/>
      <c r="B37" s="321" t="s">
        <v>88</v>
      </c>
      <c r="C37" s="222" t="s">
        <v>89</v>
      </c>
      <c r="D37" s="213" t="s">
        <v>90</v>
      </c>
      <c r="E37" s="214" t="s">
        <v>91</v>
      </c>
      <c r="F37" s="215">
        <v>0</v>
      </c>
      <c r="G37" s="215">
        <v>0</v>
      </c>
      <c r="H37" s="374">
        <v>0</v>
      </c>
      <c r="I37" s="215">
        <v>3</v>
      </c>
      <c r="J37" s="215">
        <v>3</v>
      </c>
      <c r="K37" s="374">
        <f t="shared" ref="K37:K44" si="5">+J37/I37</f>
        <v>1</v>
      </c>
    </row>
    <row r="38" spans="1:11" ht="76.5" customHeight="1" x14ac:dyDescent="0.25">
      <c r="A38" s="132"/>
      <c r="B38" s="323"/>
      <c r="C38" s="216" t="s">
        <v>10</v>
      </c>
      <c r="D38" s="217" t="s">
        <v>93</v>
      </c>
      <c r="E38" s="181" t="s">
        <v>94</v>
      </c>
      <c r="F38" s="218">
        <v>4</v>
      </c>
      <c r="G38" s="218">
        <v>3</v>
      </c>
      <c r="H38" s="371">
        <f t="shared" ref="H38:H42" si="6">+G38/F38</f>
        <v>0.75</v>
      </c>
      <c r="I38" s="218">
        <f>6+F38</f>
        <v>10</v>
      </c>
      <c r="J38" s="218">
        <f>2+G38</f>
        <v>5</v>
      </c>
      <c r="K38" s="208">
        <f t="shared" si="5"/>
        <v>0.5</v>
      </c>
    </row>
    <row r="39" spans="1:11" ht="61.5" customHeight="1" x14ac:dyDescent="0.25">
      <c r="A39" s="132"/>
      <c r="B39" s="323"/>
      <c r="C39" s="216" t="s">
        <v>13</v>
      </c>
      <c r="D39" s="217" t="s">
        <v>95</v>
      </c>
      <c r="E39" s="181" t="s">
        <v>96</v>
      </c>
      <c r="F39" s="383">
        <v>0.15</v>
      </c>
      <c r="G39" s="383">
        <v>0.15</v>
      </c>
      <c r="H39" s="371">
        <f t="shared" si="6"/>
        <v>1</v>
      </c>
      <c r="I39" s="383">
        <f>85%+F39</f>
        <v>1</v>
      </c>
      <c r="J39" s="383">
        <f>85%+G39</f>
        <v>1</v>
      </c>
      <c r="K39" s="371">
        <f t="shared" si="5"/>
        <v>1</v>
      </c>
    </row>
    <row r="40" spans="1:11" ht="68.25" customHeight="1" thickBot="1" x14ac:dyDescent="0.3">
      <c r="A40" s="132"/>
      <c r="B40" s="322"/>
      <c r="C40" s="219" t="s">
        <v>16</v>
      </c>
      <c r="D40" s="220" t="s">
        <v>98</v>
      </c>
      <c r="E40" s="169" t="s">
        <v>99</v>
      </c>
      <c r="F40" s="221">
        <v>0</v>
      </c>
      <c r="G40" s="221">
        <v>0.1</v>
      </c>
      <c r="H40" s="373">
        <v>1</v>
      </c>
      <c r="I40" s="384">
        <v>1</v>
      </c>
      <c r="J40" s="384">
        <f>90%+G40</f>
        <v>1</v>
      </c>
      <c r="K40" s="373">
        <f t="shared" si="5"/>
        <v>1</v>
      </c>
    </row>
    <row r="41" spans="1:11" ht="59.25" customHeight="1" x14ac:dyDescent="0.25">
      <c r="A41" s="132"/>
      <c r="B41" s="321" t="s">
        <v>140</v>
      </c>
      <c r="C41" s="334" t="s">
        <v>7</v>
      </c>
      <c r="D41" s="223" t="s">
        <v>101</v>
      </c>
      <c r="E41" s="224" t="s">
        <v>102</v>
      </c>
      <c r="F41" s="225">
        <v>10</v>
      </c>
      <c r="G41" s="226">
        <v>10.5</v>
      </c>
      <c r="H41" s="231">
        <f>+F41/G41</f>
        <v>0.95238095238095233</v>
      </c>
      <c r="I41" s="225">
        <v>10</v>
      </c>
      <c r="J41" s="225">
        <v>10</v>
      </c>
      <c r="K41" s="374">
        <f t="shared" si="5"/>
        <v>1</v>
      </c>
    </row>
    <row r="42" spans="1:11" ht="84" customHeight="1" x14ac:dyDescent="0.25">
      <c r="A42" s="132"/>
      <c r="B42" s="323"/>
      <c r="C42" s="380"/>
      <c r="D42" s="217" t="s">
        <v>103</v>
      </c>
      <c r="E42" s="181" t="s">
        <v>103</v>
      </c>
      <c r="F42" s="381">
        <v>0.5</v>
      </c>
      <c r="G42" s="381">
        <v>0.34</v>
      </c>
      <c r="H42" s="371">
        <f t="shared" si="6"/>
        <v>0.68</v>
      </c>
      <c r="I42" s="381">
        <f>50%+F42</f>
        <v>1</v>
      </c>
      <c r="J42" s="381">
        <f>50%+G42</f>
        <v>0.84000000000000008</v>
      </c>
      <c r="K42" s="371">
        <f t="shared" si="5"/>
        <v>0.84000000000000008</v>
      </c>
    </row>
    <row r="43" spans="1:11" ht="80.25" customHeight="1" thickBot="1" x14ac:dyDescent="0.3">
      <c r="A43" s="132"/>
      <c r="B43" s="322"/>
      <c r="C43" s="252" t="s">
        <v>10</v>
      </c>
      <c r="D43" s="250" t="s">
        <v>104</v>
      </c>
      <c r="E43" s="184" t="s">
        <v>105</v>
      </c>
      <c r="F43" s="251">
        <v>0</v>
      </c>
      <c r="G43" s="251">
        <v>0.85</v>
      </c>
      <c r="H43" s="233">
        <v>1</v>
      </c>
      <c r="I43" s="251">
        <v>1</v>
      </c>
      <c r="J43" s="251">
        <f>0%+G43</f>
        <v>0.85</v>
      </c>
      <c r="K43" s="229">
        <f t="shared" si="5"/>
        <v>0.85</v>
      </c>
    </row>
    <row r="44" spans="1:11" ht="70.5" customHeight="1" x14ac:dyDescent="0.25">
      <c r="A44" s="132"/>
      <c r="B44" s="321" t="s">
        <v>142</v>
      </c>
      <c r="C44" s="346" t="s">
        <v>7</v>
      </c>
      <c r="D44" s="347" t="s">
        <v>151</v>
      </c>
      <c r="E44" s="348" t="s">
        <v>107</v>
      </c>
      <c r="F44" s="357">
        <v>0.3</v>
      </c>
      <c r="G44" s="357">
        <v>0.4</v>
      </c>
      <c r="H44" s="349">
        <f>+G44/F44</f>
        <v>1.3333333333333335</v>
      </c>
      <c r="I44" s="358">
        <f>70%+F44</f>
        <v>1</v>
      </c>
      <c r="J44" s="358">
        <f>60%+G44</f>
        <v>1</v>
      </c>
      <c r="K44" s="366">
        <f t="shared" si="5"/>
        <v>1</v>
      </c>
    </row>
    <row r="45" spans="1:11" ht="64.5" customHeight="1" x14ac:dyDescent="0.25">
      <c r="A45" s="132"/>
      <c r="B45" s="323"/>
      <c r="C45" s="234" t="s">
        <v>10</v>
      </c>
      <c r="D45" s="259" t="s">
        <v>108</v>
      </c>
      <c r="E45" s="214" t="s">
        <v>109</v>
      </c>
      <c r="F45" s="235">
        <v>1</v>
      </c>
      <c r="G45" s="235">
        <v>0</v>
      </c>
      <c r="H45" s="369">
        <v>0</v>
      </c>
      <c r="I45" s="235">
        <f>+F45</f>
        <v>1</v>
      </c>
      <c r="J45" s="235">
        <f>+G45</f>
        <v>0</v>
      </c>
      <c r="K45" s="229">
        <v>0</v>
      </c>
    </row>
    <row r="46" spans="1:11" ht="69.75" customHeight="1" thickBot="1" x14ac:dyDescent="0.3">
      <c r="A46" s="132"/>
      <c r="B46" s="322"/>
      <c r="C46" s="219" t="s">
        <v>13</v>
      </c>
      <c r="D46" s="220" t="s">
        <v>111</v>
      </c>
      <c r="E46" s="169" t="s">
        <v>112</v>
      </c>
      <c r="F46" s="227">
        <v>1</v>
      </c>
      <c r="G46" s="227">
        <v>0</v>
      </c>
      <c r="H46" s="370">
        <v>0</v>
      </c>
      <c r="I46" s="227">
        <f>+F46</f>
        <v>1</v>
      </c>
      <c r="J46" s="227">
        <f>+G46</f>
        <v>0</v>
      </c>
      <c r="K46" s="228">
        <v>0</v>
      </c>
    </row>
    <row r="47" spans="1:11" ht="72.75" customHeight="1" x14ac:dyDescent="0.25">
      <c r="A47" s="132"/>
      <c r="B47" s="321" t="s">
        <v>161</v>
      </c>
      <c r="C47" s="324" t="s">
        <v>7</v>
      </c>
      <c r="D47" s="331" t="s">
        <v>144</v>
      </c>
      <c r="E47" s="236" t="s">
        <v>145</v>
      </c>
      <c r="F47" s="237">
        <v>0.25</v>
      </c>
      <c r="G47" s="238">
        <v>0</v>
      </c>
      <c r="H47" s="369">
        <v>0</v>
      </c>
      <c r="I47" s="237">
        <f>30%+F47</f>
        <v>0.55000000000000004</v>
      </c>
      <c r="J47" s="238">
        <f>+G47</f>
        <v>0</v>
      </c>
      <c r="K47" s="372">
        <v>0</v>
      </c>
    </row>
    <row r="48" spans="1:11" ht="60.75" customHeight="1" x14ac:dyDescent="0.25">
      <c r="A48" s="132"/>
      <c r="B48" s="323"/>
      <c r="C48" s="333"/>
      <c r="D48" s="330"/>
      <c r="E48" s="161" t="s">
        <v>146</v>
      </c>
      <c r="F48" s="239">
        <v>0.9</v>
      </c>
      <c r="G48" s="240">
        <v>0</v>
      </c>
      <c r="H48" s="371">
        <v>0</v>
      </c>
      <c r="I48" s="360">
        <f>10%+F48</f>
        <v>1</v>
      </c>
      <c r="J48" s="240">
        <f>+G48</f>
        <v>0</v>
      </c>
      <c r="K48" s="371">
        <v>0</v>
      </c>
    </row>
    <row r="49" spans="1:12" ht="114.75" customHeight="1" x14ac:dyDescent="0.25">
      <c r="A49" s="132"/>
      <c r="B49" s="323"/>
      <c r="C49" s="241" t="s">
        <v>10</v>
      </c>
      <c r="D49" s="382" t="s">
        <v>147</v>
      </c>
      <c r="E49" s="161" t="s">
        <v>149</v>
      </c>
      <c r="F49" s="242">
        <v>0.30669999999999997</v>
      </c>
      <c r="G49" s="243">
        <v>0</v>
      </c>
      <c r="H49" s="371">
        <v>0</v>
      </c>
      <c r="I49" s="359">
        <f>69.33%+F49</f>
        <v>1</v>
      </c>
      <c r="J49" s="243">
        <f>+G49</f>
        <v>0</v>
      </c>
      <c r="K49" s="371">
        <v>0</v>
      </c>
    </row>
    <row r="50" spans="1:12" ht="81" customHeight="1" thickBot="1" x14ac:dyDescent="0.3">
      <c r="A50" s="132"/>
      <c r="B50" s="322"/>
      <c r="C50" s="244" t="s">
        <v>13</v>
      </c>
      <c r="D50" s="245" t="s">
        <v>148</v>
      </c>
      <c r="E50" s="184" t="s">
        <v>159</v>
      </c>
      <c r="F50" s="246">
        <v>0.4</v>
      </c>
      <c r="G50" s="247">
        <v>0</v>
      </c>
      <c r="H50" s="370">
        <v>0</v>
      </c>
      <c r="I50" s="246">
        <f>60%+F50</f>
        <v>1</v>
      </c>
      <c r="J50" s="247">
        <f>+G50</f>
        <v>0</v>
      </c>
      <c r="K50" s="373">
        <v>0</v>
      </c>
    </row>
    <row r="51" spans="1:12" x14ac:dyDescent="0.25">
      <c r="A51" s="132"/>
      <c r="B51" s="132"/>
      <c r="C51" s="132"/>
      <c r="D51" s="132"/>
      <c r="E51" s="132"/>
      <c r="F51" s="132"/>
      <c r="G51" s="132"/>
      <c r="H51" s="132"/>
      <c r="I51" s="132"/>
      <c r="J51" s="132"/>
      <c r="K51" s="132"/>
      <c r="L51" s="132"/>
    </row>
    <row r="52" spans="1:12" hidden="1" x14ac:dyDescent="0.25">
      <c r="A52" s="132"/>
      <c r="B52" s="132"/>
      <c r="C52" s="132"/>
      <c r="D52" s="132"/>
      <c r="E52" s="132"/>
      <c r="F52" s="132"/>
      <c r="G52" s="132"/>
      <c r="H52" s="132"/>
      <c r="I52" s="132"/>
      <c r="J52" s="132"/>
      <c r="K52" s="132"/>
      <c r="L52" s="132"/>
    </row>
    <row r="53" spans="1:12" ht="38.25" customHeight="1" x14ac:dyDescent="0.3">
      <c r="A53" s="132"/>
      <c r="B53" s="362" t="s">
        <v>165</v>
      </c>
      <c r="C53" s="362"/>
      <c r="D53" s="362"/>
      <c r="E53" s="362"/>
      <c r="F53" s="362"/>
      <c r="G53" s="362"/>
      <c r="H53" s="362"/>
      <c r="I53" s="362"/>
      <c r="J53" s="362"/>
      <c r="K53" s="362"/>
      <c r="L53" s="132"/>
    </row>
    <row r="54" spans="1:12" ht="6.75" customHeight="1" x14ac:dyDescent="0.25">
      <c r="A54" s="132"/>
      <c r="B54" s="363"/>
      <c r="C54" s="363"/>
      <c r="D54" s="363"/>
      <c r="E54" s="363"/>
      <c r="F54" s="363"/>
      <c r="G54" s="363"/>
      <c r="H54" s="363"/>
      <c r="I54" s="363"/>
      <c r="J54" s="363"/>
      <c r="K54" s="363"/>
      <c r="L54" s="132"/>
    </row>
    <row r="55" spans="1:12" ht="18.75" x14ac:dyDescent="0.3">
      <c r="A55" s="132"/>
      <c r="B55" s="364" t="s">
        <v>162</v>
      </c>
      <c r="C55" s="363"/>
      <c r="D55" s="363"/>
      <c r="E55" s="363"/>
      <c r="F55" s="363"/>
      <c r="G55" s="363"/>
      <c r="H55" s="363"/>
      <c r="I55" s="363"/>
      <c r="J55" s="363"/>
      <c r="K55" s="363"/>
      <c r="L55" s="132"/>
    </row>
    <row r="56" spans="1:12" ht="10.5" customHeight="1" x14ac:dyDescent="0.25">
      <c r="B56" s="365"/>
      <c r="C56" s="365"/>
      <c r="D56" s="365"/>
      <c r="E56" s="365"/>
      <c r="F56" s="365"/>
      <c r="G56" s="365"/>
      <c r="H56" s="365"/>
      <c r="I56" s="365"/>
      <c r="J56" s="365"/>
      <c r="K56" s="365"/>
    </row>
    <row r="57" spans="1:12" x14ac:dyDescent="0.25">
      <c r="A57" s="132"/>
      <c r="B57" s="132"/>
      <c r="C57" s="132"/>
      <c r="D57" s="132"/>
      <c r="E57" s="132"/>
      <c r="F57" s="132"/>
      <c r="G57" s="132"/>
      <c r="H57" s="132"/>
      <c r="I57" s="132"/>
      <c r="J57" s="132"/>
      <c r="K57" s="132"/>
      <c r="L57" s="365"/>
    </row>
    <row r="58" spans="1:12" x14ac:dyDescent="0.25">
      <c r="A58" s="132"/>
      <c r="B58" s="132"/>
      <c r="C58" s="132"/>
      <c r="D58" s="132"/>
      <c r="E58" s="132"/>
      <c r="F58" s="132"/>
      <c r="G58" s="132"/>
      <c r="H58" s="132"/>
      <c r="I58" s="132"/>
      <c r="J58" s="132"/>
      <c r="K58" s="132"/>
      <c r="L58" s="365"/>
    </row>
    <row r="59" spans="1:12" x14ac:dyDescent="0.25">
      <c r="A59" s="365"/>
      <c r="B59" s="365"/>
      <c r="C59" s="365"/>
      <c r="D59" s="365"/>
      <c r="E59" s="365"/>
      <c r="F59" s="365"/>
      <c r="G59" s="365"/>
      <c r="H59" s="365"/>
      <c r="I59" s="365"/>
      <c r="J59" s="365"/>
      <c r="K59" s="365"/>
      <c r="L59" s="365"/>
    </row>
  </sheetData>
  <sheetProtection algorithmName="SHA-512" hashValue="fSCdEoykatrAqypfoSiWngZ19c8VwEtZLu5AELs8TMr1JMHIphdf9Yty+8oAiJRMVNfMI8Ht8phkP/QtkNxWoQ==" saltValue="7ugpi/w8gMeaKzJefcNwCg==" spinCount="100000" sheet="1" objects="1" scenarios="1"/>
  <mergeCells count="27">
    <mergeCell ref="B53:K53"/>
    <mergeCell ref="B18:B26"/>
    <mergeCell ref="B41:B43"/>
    <mergeCell ref="C20:C21"/>
    <mergeCell ref="D20:D21"/>
    <mergeCell ref="B37:B40"/>
    <mergeCell ref="B44:B46"/>
    <mergeCell ref="B32:B34"/>
    <mergeCell ref="C47:C48"/>
    <mergeCell ref="C41:C42"/>
    <mergeCell ref="C23:C24"/>
    <mergeCell ref="D23:D24"/>
    <mergeCell ref="B30:B31"/>
    <mergeCell ref="H5:H6"/>
    <mergeCell ref="B47:B50"/>
    <mergeCell ref="B2:K2"/>
    <mergeCell ref="B3:K3"/>
    <mergeCell ref="C11:C12"/>
    <mergeCell ref="D11:D12"/>
    <mergeCell ref="I5:K5"/>
    <mergeCell ref="B5:B6"/>
    <mergeCell ref="C5:D6"/>
    <mergeCell ref="E5:E6"/>
    <mergeCell ref="F5:F6"/>
    <mergeCell ref="G5:G6"/>
    <mergeCell ref="B7:B17"/>
    <mergeCell ref="D47:D48"/>
  </mergeCells>
  <pageMargins left="0.39370078740157483" right="0.11811023622047245" top="0.62992125984251968" bottom="0.47244094488188981" header="0.31496062992125984" footer="0.31496062992125984"/>
  <pageSetup scale="40" orientation="portrait" verticalDpi="0" r:id="rId1"/>
  <headerFooter>
    <oddFooter>&amp;C&amp;P</oddFooter>
  </headerFooter>
  <rowBreaks count="1" manualBreakCount="1">
    <brk id="31"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A2B03-511A-4A41-A226-183D53D80A8D}">
  <dimension ref="B1:L62"/>
  <sheetViews>
    <sheetView view="pageBreakPreview" zoomScale="70" zoomScaleNormal="55" zoomScaleSheetLayoutView="70" workbookViewId="0">
      <selection activeCell="B3" sqref="B3:J3"/>
    </sheetView>
  </sheetViews>
  <sheetFormatPr baseColWidth="10" defaultRowHeight="15" x14ac:dyDescent="0.25"/>
  <cols>
    <col min="1" max="1" width="4.28515625" customWidth="1"/>
    <col min="2" max="2" width="17.28515625" customWidth="1"/>
    <col min="3" max="3" width="8.140625" customWidth="1"/>
    <col min="4" max="4" width="38" customWidth="1"/>
    <col min="5" max="5" width="28.85546875" customWidth="1"/>
    <col min="6" max="6" width="18.140625" customWidth="1"/>
    <col min="7" max="7" width="17.28515625" customWidth="1"/>
    <col min="8" max="8" width="15" customWidth="1"/>
    <col min="9" max="9" width="0.5703125" customWidth="1"/>
    <col min="10" max="10" width="70.5703125" customWidth="1"/>
    <col min="11" max="11" width="1.42578125" customWidth="1"/>
  </cols>
  <sheetData>
    <row r="1" spans="2:10" ht="6.75" customHeight="1" x14ac:dyDescent="0.25"/>
    <row r="2" spans="2:10" ht="48.75" customHeight="1" x14ac:dyDescent="0.35">
      <c r="B2" s="314" t="s">
        <v>138</v>
      </c>
      <c r="C2" s="315"/>
      <c r="D2" s="315"/>
      <c r="E2" s="315"/>
      <c r="F2" s="315"/>
      <c r="G2" s="315"/>
      <c r="H2" s="315"/>
      <c r="I2" s="315"/>
      <c r="J2" s="315"/>
    </row>
    <row r="3" spans="2:10" ht="28.5" customHeight="1" x14ac:dyDescent="0.25">
      <c r="B3" s="316" t="s">
        <v>114</v>
      </c>
      <c r="C3" s="316"/>
      <c r="D3" s="316"/>
      <c r="E3" s="316"/>
      <c r="F3" s="316"/>
      <c r="G3" s="316"/>
      <c r="H3" s="316"/>
      <c r="I3" s="316"/>
      <c r="J3" s="316"/>
    </row>
    <row r="4" spans="2:10" ht="27" customHeight="1" thickBot="1" x14ac:dyDescent="0.3"/>
    <row r="5" spans="2:10" ht="69.75" customHeight="1" thickBot="1" x14ac:dyDescent="0.3">
      <c r="B5" s="1" t="s">
        <v>0</v>
      </c>
      <c r="C5" s="260" t="s">
        <v>1</v>
      </c>
      <c r="D5" s="261"/>
      <c r="E5" s="124" t="s">
        <v>2</v>
      </c>
      <c r="F5" s="1" t="s">
        <v>3</v>
      </c>
      <c r="G5" s="2" t="s">
        <v>132</v>
      </c>
      <c r="H5" s="3" t="s">
        <v>4</v>
      </c>
      <c r="I5" s="262" t="s">
        <v>5</v>
      </c>
      <c r="J5" s="262"/>
    </row>
    <row r="6" spans="2:10" ht="15" customHeight="1" x14ac:dyDescent="0.25">
      <c r="B6" s="309" t="s">
        <v>6</v>
      </c>
      <c r="C6" s="263" t="s">
        <v>7</v>
      </c>
      <c r="D6" s="266" t="s">
        <v>8</v>
      </c>
      <c r="E6" s="269" t="s">
        <v>9</v>
      </c>
      <c r="F6" s="272">
        <v>4</v>
      </c>
      <c r="G6" s="272">
        <v>1</v>
      </c>
      <c r="H6" s="275">
        <f>G6/F6</f>
        <v>0.25</v>
      </c>
      <c r="I6" s="278"/>
      <c r="J6" s="281" t="s">
        <v>118</v>
      </c>
    </row>
    <row r="7" spans="2:10" ht="15" customHeight="1" x14ac:dyDescent="0.25">
      <c r="B7" s="310"/>
      <c r="C7" s="264"/>
      <c r="D7" s="267"/>
      <c r="E7" s="270"/>
      <c r="F7" s="273"/>
      <c r="G7" s="273"/>
      <c r="H7" s="276"/>
      <c r="I7" s="279"/>
      <c r="J7" s="282"/>
    </row>
    <row r="8" spans="2:10" ht="15" customHeight="1" x14ac:dyDescent="0.25">
      <c r="B8" s="310"/>
      <c r="C8" s="265"/>
      <c r="D8" s="268"/>
      <c r="E8" s="271"/>
      <c r="F8" s="274"/>
      <c r="G8" s="274"/>
      <c r="H8" s="277"/>
      <c r="I8" s="280"/>
      <c r="J8" s="283"/>
    </row>
    <row r="9" spans="2:10" ht="15.75" x14ac:dyDescent="0.25">
      <c r="B9" s="310"/>
      <c r="C9" s="288" t="s">
        <v>10</v>
      </c>
      <c r="D9" s="289" t="s">
        <v>11</v>
      </c>
      <c r="E9" s="290" t="s">
        <v>12</v>
      </c>
      <c r="F9" s="291">
        <v>77</v>
      </c>
      <c r="G9" s="291">
        <v>131</v>
      </c>
      <c r="H9" s="284">
        <f>+G9/F9</f>
        <v>1.7012987012987013</v>
      </c>
      <c r="I9" s="127"/>
      <c r="J9" s="285" t="s">
        <v>133</v>
      </c>
    </row>
    <row r="10" spans="2:10" ht="21" customHeight="1" x14ac:dyDescent="0.25">
      <c r="B10" s="310"/>
      <c r="C10" s="264"/>
      <c r="D10" s="267"/>
      <c r="E10" s="270"/>
      <c r="F10" s="273"/>
      <c r="G10" s="273"/>
      <c r="H10" s="276"/>
      <c r="I10" s="127"/>
      <c r="J10" s="286"/>
    </row>
    <row r="11" spans="2:10" ht="15.75" x14ac:dyDescent="0.25">
      <c r="B11" s="310"/>
      <c r="C11" s="265"/>
      <c r="D11" s="268"/>
      <c r="E11" s="271"/>
      <c r="F11" s="274"/>
      <c r="G11" s="274"/>
      <c r="H11" s="277"/>
      <c r="I11" s="128"/>
      <c r="J11" s="287"/>
    </row>
    <row r="12" spans="2:10" ht="15.75" x14ac:dyDescent="0.25">
      <c r="B12" s="310"/>
      <c r="C12" s="288" t="s">
        <v>13</v>
      </c>
      <c r="D12" s="289" t="s">
        <v>14</v>
      </c>
      <c r="E12" s="290" t="s">
        <v>15</v>
      </c>
      <c r="F12" s="291">
        <v>0</v>
      </c>
      <c r="G12" s="291">
        <v>0</v>
      </c>
      <c r="H12" s="284">
        <v>0</v>
      </c>
      <c r="I12" s="127"/>
      <c r="J12" s="292" t="s">
        <v>117</v>
      </c>
    </row>
    <row r="13" spans="2:10" ht="15.75" x14ac:dyDescent="0.25">
      <c r="B13" s="310"/>
      <c r="C13" s="264"/>
      <c r="D13" s="267"/>
      <c r="E13" s="270"/>
      <c r="F13" s="273"/>
      <c r="G13" s="273"/>
      <c r="H13" s="276"/>
      <c r="I13" s="127"/>
      <c r="J13" s="293"/>
    </row>
    <row r="14" spans="2:10" ht="15.75" x14ac:dyDescent="0.25">
      <c r="B14" s="310"/>
      <c r="C14" s="265"/>
      <c r="D14" s="268"/>
      <c r="E14" s="271"/>
      <c r="F14" s="274"/>
      <c r="G14" s="274"/>
      <c r="H14" s="277"/>
      <c r="I14" s="128"/>
      <c r="J14" s="294"/>
    </row>
    <row r="15" spans="2:10" ht="31.5" x14ac:dyDescent="0.25">
      <c r="B15" s="310"/>
      <c r="C15" s="117" t="s">
        <v>16</v>
      </c>
      <c r="D15" s="113" t="s">
        <v>17</v>
      </c>
      <c r="E15" s="118" t="s">
        <v>18</v>
      </c>
      <c r="F15" s="291">
        <v>0</v>
      </c>
      <c r="G15" s="291">
        <v>0</v>
      </c>
      <c r="H15" s="284">
        <v>0</v>
      </c>
      <c r="I15" s="127"/>
      <c r="J15" s="285" t="s">
        <v>117</v>
      </c>
    </row>
    <row r="16" spans="2:10" ht="15.75" x14ac:dyDescent="0.25">
      <c r="B16" s="310"/>
      <c r="C16" s="117"/>
      <c r="D16" s="113"/>
      <c r="E16" s="120"/>
      <c r="F16" s="274"/>
      <c r="G16" s="274"/>
      <c r="H16" s="277"/>
      <c r="I16" s="128"/>
      <c r="J16" s="287"/>
    </row>
    <row r="17" spans="2:10" ht="15.75" x14ac:dyDescent="0.25">
      <c r="B17" s="310"/>
      <c r="C17" s="288" t="s">
        <v>19</v>
      </c>
      <c r="D17" s="289" t="s">
        <v>20</v>
      </c>
      <c r="E17" s="295" t="s">
        <v>21</v>
      </c>
      <c r="F17" s="291">
        <v>0</v>
      </c>
      <c r="G17" s="291">
        <v>0</v>
      </c>
      <c r="H17" s="284">
        <v>0</v>
      </c>
      <c r="I17" s="127"/>
      <c r="J17" s="285" t="s">
        <v>117</v>
      </c>
    </row>
    <row r="18" spans="2:10" ht="15.75" x14ac:dyDescent="0.25">
      <c r="B18" s="310"/>
      <c r="C18" s="264"/>
      <c r="D18" s="267"/>
      <c r="E18" s="296"/>
      <c r="F18" s="274"/>
      <c r="G18" s="274"/>
      <c r="H18" s="277"/>
      <c r="I18" s="127"/>
      <c r="J18" s="287"/>
    </row>
    <row r="19" spans="2:10" ht="15.75" x14ac:dyDescent="0.25">
      <c r="B19" s="310"/>
      <c r="C19" s="264"/>
      <c r="D19" s="267"/>
      <c r="E19" s="295" t="s">
        <v>22</v>
      </c>
      <c r="F19" s="291">
        <v>4</v>
      </c>
      <c r="G19" s="291">
        <v>2</v>
      </c>
      <c r="H19" s="284">
        <f>+G19/F19</f>
        <v>0.5</v>
      </c>
      <c r="I19" s="102"/>
      <c r="J19" s="292" t="s">
        <v>115</v>
      </c>
    </row>
    <row r="20" spans="2:10" ht="63.75" customHeight="1" x14ac:dyDescent="0.25">
      <c r="B20" s="310"/>
      <c r="C20" s="265"/>
      <c r="D20" s="268"/>
      <c r="E20" s="296"/>
      <c r="F20" s="274"/>
      <c r="G20" s="274"/>
      <c r="H20" s="277"/>
      <c r="I20" s="127"/>
      <c r="J20" s="294"/>
    </row>
    <row r="21" spans="2:10" ht="160.5" customHeight="1" x14ac:dyDescent="0.25">
      <c r="B21" s="310"/>
      <c r="C21" s="288" t="s">
        <v>23</v>
      </c>
      <c r="D21" s="289" t="s">
        <v>24</v>
      </c>
      <c r="E21" s="290" t="s">
        <v>25</v>
      </c>
      <c r="F21" s="291">
        <v>36</v>
      </c>
      <c r="G21" s="291">
        <v>15</v>
      </c>
      <c r="H21" s="297">
        <f>G21/F21</f>
        <v>0.41666666666666669</v>
      </c>
      <c r="I21" s="102"/>
      <c r="J21" s="285" t="s">
        <v>116</v>
      </c>
    </row>
    <row r="22" spans="2:10" ht="18" customHeight="1" x14ac:dyDescent="0.25">
      <c r="B22" s="310"/>
      <c r="C22" s="265"/>
      <c r="D22" s="268"/>
      <c r="E22" s="271"/>
      <c r="F22" s="274"/>
      <c r="G22" s="274"/>
      <c r="H22" s="298"/>
      <c r="I22" s="128"/>
      <c r="J22" s="287"/>
    </row>
    <row r="23" spans="2:10" ht="29.25" customHeight="1" x14ac:dyDescent="0.25">
      <c r="B23" s="310"/>
      <c r="C23" s="288" t="s">
        <v>26</v>
      </c>
      <c r="D23" s="289" t="s">
        <v>27</v>
      </c>
      <c r="E23" s="295" t="s">
        <v>28</v>
      </c>
      <c r="F23" s="291">
        <v>0</v>
      </c>
      <c r="G23" s="291">
        <v>0</v>
      </c>
      <c r="H23" s="297">
        <v>0</v>
      </c>
      <c r="I23" s="102"/>
      <c r="J23" s="299" t="s">
        <v>117</v>
      </c>
    </row>
    <row r="24" spans="2:10" ht="19.5" customHeight="1" x14ac:dyDescent="0.25">
      <c r="B24" s="310"/>
      <c r="C24" s="265"/>
      <c r="D24" s="268"/>
      <c r="E24" s="296"/>
      <c r="F24" s="274"/>
      <c r="G24" s="274"/>
      <c r="H24" s="298"/>
      <c r="I24" s="128"/>
      <c r="J24" s="300"/>
    </row>
    <row r="25" spans="2:10" ht="15.75" x14ac:dyDescent="0.25">
      <c r="B25" s="310"/>
      <c r="C25" s="288" t="s">
        <v>30</v>
      </c>
      <c r="D25" s="289" t="s">
        <v>31</v>
      </c>
      <c r="E25" s="295" t="s">
        <v>32</v>
      </c>
      <c r="F25" s="291">
        <v>0</v>
      </c>
      <c r="G25" s="291">
        <v>0</v>
      </c>
      <c r="H25" s="297">
        <v>0</v>
      </c>
      <c r="I25" s="127"/>
      <c r="J25" s="301" t="s">
        <v>29</v>
      </c>
    </row>
    <row r="26" spans="2:10" ht="36.75" customHeight="1" x14ac:dyDescent="0.25">
      <c r="B26" s="310"/>
      <c r="C26" s="264"/>
      <c r="D26" s="267"/>
      <c r="E26" s="303"/>
      <c r="F26" s="274"/>
      <c r="G26" s="274"/>
      <c r="H26" s="298"/>
      <c r="I26" s="127"/>
      <c r="J26" s="302"/>
    </row>
    <row r="27" spans="2:10" ht="29.25" customHeight="1" x14ac:dyDescent="0.25">
      <c r="B27" s="310"/>
      <c r="C27" s="288" t="s">
        <v>33</v>
      </c>
      <c r="D27" s="289" t="s">
        <v>34</v>
      </c>
      <c r="E27" s="295" t="s">
        <v>35</v>
      </c>
      <c r="F27" s="291">
        <v>1</v>
      </c>
      <c r="G27" s="291">
        <v>1</v>
      </c>
      <c r="H27" s="297">
        <f>G27/F27</f>
        <v>1</v>
      </c>
      <c r="I27" s="4"/>
      <c r="J27" s="305" t="s">
        <v>119</v>
      </c>
    </row>
    <row r="28" spans="2:10" ht="30.75" customHeight="1" x14ac:dyDescent="0.25">
      <c r="B28" s="310"/>
      <c r="C28" s="264"/>
      <c r="D28" s="267"/>
      <c r="E28" s="303"/>
      <c r="F28" s="273"/>
      <c r="G28" s="273"/>
      <c r="H28" s="304"/>
      <c r="I28" s="127"/>
      <c r="J28" s="306"/>
    </row>
    <row r="29" spans="2:10" ht="54" customHeight="1" x14ac:dyDescent="0.25">
      <c r="B29" s="310"/>
      <c r="C29" s="103" t="s">
        <v>36</v>
      </c>
      <c r="D29" s="5" t="s">
        <v>37</v>
      </c>
      <c r="E29" s="6" t="s">
        <v>38</v>
      </c>
      <c r="F29" s="7">
        <v>2</v>
      </c>
      <c r="G29" s="7">
        <v>1</v>
      </c>
      <c r="H29" s="8">
        <f>+G29/F29</f>
        <v>0.5</v>
      </c>
      <c r="I29" s="9"/>
      <c r="J29" s="10" t="s">
        <v>134</v>
      </c>
    </row>
    <row r="30" spans="2:10" ht="78" customHeight="1" x14ac:dyDescent="0.25">
      <c r="B30" s="310"/>
      <c r="C30" s="288" t="s">
        <v>39</v>
      </c>
      <c r="D30" s="289" t="s">
        <v>40</v>
      </c>
      <c r="E30" s="6" t="s">
        <v>41</v>
      </c>
      <c r="F30" s="11">
        <v>0.15</v>
      </c>
      <c r="G30" s="11">
        <v>0.08</v>
      </c>
      <c r="H30" s="8">
        <f>+G30/F30</f>
        <v>0.53333333333333333</v>
      </c>
      <c r="I30" s="9">
        <v>1</v>
      </c>
      <c r="J30" s="52" t="s">
        <v>120</v>
      </c>
    </row>
    <row r="31" spans="2:10" ht="66.75" customHeight="1" x14ac:dyDescent="0.25">
      <c r="B31" s="310"/>
      <c r="C31" s="265"/>
      <c r="D31" s="268"/>
      <c r="E31" s="123" t="s">
        <v>42</v>
      </c>
      <c r="F31" s="12">
        <v>1</v>
      </c>
      <c r="G31" s="12">
        <v>0.99</v>
      </c>
      <c r="H31" s="121">
        <f>+G31/F31</f>
        <v>0.99</v>
      </c>
      <c r="I31" s="128">
        <v>2</v>
      </c>
      <c r="J31" s="122" t="s">
        <v>121</v>
      </c>
    </row>
    <row r="32" spans="2:10" ht="117" customHeight="1" thickBot="1" x14ac:dyDescent="0.3">
      <c r="B32" s="311"/>
      <c r="C32" s="104" t="s">
        <v>43</v>
      </c>
      <c r="D32" s="89" t="s">
        <v>44</v>
      </c>
      <c r="E32" s="13" t="s">
        <v>45</v>
      </c>
      <c r="F32" s="14">
        <v>0</v>
      </c>
      <c r="G32" s="14">
        <v>1</v>
      </c>
      <c r="H32" s="15">
        <v>1</v>
      </c>
      <c r="I32" s="16"/>
      <c r="J32" s="17" t="s">
        <v>122</v>
      </c>
    </row>
    <row r="33" spans="2:12" ht="77.25" customHeight="1" x14ac:dyDescent="0.25">
      <c r="B33" s="309" t="s">
        <v>46</v>
      </c>
      <c r="C33" s="105" t="s">
        <v>7</v>
      </c>
      <c r="D33" s="19" t="s">
        <v>47</v>
      </c>
      <c r="E33" s="18" t="s">
        <v>48</v>
      </c>
      <c r="F33" s="96">
        <v>0.65</v>
      </c>
      <c r="G33" s="96">
        <v>0</v>
      </c>
      <c r="H33" s="97">
        <f>+G33/F33</f>
        <v>0</v>
      </c>
      <c r="I33" s="98"/>
      <c r="J33" s="99" t="s">
        <v>123</v>
      </c>
    </row>
    <row r="34" spans="2:12" ht="41.25" customHeight="1" x14ac:dyDescent="0.25">
      <c r="B34" s="310"/>
      <c r="C34" s="288" t="s">
        <v>10</v>
      </c>
      <c r="D34" s="289" t="s">
        <v>49</v>
      </c>
      <c r="E34" s="295" t="s">
        <v>50</v>
      </c>
      <c r="F34" s="291">
        <v>0</v>
      </c>
      <c r="G34" s="291">
        <v>0</v>
      </c>
      <c r="H34" s="297">
        <v>0</v>
      </c>
      <c r="I34" s="102"/>
      <c r="J34" s="285" t="s">
        <v>130</v>
      </c>
    </row>
    <row r="35" spans="2:12" ht="22.5" customHeight="1" thickBot="1" x14ac:dyDescent="0.3">
      <c r="B35" s="311"/>
      <c r="C35" s="312"/>
      <c r="D35" s="307"/>
      <c r="E35" s="313"/>
      <c r="F35" s="308"/>
      <c r="G35" s="308"/>
      <c r="H35" s="319"/>
      <c r="I35" s="101"/>
      <c r="J35" s="320"/>
    </row>
    <row r="36" spans="2:12" ht="101.25" customHeight="1" x14ac:dyDescent="0.25">
      <c r="B36" s="309" t="s">
        <v>51</v>
      </c>
      <c r="C36" s="263" t="s">
        <v>7</v>
      </c>
      <c r="D36" s="266" t="s">
        <v>52</v>
      </c>
      <c r="E36" s="18" t="s">
        <v>53</v>
      </c>
      <c r="F36" s="131">
        <v>3</v>
      </c>
      <c r="G36" s="131">
        <v>11</v>
      </c>
      <c r="H36" s="97">
        <f>+G36/F36</f>
        <v>3.6666666666666665</v>
      </c>
      <c r="I36" s="98"/>
      <c r="J36" s="99" t="s">
        <v>124</v>
      </c>
    </row>
    <row r="37" spans="2:12" ht="114" customHeight="1" thickBot="1" x14ac:dyDescent="0.3">
      <c r="B37" s="310"/>
      <c r="C37" s="312"/>
      <c r="D37" s="307"/>
      <c r="E37" s="119" t="s">
        <v>54</v>
      </c>
      <c r="F37" s="129">
        <v>120000</v>
      </c>
      <c r="G37" s="129">
        <v>124000</v>
      </c>
      <c r="H37" s="121">
        <f>+G37/F37</f>
        <v>1.0333333333333334</v>
      </c>
      <c r="I37" s="101"/>
      <c r="J37" s="114" t="s">
        <v>125</v>
      </c>
    </row>
    <row r="38" spans="2:12" ht="126.75" customHeight="1" thickBot="1" x14ac:dyDescent="0.3">
      <c r="B38" s="311"/>
      <c r="C38" s="110" t="s">
        <v>10</v>
      </c>
      <c r="D38" s="40" t="s">
        <v>55</v>
      </c>
      <c r="E38" s="93" t="s">
        <v>56</v>
      </c>
      <c r="F38" s="45">
        <v>6</v>
      </c>
      <c r="G38" s="45">
        <v>3</v>
      </c>
      <c r="H38" s="133">
        <f>+G38/F38</f>
        <v>0.5</v>
      </c>
      <c r="I38" s="134"/>
      <c r="J38" s="40" t="s">
        <v>57</v>
      </c>
    </row>
    <row r="39" spans="2:12" ht="114.75" customHeight="1" thickBot="1" x14ac:dyDescent="0.3">
      <c r="B39" s="125" t="s">
        <v>51</v>
      </c>
      <c r="C39" s="107" t="s">
        <v>13</v>
      </c>
      <c r="D39" s="114" t="s">
        <v>58</v>
      </c>
      <c r="E39" s="119" t="s">
        <v>59</v>
      </c>
      <c r="F39" s="23">
        <v>0.40500000000000003</v>
      </c>
      <c r="G39" s="23">
        <v>0.1</v>
      </c>
      <c r="H39" s="24">
        <f>+G39/F39</f>
        <v>0.24691358024691357</v>
      </c>
      <c r="I39" s="25"/>
      <c r="J39" s="114" t="s">
        <v>126</v>
      </c>
    </row>
    <row r="40" spans="2:12" ht="82.5" customHeight="1" x14ac:dyDescent="0.25">
      <c r="B40" s="309" t="s">
        <v>60</v>
      </c>
      <c r="C40" s="106" t="s">
        <v>7</v>
      </c>
      <c r="D40" s="19" t="s">
        <v>61</v>
      </c>
      <c r="E40" s="18" t="s">
        <v>62</v>
      </c>
      <c r="F40" s="26">
        <v>44980</v>
      </c>
      <c r="G40" s="26">
        <v>58331</v>
      </c>
      <c r="H40" s="126">
        <f>+G40/F40</f>
        <v>1.2968208092485549</v>
      </c>
      <c r="I40" s="22"/>
      <c r="J40" s="19" t="s">
        <v>63</v>
      </c>
      <c r="K40" s="100">
        <f>+H40+H41</f>
        <v>1.2248163889646349</v>
      </c>
      <c r="L40">
        <f>+K40/2</f>
        <v>0.61240819448231743</v>
      </c>
    </row>
    <row r="41" spans="2:12" ht="90.75" customHeight="1" thickBot="1" x14ac:dyDescent="0.3">
      <c r="B41" s="311"/>
      <c r="C41" s="108" t="s">
        <v>10</v>
      </c>
      <c r="D41" s="113" t="s">
        <v>64</v>
      </c>
      <c r="E41" s="120" t="s">
        <v>65</v>
      </c>
      <c r="F41" s="27">
        <v>818047</v>
      </c>
      <c r="G41" s="27">
        <v>-58903</v>
      </c>
      <c r="H41" s="28">
        <f t="shared" ref="H41:H49" si="0">+G41/F41</f>
        <v>-7.2004420283920123E-2</v>
      </c>
      <c r="I41" s="29"/>
      <c r="J41" s="113" t="s">
        <v>128</v>
      </c>
    </row>
    <row r="42" spans="2:12" ht="74.25" customHeight="1" x14ac:dyDescent="0.25">
      <c r="B42" s="309" t="s">
        <v>66</v>
      </c>
      <c r="C42" s="106" t="s">
        <v>7</v>
      </c>
      <c r="D42" s="19" t="s">
        <v>67</v>
      </c>
      <c r="E42" s="90" t="s">
        <v>68</v>
      </c>
      <c r="F42" s="20">
        <v>1</v>
      </c>
      <c r="G42" s="20">
        <v>1</v>
      </c>
      <c r="H42" s="21">
        <f>+G42/F42</f>
        <v>1</v>
      </c>
      <c r="I42" s="22"/>
      <c r="J42" s="19" t="s">
        <v>69</v>
      </c>
    </row>
    <row r="43" spans="2:12" ht="83.25" customHeight="1" x14ac:dyDescent="0.25">
      <c r="B43" s="310"/>
      <c r="C43" s="109" t="s">
        <v>10</v>
      </c>
      <c r="D43" s="5" t="s">
        <v>70</v>
      </c>
      <c r="E43" s="91" t="s">
        <v>71</v>
      </c>
      <c r="F43" s="30">
        <v>2</v>
      </c>
      <c r="G43" s="30">
        <v>2</v>
      </c>
      <c r="H43" s="31">
        <f t="shared" si="0"/>
        <v>1</v>
      </c>
      <c r="I43" s="32"/>
      <c r="J43" s="33" t="s">
        <v>129</v>
      </c>
    </row>
    <row r="44" spans="2:12" ht="107.25" customHeight="1" thickBot="1" x14ac:dyDescent="0.3">
      <c r="B44" s="311"/>
      <c r="C44" s="107" t="s">
        <v>13</v>
      </c>
      <c r="D44" s="114" t="s">
        <v>72</v>
      </c>
      <c r="E44" s="92" t="s">
        <v>73</v>
      </c>
      <c r="F44" s="34">
        <v>4</v>
      </c>
      <c r="G44" s="34">
        <v>2</v>
      </c>
      <c r="H44" s="24">
        <f>+G44/F44</f>
        <v>0.5</v>
      </c>
      <c r="I44" s="25"/>
      <c r="J44" s="114" t="s">
        <v>74</v>
      </c>
    </row>
    <row r="45" spans="2:12" ht="104.25" customHeight="1" x14ac:dyDescent="0.25">
      <c r="B45" s="309" t="s">
        <v>75</v>
      </c>
      <c r="C45" s="106" t="s">
        <v>7</v>
      </c>
      <c r="D45" s="19" t="s">
        <v>76</v>
      </c>
      <c r="E45" s="90" t="s">
        <v>135</v>
      </c>
      <c r="F45" s="20">
        <v>6</v>
      </c>
      <c r="G45" s="20">
        <v>2</v>
      </c>
      <c r="H45" s="21">
        <f>+G45/F45</f>
        <v>0.33333333333333331</v>
      </c>
      <c r="I45" s="22"/>
      <c r="J45" s="19" t="s">
        <v>127</v>
      </c>
    </row>
    <row r="46" spans="2:12" ht="57.75" customHeight="1" x14ac:dyDescent="0.25">
      <c r="B46" s="310"/>
      <c r="C46" s="109" t="s">
        <v>10</v>
      </c>
      <c r="D46" s="5" t="s">
        <v>136</v>
      </c>
      <c r="E46" s="91" t="s">
        <v>77</v>
      </c>
      <c r="F46" s="30">
        <v>0</v>
      </c>
      <c r="G46" s="30">
        <v>0</v>
      </c>
      <c r="H46" s="35">
        <v>0</v>
      </c>
      <c r="I46" s="36"/>
      <c r="J46" s="10" t="s">
        <v>29</v>
      </c>
    </row>
    <row r="47" spans="2:12" ht="86.25" customHeight="1" thickBot="1" x14ac:dyDescent="0.3">
      <c r="B47" s="311"/>
      <c r="C47" s="107" t="s">
        <v>13</v>
      </c>
      <c r="D47" s="114" t="s">
        <v>78</v>
      </c>
      <c r="E47" s="119" t="s">
        <v>79</v>
      </c>
      <c r="F47" s="37">
        <v>0</v>
      </c>
      <c r="G47" s="37">
        <v>0</v>
      </c>
      <c r="H47" s="38">
        <v>0</v>
      </c>
      <c r="I47" s="39"/>
      <c r="J47" s="116" t="s">
        <v>80</v>
      </c>
    </row>
    <row r="48" spans="2:12" ht="84" customHeight="1" thickBot="1" x14ac:dyDescent="0.3">
      <c r="B48" s="130" t="s">
        <v>143</v>
      </c>
      <c r="C48" s="110" t="s">
        <v>7</v>
      </c>
      <c r="D48" s="40" t="s">
        <v>81</v>
      </c>
      <c r="E48" s="93" t="s">
        <v>82</v>
      </c>
      <c r="F48" s="41">
        <v>0.25</v>
      </c>
      <c r="G48" s="41">
        <v>0.25</v>
      </c>
      <c r="H48" s="42">
        <f>+G48/F48</f>
        <v>1</v>
      </c>
      <c r="I48" s="43"/>
      <c r="J48" s="44" t="s">
        <v>83</v>
      </c>
    </row>
    <row r="49" spans="2:10" ht="87" customHeight="1" thickBot="1" x14ac:dyDescent="0.3">
      <c r="B49" s="130" t="s">
        <v>84</v>
      </c>
      <c r="C49" s="110" t="s">
        <v>7</v>
      </c>
      <c r="D49" s="40" t="s">
        <v>85</v>
      </c>
      <c r="E49" s="93" t="s">
        <v>86</v>
      </c>
      <c r="F49" s="45">
        <v>4</v>
      </c>
      <c r="G49" s="45">
        <v>0</v>
      </c>
      <c r="H49" s="42">
        <f t="shared" si="0"/>
        <v>0</v>
      </c>
      <c r="I49" s="43"/>
      <c r="J49" s="46" t="s">
        <v>87</v>
      </c>
    </row>
    <row r="50" spans="2:10" ht="71.25" customHeight="1" x14ac:dyDescent="0.25">
      <c r="B50" s="309" t="s">
        <v>88</v>
      </c>
      <c r="C50" s="115" t="s">
        <v>89</v>
      </c>
      <c r="D50" s="47" t="s">
        <v>90</v>
      </c>
      <c r="E50" s="120" t="s">
        <v>91</v>
      </c>
      <c r="F50" s="48">
        <v>1</v>
      </c>
      <c r="G50" s="48">
        <v>1</v>
      </c>
      <c r="H50" s="49">
        <f>+G50/F50</f>
        <v>1</v>
      </c>
      <c r="I50" s="50"/>
      <c r="J50" s="51" t="s">
        <v>92</v>
      </c>
    </row>
    <row r="51" spans="2:10" ht="105" customHeight="1" x14ac:dyDescent="0.25">
      <c r="B51" s="310"/>
      <c r="C51" s="111" t="s">
        <v>10</v>
      </c>
      <c r="D51" s="52" t="s">
        <v>93</v>
      </c>
      <c r="E51" s="6" t="s">
        <v>94</v>
      </c>
      <c r="F51" s="53">
        <v>2</v>
      </c>
      <c r="G51" s="53">
        <v>1</v>
      </c>
      <c r="H51" s="35">
        <f>+G51/F51</f>
        <v>0.5</v>
      </c>
      <c r="I51" s="36"/>
      <c r="J51" s="54" t="s">
        <v>131</v>
      </c>
    </row>
    <row r="52" spans="2:10" ht="57" customHeight="1" x14ac:dyDescent="0.25">
      <c r="B52" s="310"/>
      <c r="C52" s="111" t="s">
        <v>13</v>
      </c>
      <c r="D52" s="52" t="s">
        <v>95</v>
      </c>
      <c r="E52" s="6" t="s">
        <v>96</v>
      </c>
      <c r="F52" s="55">
        <v>0.4</v>
      </c>
      <c r="G52" s="55">
        <v>0.4</v>
      </c>
      <c r="H52" s="35">
        <f>+G52/F52</f>
        <v>1</v>
      </c>
      <c r="I52" s="36"/>
      <c r="J52" s="54" t="s">
        <v>97</v>
      </c>
    </row>
    <row r="53" spans="2:10" ht="72.75" customHeight="1" thickBot="1" x14ac:dyDescent="0.3">
      <c r="B53" s="311"/>
      <c r="C53" s="112" t="s">
        <v>16</v>
      </c>
      <c r="D53" s="56" t="s">
        <v>98</v>
      </c>
      <c r="E53" s="13" t="s">
        <v>99</v>
      </c>
      <c r="F53" s="57">
        <v>0.2</v>
      </c>
      <c r="G53" s="57">
        <v>0.2</v>
      </c>
      <c r="H53" s="38">
        <f>+G53/F53</f>
        <v>1</v>
      </c>
      <c r="I53" s="58"/>
      <c r="J53" s="59" t="s">
        <v>100</v>
      </c>
    </row>
    <row r="54" spans="2:10" ht="59.25" customHeight="1" x14ac:dyDescent="0.25">
      <c r="B54" s="309" t="s">
        <v>140</v>
      </c>
      <c r="C54" s="317" t="s">
        <v>7</v>
      </c>
      <c r="D54" s="94" t="s">
        <v>101</v>
      </c>
      <c r="E54" s="95" t="s">
        <v>102</v>
      </c>
      <c r="F54" s="60">
        <v>10</v>
      </c>
      <c r="G54" s="60">
        <v>0</v>
      </c>
      <c r="H54" s="49">
        <v>0</v>
      </c>
      <c r="I54" s="61"/>
      <c r="J54" s="62" t="s">
        <v>87</v>
      </c>
    </row>
    <row r="55" spans="2:10" ht="63.75" customHeight="1" x14ac:dyDescent="0.25">
      <c r="B55" s="310"/>
      <c r="C55" s="318"/>
      <c r="D55" s="52" t="s">
        <v>103</v>
      </c>
      <c r="E55" s="6" t="s">
        <v>103</v>
      </c>
      <c r="F55" s="63">
        <v>0.25</v>
      </c>
      <c r="G55" s="63">
        <v>0</v>
      </c>
      <c r="H55" s="35">
        <f>+G55/F55</f>
        <v>0</v>
      </c>
      <c r="I55" s="36"/>
      <c r="J55" s="64" t="s">
        <v>87</v>
      </c>
    </row>
    <row r="56" spans="2:10" ht="66" customHeight="1" thickBot="1" x14ac:dyDescent="0.3">
      <c r="B56" s="311"/>
      <c r="C56" s="112" t="s">
        <v>10</v>
      </c>
      <c r="D56" s="56" t="s">
        <v>104</v>
      </c>
      <c r="E56" s="13" t="s">
        <v>105</v>
      </c>
      <c r="F56" s="65">
        <v>0</v>
      </c>
      <c r="G56" s="65">
        <v>0</v>
      </c>
      <c r="H56" s="66">
        <v>0</v>
      </c>
      <c r="I56" s="58"/>
      <c r="J56" s="67" t="s">
        <v>87</v>
      </c>
    </row>
    <row r="57" spans="2:10" ht="230.25" customHeight="1" x14ac:dyDescent="0.25">
      <c r="B57" s="309" t="s">
        <v>142</v>
      </c>
      <c r="C57" s="106" t="s">
        <v>7</v>
      </c>
      <c r="D57" s="19" t="s">
        <v>106</v>
      </c>
      <c r="E57" s="18" t="s">
        <v>107</v>
      </c>
      <c r="F57" s="68">
        <v>0.35</v>
      </c>
      <c r="G57" s="68">
        <v>0.35</v>
      </c>
      <c r="H57" s="69">
        <f>+G57/F57</f>
        <v>1</v>
      </c>
      <c r="I57" s="70"/>
      <c r="J57" s="19" t="s">
        <v>137</v>
      </c>
    </row>
    <row r="58" spans="2:10" ht="96" customHeight="1" x14ac:dyDescent="0.25">
      <c r="B58" s="310"/>
      <c r="C58" s="108" t="s">
        <v>10</v>
      </c>
      <c r="D58" s="113" t="s">
        <v>108</v>
      </c>
      <c r="E58" s="120" t="s">
        <v>109</v>
      </c>
      <c r="F58" s="71">
        <v>0</v>
      </c>
      <c r="G58" s="71">
        <v>0</v>
      </c>
      <c r="H58" s="72">
        <v>0</v>
      </c>
      <c r="I58" s="50"/>
      <c r="J58" s="113" t="s">
        <v>110</v>
      </c>
    </row>
    <row r="59" spans="2:10" ht="68.25" customHeight="1" thickBot="1" x14ac:dyDescent="0.3">
      <c r="B59" s="311"/>
      <c r="C59" s="112" t="s">
        <v>13</v>
      </c>
      <c r="D59" s="56" t="s">
        <v>111</v>
      </c>
      <c r="E59" s="13" t="s">
        <v>112</v>
      </c>
      <c r="F59" s="65">
        <v>0</v>
      </c>
      <c r="G59" s="65">
        <v>0</v>
      </c>
      <c r="H59" s="66">
        <v>0</v>
      </c>
      <c r="I59" s="58"/>
      <c r="J59" s="59" t="s">
        <v>110</v>
      </c>
    </row>
    <row r="60" spans="2:10" ht="15.75" x14ac:dyDescent="0.25">
      <c r="B60" s="309" t="s">
        <v>141</v>
      </c>
      <c r="C60" s="73"/>
      <c r="D60" s="74"/>
      <c r="E60" s="75"/>
      <c r="F60" s="76"/>
      <c r="G60" s="77"/>
      <c r="H60" s="78"/>
      <c r="I60" s="61"/>
      <c r="J60" s="266"/>
    </row>
    <row r="61" spans="2:10" ht="36" customHeight="1" x14ac:dyDescent="0.25">
      <c r="B61" s="310"/>
      <c r="C61" s="79"/>
      <c r="D61" s="80"/>
      <c r="E61" s="81"/>
      <c r="F61" s="81"/>
      <c r="G61" s="82"/>
      <c r="H61" s="82"/>
      <c r="I61" s="50"/>
      <c r="J61" s="267"/>
    </row>
    <row r="62" spans="2:10" ht="24.75" customHeight="1" thickBot="1" x14ac:dyDescent="0.3">
      <c r="B62" s="311"/>
      <c r="C62" s="83"/>
      <c r="D62" s="84"/>
      <c r="E62" s="85"/>
      <c r="F62" s="86"/>
      <c r="G62" s="87"/>
      <c r="H62" s="88"/>
      <c r="I62" s="39"/>
      <c r="J62" s="307"/>
    </row>
  </sheetData>
  <mergeCells count="93">
    <mergeCell ref="B57:B59"/>
    <mergeCell ref="B60:B62"/>
    <mergeCell ref="J60:J62"/>
    <mergeCell ref="B36:B38"/>
    <mergeCell ref="B40:B41"/>
    <mergeCell ref="B42:B44"/>
    <mergeCell ref="B45:B47"/>
    <mergeCell ref="B50:B53"/>
    <mergeCell ref="B54:B56"/>
    <mergeCell ref="C54:C55"/>
    <mergeCell ref="F34:F35"/>
    <mergeCell ref="G34:G35"/>
    <mergeCell ref="H34:H35"/>
    <mergeCell ref="J34:J35"/>
    <mergeCell ref="C36:C37"/>
    <mergeCell ref="D36:D37"/>
    <mergeCell ref="E34:E35"/>
    <mergeCell ref="C30:C31"/>
    <mergeCell ref="D30:D31"/>
    <mergeCell ref="B33:B35"/>
    <mergeCell ref="C34:C35"/>
    <mergeCell ref="D34:D35"/>
    <mergeCell ref="J25:J26"/>
    <mergeCell ref="C27:C28"/>
    <mergeCell ref="D27:D28"/>
    <mergeCell ref="E27:E28"/>
    <mergeCell ref="F27:F28"/>
    <mergeCell ref="G27:G28"/>
    <mergeCell ref="H27:H28"/>
    <mergeCell ref="J27:J28"/>
    <mergeCell ref="C25:C26"/>
    <mergeCell ref="D25:D26"/>
    <mergeCell ref="E25:E26"/>
    <mergeCell ref="F25:F26"/>
    <mergeCell ref="G25:G26"/>
    <mergeCell ref="H25:H26"/>
    <mergeCell ref="J21:J22"/>
    <mergeCell ref="C23:C24"/>
    <mergeCell ref="D23:D24"/>
    <mergeCell ref="E23:E24"/>
    <mergeCell ref="F23:F24"/>
    <mergeCell ref="G23:G24"/>
    <mergeCell ref="H23:H24"/>
    <mergeCell ref="J23:J24"/>
    <mergeCell ref="C21:C22"/>
    <mergeCell ref="D21:D22"/>
    <mergeCell ref="E21:E22"/>
    <mergeCell ref="F21:F22"/>
    <mergeCell ref="G21:G22"/>
    <mergeCell ref="H21:H22"/>
    <mergeCell ref="H17:H18"/>
    <mergeCell ref="J17:J18"/>
    <mergeCell ref="E19:E20"/>
    <mergeCell ref="F19:F20"/>
    <mergeCell ref="G19:G20"/>
    <mergeCell ref="H19:H20"/>
    <mergeCell ref="J19:J20"/>
    <mergeCell ref="F15:F16"/>
    <mergeCell ref="G15:G16"/>
    <mergeCell ref="H15:H16"/>
    <mergeCell ref="J15:J16"/>
    <mergeCell ref="H12:H14"/>
    <mergeCell ref="C17:C20"/>
    <mergeCell ref="D17:D20"/>
    <mergeCell ref="E17:E18"/>
    <mergeCell ref="F17:F18"/>
    <mergeCell ref="G17:G18"/>
    <mergeCell ref="F9:F11"/>
    <mergeCell ref="G9:G11"/>
    <mergeCell ref="H9:H11"/>
    <mergeCell ref="J9:J11"/>
    <mergeCell ref="C12:C14"/>
    <mergeCell ref="D12:D14"/>
    <mergeCell ref="E12:E14"/>
    <mergeCell ref="F12:F14"/>
    <mergeCell ref="G12:G14"/>
    <mergeCell ref="J12:J14"/>
    <mergeCell ref="B2:J2"/>
    <mergeCell ref="B3:J3"/>
    <mergeCell ref="C5:D5"/>
    <mergeCell ref="I5:J5"/>
    <mergeCell ref="B6:B32"/>
    <mergeCell ref="C6:C8"/>
    <mergeCell ref="D6:D8"/>
    <mergeCell ref="E6:E8"/>
    <mergeCell ref="F6:F8"/>
    <mergeCell ref="G6:G8"/>
    <mergeCell ref="H6:H8"/>
    <mergeCell ref="I6:I8"/>
    <mergeCell ref="J6:J8"/>
    <mergeCell ref="C9:C11"/>
    <mergeCell ref="D9:D11"/>
    <mergeCell ref="E9:E11"/>
  </mergeCells>
  <pageMargins left="0.70866141732283472" right="0.70866141732283472" top="0.74803149606299213" bottom="0.74803149606299213" header="0.31496062992125984" footer="0.31496062992125984"/>
  <pageSetup scale="41" orientation="portrait" verticalDpi="0" r:id="rId1"/>
  <rowBreaks count="1" manualBreakCount="1">
    <brk id="56"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matriz seguimento enero-abril</vt:lpstr>
      <vt:lpstr>matriz seguimento sept-dic</vt:lpstr>
      <vt:lpstr>seguimento enero-abril impre.</vt:lpstr>
      <vt:lpstr>'matriz seguimento enero-abril'!Área_de_impresión</vt:lpstr>
      <vt:lpstr>'matriz seguimento sept-dic'!Área_de_impresión</vt:lpstr>
      <vt:lpstr>'seguimento enero-abril impre.'!Área_de_impresión</vt:lpstr>
      <vt:lpstr>'matriz seguimento enero-abril'!Títulos_a_imprimir</vt:lpstr>
      <vt:lpstr>'matriz seguimento sept-dic'!Títulos_a_imprimir</vt:lpstr>
      <vt:lpstr>'seguimento enero-abril impre.'!Títulos_a_imprimir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Serrano</dc:creator>
  <cp:lastModifiedBy>Julio Serrano </cp:lastModifiedBy>
  <cp:lastPrinted>2021-02-10T15:55:52Z</cp:lastPrinted>
  <dcterms:created xsi:type="dcterms:W3CDTF">2020-06-23T19:21:11Z</dcterms:created>
  <dcterms:modified xsi:type="dcterms:W3CDTF">2021-02-10T16:27:54Z</dcterms:modified>
</cp:coreProperties>
</file>