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915" windowHeight="8760"/>
  </bookViews>
  <sheets>
    <sheet name="Hoja4" sheetId="4" r:id="rId1"/>
  </sheets>
  <calcPr calcId="125725"/>
</workbook>
</file>

<file path=xl/calcChain.xml><?xml version="1.0" encoding="utf-8"?>
<calcChain xmlns="http://schemas.openxmlformats.org/spreadsheetml/2006/main">
  <c r="H23" i="4"/>
  <c r="H22"/>
  <c r="H21"/>
  <c r="H20"/>
  <c r="H19"/>
  <c r="H18"/>
  <c r="H17"/>
  <c r="H16"/>
  <c r="H15"/>
  <c r="H14"/>
  <c r="H13"/>
  <c r="H12"/>
  <c r="H11"/>
  <c r="H10"/>
  <c r="H9"/>
  <c r="H8"/>
  <c r="C21"/>
  <c r="C20"/>
  <c r="C19"/>
  <c r="C18"/>
  <c r="C17"/>
  <c r="C16"/>
  <c r="C15"/>
  <c r="C14"/>
  <c r="C13"/>
  <c r="C12"/>
  <c r="C11"/>
  <c r="C10"/>
  <c r="C9"/>
  <c r="C8"/>
  <c r="G23"/>
  <c r="I23" s="1"/>
  <c r="J23" s="1"/>
  <c r="D23"/>
  <c r="I22"/>
  <c r="J22" s="1"/>
  <c r="G22"/>
  <c r="D22"/>
  <c r="G21"/>
  <c r="I21" s="1"/>
  <c r="J21" s="1"/>
  <c r="B21"/>
  <c r="D21" s="1"/>
  <c r="E21" s="1"/>
  <c r="G20"/>
  <c r="I20" s="1"/>
  <c r="J20" s="1"/>
  <c r="B20"/>
  <c r="G19"/>
  <c r="I19" s="1"/>
  <c r="J19" s="1"/>
  <c r="B19"/>
  <c r="D19" s="1"/>
  <c r="E19" s="1"/>
  <c r="G18"/>
  <c r="I18" s="1"/>
  <c r="J18" s="1"/>
  <c r="B18"/>
  <c r="D18" s="1"/>
  <c r="E18" s="1"/>
  <c r="G17"/>
  <c r="I17" s="1"/>
  <c r="J17" s="1"/>
  <c r="B17"/>
  <c r="D17" s="1"/>
  <c r="E17" s="1"/>
  <c r="G16"/>
  <c r="I16" s="1"/>
  <c r="J16" s="1"/>
  <c r="B16"/>
  <c r="D16" s="1"/>
  <c r="E16" s="1"/>
  <c r="G15"/>
  <c r="I15" s="1"/>
  <c r="J15" s="1"/>
  <c r="B15"/>
  <c r="D15" s="1"/>
  <c r="E15" s="1"/>
  <c r="I14"/>
  <c r="J14" s="1"/>
  <c r="G14"/>
  <c r="B14"/>
  <c r="D14" s="1"/>
  <c r="E14" s="1"/>
  <c r="I13"/>
  <c r="J13" s="1"/>
  <c r="G13"/>
  <c r="D13"/>
  <c r="E13" s="1"/>
  <c r="B13"/>
  <c r="I12"/>
  <c r="J12" s="1"/>
  <c r="G12"/>
  <c r="D12"/>
  <c r="E12" s="1"/>
  <c r="B12"/>
  <c r="I11"/>
  <c r="J11" s="1"/>
  <c r="G11"/>
  <c r="D11"/>
  <c r="E11" s="1"/>
  <c r="B11"/>
  <c r="I10"/>
  <c r="J10" s="1"/>
  <c r="G10"/>
  <c r="D10"/>
  <c r="E10" s="1"/>
  <c r="B10"/>
  <c r="I9"/>
  <c r="J9" s="1"/>
  <c r="G9"/>
  <c r="D9"/>
  <c r="B9"/>
  <c r="H24"/>
  <c r="G8"/>
  <c r="C24"/>
  <c r="D24" s="1"/>
  <c r="E24" s="1"/>
  <c r="B8"/>
  <c r="B24" s="1"/>
  <c r="G7"/>
  <c r="G24" s="1"/>
  <c r="D20" l="1"/>
  <c r="E20" s="1"/>
  <c r="I7"/>
  <c r="D8"/>
  <c r="E8" s="1"/>
  <c r="I8"/>
  <c r="J8" s="1"/>
  <c r="I24" l="1"/>
  <c r="J24" s="1"/>
  <c r="J7"/>
</calcChain>
</file>

<file path=xl/sharedStrings.xml><?xml version="1.0" encoding="utf-8"?>
<sst xmlns="http://schemas.openxmlformats.org/spreadsheetml/2006/main" count="60" uniqueCount="44">
  <si>
    <t>INSTITUTO SALVADOREÑO DE TURISMO</t>
  </si>
  <si>
    <t>TURICENTRO</t>
  </si>
  <si>
    <t>PERSONAS</t>
  </si>
  <si>
    <t>FINANCIERO</t>
  </si>
  <si>
    <t>OFICINA CENTRAL</t>
  </si>
  <si>
    <t>AGUA FRIA</t>
  </si>
  <si>
    <t>ALTOS DE LA CUEVA</t>
  </si>
  <si>
    <t>AMAPULAPA</t>
  </si>
  <si>
    <t>APULO</t>
  </si>
  <si>
    <t>ATECOZOL</t>
  </si>
  <si>
    <t>COSTA DEL SOL</t>
  </si>
  <si>
    <t>ICHANMICHEN</t>
  </si>
  <si>
    <t>LOS CHORROS</t>
  </si>
  <si>
    <t>PARQUE BALBOA</t>
  </si>
  <si>
    <t>CERRO VERDE</t>
  </si>
  <si>
    <t>WALTER.T.DENINGER</t>
  </si>
  <si>
    <t>SIHUATEHUCAN</t>
  </si>
  <si>
    <t>T. DE QUEZALTEPEQUE</t>
  </si>
  <si>
    <t>APASTEPEQUE</t>
  </si>
  <si>
    <t>T.T.NAHUIZALCO</t>
  </si>
  <si>
    <t>T.T.SAN SEBASTIAN</t>
  </si>
  <si>
    <t>TOTAL</t>
  </si>
  <si>
    <t>DIFERENCIA</t>
  </si>
  <si>
    <t>%</t>
  </si>
  <si>
    <t>1°</t>
  </si>
  <si>
    <t>2°</t>
  </si>
  <si>
    <t>3°</t>
  </si>
  <si>
    <t>7°</t>
  </si>
  <si>
    <t>4°</t>
  </si>
  <si>
    <t>5°</t>
  </si>
  <si>
    <t>6°</t>
  </si>
  <si>
    <t>8°</t>
  </si>
  <si>
    <t>9°</t>
  </si>
  <si>
    <t>10°</t>
  </si>
  <si>
    <t>11°</t>
  </si>
  <si>
    <t>12°</t>
  </si>
  <si>
    <t>13°</t>
  </si>
  <si>
    <t>14°</t>
  </si>
  <si>
    <t>Finan.</t>
  </si>
  <si>
    <t>ciero.</t>
  </si>
  <si>
    <t>Perso</t>
  </si>
  <si>
    <t>nas</t>
  </si>
  <si>
    <t>ACUMULADO INGRESOS PERONAS Y FINANCIERO</t>
  </si>
  <si>
    <t>ENERO-DICIEMBRE 2012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</si>
</sst>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lgerian"/>
      <family val="5"/>
    </font>
    <font>
      <sz val="14"/>
      <color theme="1"/>
      <name val="Arial Black"/>
      <family val="2"/>
    </font>
    <font>
      <b/>
      <sz val="12"/>
      <name val="Arial Black"/>
      <family val="2"/>
    </font>
    <font>
      <b/>
      <sz val="10"/>
      <color theme="1"/>
      <name val="Arial Black"/>
      <family val="2"/>
    </font>
    <font>
      <b/>
      <sz val="9"/>
      <color theme="1"/>
      <name val="Arial Black"/>
      <family val="2"/>
    </font>
    <font>
      <b/>
      <sz val="8"/>
      <color rgb="FFFF0000"/>
      <name val="Arial Black"/>
      <family val="2"/>
    </font>
    <font>
      <sz val="8"/>
      <color theme="1"/>
      <name val="Arial Black"/>
      <family val="2"/>
    </font>
    <font>
      <sz val="10"/>
      <color theme="1"/>
      <name val="Arial Black"/>
      <family val="2"/>
    </font>
    <font>
      <b/>
      <sz val="9"/>
      <color rgb="FF7030A0"/>
      <name val="Arial Black"/>
      <family val="2"/>
    </font>
    <font>
      <b/>
      <sz val="9"/>
      <color rgb="FFFF0000"/>
      <name val="Arial Black"/>
      <family val="2"/>
    </font>
    <font>
      <b/>
      <sz val="9"/>
      <name val="Arial Black"/>
      <family val="2"/>
    </font>
    <font>
      <sz val="9"/>
      <color theme="1"/>
      <name val="Arial Black"/>
      <family val="2"/>
    </font>
    <font>
      <b/>
      <sz val="8"/>
      <color rgb="FF0000FF"/>
      <name val="Arial Black"/>
      <family val="2"/>
    </font>
    <font>
      <sz val="8"/>
      <color rgb="FFFF0000"/>
      <name val="Arial Narrow"/>
      <family val="2"/>
    </font>
    <font>
      <sz val="8"/>
      <color theme="1"/>
      <name val="Arial Narrow"/>
      <family val="2"/>
    </font>
    <font>
      <b/>
      <sz val="8"/>
      <color rgb="FF0000FF"/>
      <name val="Arial Narrow"/>
      <family val="2"/>
    </font>
    <font>
      <b/>
      <sz val="11"/>
      <color rgb="FF0000FF"/>
      <name val="Calibri"/>
      <family val="2"/>
      <scheme val="minor"/>
    </font>
    <font>
      <b/>
      <sz val="11"/>
      <name val="Arial Black"/>
      <family val="2"/>
    </font>
    <font>
      <b/>
      <sz val="9"/>
      <color rgb="FF3333FF"/>
      <name val="Arial Black"/>
      <family val="2"/>
    </font>
    <font>
      <b/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0000FF"/>
      <name val="Arial Black"/>
      <family val="2"/>
    </font>
    <font>
      <b/>
      <sz val="9"/>
      <color rgb="FF0000FF"/>
      <name val="Arial Black"/>
      <family val="2"/>
    </font>
    <font>
      <sz val="9"/>
      <name val="Arial Black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b/>
      <sz val="14"/>
      <color theme="1"/>
      <name val="Arial Black"/>
      <family val="2"/>
    </font>
    <font>
      <b/>
      <sz val="14"/>
      <name val="Arial Black"/>
      <family val="2"/>
    </font>
    <font>
      <b/>
      <sz val="14"/>
      <color rgb="FFFF0000"/>
      <name val="Arial Black"/>
      <family val="2"/>
    </font>
    <font>
      <b/>
      <sz val="16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theme="1"/>
      <name val="Arial Black"/>
      <family val="2"/>
    </font>
    <font>
      <sz val="12"/>
      <color theme="1"/>
      <name val="Arial Black"/>
      <family val="2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CC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9" fillId="3" borderId="4" xfId="0" applyFont="1" applyFill="1" applyBorder="1"/>
    <xf numFmtId="0" fontId="11" fillId="0" borderId="0" xfId="0" applyFont="1"/>
    <xf numFmtId="3" fontId="9" fillId="0" borderId="4" xfId="0" applyNumberFormat="1" applyFont="1" applyBorder="1"/>
    <xf numFmtId="44" fontId="9" fillId="0" borderId="4" xfId="2" applyFont="1" applyBorder="1" applyAlignment="1">
      <alignment horizontal="center"/>
    </xf>
    <xf numFmtId="164" fontId="13" fillId="0" borderId="4" xfId="2" applyNumberFormat="1" applyFont="1" applyBorder="1"/>
    <xf numFmtId="0" fontId="9" fillId="3" borderId="11" xfId="0" applyFont="1" applyFill="1" applyBorder="1"/>
    <xf numFmtId="3" fontId="9" fillId="0" borderId="11" xfId="0" applyNumberFormat="1" applyFont="1" applyBorder="1"/>
    <xf numFmtId="9" fontId="9" fillId="0" borderId="4" xfId="3" applyFont="1" applyBorder="1" applyAlignment="1">
      <alignment horizontal="center"/>
    </xf>
    <xf numFmtId="164" fontId="9" fillId="0" borderId="11" xfId="2" applyNumberFormat="1" applyFont="1" applyBorder="1"/>
    <xf numFmtId="164" fontId="14" fillId="0" borderId="4" xfId="2" applyNumberFormat="1" applyFont="1" applyBorder="1"/>
    <xf numFmtId="3" fontId="15" fillId="0" borderId="4" xfId="0" applyNumberFormat="1" applyFont="1" applyBorder="1"/>
    <xf numFmtId="9" fontId="15" fillId="0" borderId="4" xfId="3" applyFont="1" applyBorder="1" applyAlignment="1">
      <alignment horizontal="center"/>
    </xf>
    <xf numFmtId="164" fontId="15" fillId="0" borderId="4" xfId="2" applyNumberFormat="1" applyFont="1" applyBorder="1"/>
    <xf numFmtId="3" fontId="14" fillId="0" borderId="4" xfId="0" applyNumberFormat="1" applyFont="1" applyBorder="1"/>
    <xf numFmtId="9" fontId="14" fillId="0" borderId="4" xfId="3" applyFont="1" applyBorder="1" applyAlignment="1">
      <alignment horizontal="center"/>
    </xf>
    <xf numFmtId="0" fontId="9" fillId="5" borderId="5" xfId="0" applyFont="1" applyFill="1" applyBorder="1"/>
    <xf numFmtId="3" fontId="9" fillId="4" borderId="5" xfId="0" applyNumberFormat="1" applyFont="1" applyFill="1" applyBorder="1"/>
    <xf numFmtId="3" fontId="9" fillId="4" borderId="4" xfId="0" applyNumberFormat="1" applyFont="1" applyFill="1" applyBorder="1"/>
    <xf numFmtId="9" fontId="9" fillId="4" borderId="4" xfId="3" applyFont="1" applyFill="1" applyBorder="1" applyAlignment="1">
      <alignment horizontal="center"/>
    </xf>
    <xf numFmtId="164" fontId="9" fillId="5" borderId="5" xfId="2" applyNumberFormat="1" applyFont="1" applyFill="1" applyBorder="1"/>
    <xf numFmtId="0" fontId="16" fillId="0" borderId="0" xfId="0" applyFont="1"/>
    <xf numFmtId="0" fontId="16" fillId="0" borderId="0" xfId="0" applyFont="1" applyFill="1" applyAlignment="1">
      <alignment horizontal="center"/>
    </xf>
    <xf numFmtId="43" fontId="16" fillId="0" borderId="0" xfId="1" applyFont="1"/>
    <xf numFmtId="0" fontId="0" fillId="6" borderId="0" xfId="0" applyFill="1"/>
    <xf numFmtId="164" fontId="13" fillId="0" borderId="4" xfId="2" applyNumberFormat="1" applyFont="1" applyFill="1" applyBorder="1"/>
    <xf numFmtId="164" fontId="9" fillId="0" borderId="11" xfId="2" applyNumberFormat="1" applyFont="1" applyFill="1" applyBorder="1"/>
    <xf numFmtId="0" fontId="12" fillId="2" borderId="1" xfId="0" applyFont="1" applyFill="1" applyBorder="1"/>
    <xf numFmtId="0" fontId="12" fillId="2" borderId="2" xfId="0" applyFont="1" applyFill="1" applyBorder="1"/>
    <xf numFmtId="43" fontId="18" fillId="0" borderId="0" xfId="1" applyFont="1"/>
    <xf numFmtId="0" fontId="19" fillId="0" borderId="0" xfId="0" applyFont="1"/>
    <xf numFmtId="0" fontId="22" fillId="6" borderId="0" xfId="0" applyFont="1" applyFill="1"/>
    <xf numFmtId="0" fontId="16" fillId="2" borderId="3" xfId="0" applyFont="1" applyFill="1" applyBorder="1"/>
    <xf numFmtId="164" fontId="14" fillId="0" borderId="4" xfId="2" applyNumberFormat="1" applyFont="1" applyFill="1" applyBorder="1"/>
    <xf numFmtId="9" fontId="14" fillId="0" borderId="14" xfId="3" applyFont="1" applyBorder="1"/>
    <xf numFmtId="9" fontId="15" fillId="0" borderId="14" xfId="3" applyFont="1" applyBorder="1"/>
    <xf numFmtId="9" fontId="23" fillId="5" borderId="14" xfId="3" applyFont="1" applyFill="1" applyBorder="1"/>
    <xf numFmtId="0" fontId="0" fillId="5" borderId="15" xfId="0" applyFill="1" applyBorder="1"/>
    <xf numFmtId="0" fontId="0" fillId="5" borderId="5" xfId="0" applyFill="1" applyBorder="1"/>
    <xf numFmtId="0" fontId="7" fillId="6" borderId="0" xfId="0" applyFont="1" applyFill="1" applyBorder="1"/>
    <xf numFmtId="0" fontId="6" fillId="6" borderId="0" xfId="0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0" fillId="6" borderId="0" xfId="0" applyFill="1" applyBorder="1"/>
    <xf numFmtId="0" fontId="4" fillId="6" borderId="0" xfId="0" applyFont="1" applyFill="1" applyBorder="1"/>
    <xf numFmtId="0" fontId="17" fillId="0" borderId="0" xfId="0" applyFont="1" applyFill="1" applyBorder="1"/>
    <xf numFmtId="0" fontId="20" fillId="0" borderId="0" xfId="0" applyFont="1" applyFill="1" applyBorder="1"/>
    <xf numFmtId="43" fontId="10" fillId="0" borderId="0" xfId="1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24" fillId="0" borderId="0" xfId="0" applyFont="1" applyFill="1" applyBorder="1"/>
    <xf numFmtId="0" fontId="25" fillId="0" borderId="0" xfId="0" applyFont="1" applyAlignment="1">
      <alignment horizontal="center"/>
    </xf>
    <xf numFmtId="9" fontId="14" fillId="0" borderId="14" xfId="3" applyFont="1" applyFill="1" applyBorder="1"/>
    <xf numFmtId="0" fontId="26" fillId="5" borderId="10" xfId="0" applyFont="1" applyFill="1" applyBorder="1"/>
    <xf numFmtId="0" fontId="26" fillId="5" borderId="9" xfId="0" applyFont="1" applyFill="1" applyBorder="1"/>
    <xf numFmtId="0" fontId="26" fillId="5" borderId="17" xfId="0" applyFont="1" applyFill="1" applyBorder="1" applyAlignment="1">
      <alignment horizontal="center"/>
    </xf>
    <xf numFmtId="0" fontId="26" fillId="5" borderId="1" xfId="0" applyFont="1" applyFill="1" applyBorder="1"/>
    <xf numFmtId="0" fontId="27" fillId="5" borderId="12" xfId="0" applyFont="1" applyFill="1" applyBorder="1" applyAlignment="1">
      <alignment horizontal="center"/>
    </xf>
    <xf numFmtId="0" fontId="27" fillId="5" borderId="3" xfId="0" applyFont="1" applyFill="1" applyBorder="1"/>
    <xf numFmtId="0" fontId="27" fillId="5" borderId="17" xfId="0" applyFont="1" applyFill="1" applyBorder="1"/>
    <xf numFmtId="0" fontId="27" fillId="5" borderId="13" xfId="0" applyFont="1" applyFill="1" applyBorder="1" applyAlignment="1">
      <alignment horizontal="center"/>
    </xf>
    <xf numFmtId="0" fontId="21" fillId="5" borderId="15" xfId="0" applyFont="1" applyFill="1" applyBorder="1"/>
    <xf numFmtId="0" fontId="21" fillId="5" borderId="16" xfId="0" applyFont="1" applyFill="1" applyBorder="1"/>
    <xf numFmtId="3" fontId="28" fillId="0" borderId="4" xfId="0" applyNumberFormat="1" applyFont="1" applyBorder="1"/>
    <xf numFmtId="0" fontId="4" fillId="6" borderId="0" xfId="0" applyFont="1" applyFill="1"/>
    <xf numFmtId="0" fontId="2" fillId="6" borderId="0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7" xfId="0" applyFont="1" applyFill="1" applyBorder="1"/>
    <xf numFmtId="0" fontId="8" fillId="10" borderId="2" xfId="0" applyFont="1" applyFill="1" applyBorder="1" applyAlignment="1">
      <alignment horizontal="center"/>
    </xf>
    <xf numFmtId="0" fontId="8" fillId="10" borderId="2" xfId="0" applyFont="1" applyFill="1" applyBorder="1"/>
    <xf numFmtId="0" fontId="9" fillId="10" borderId="3" xfId="0" applyFont="1" applyFill="1" applyBorder="1"/>
    <xf numFmtId="164" fontId="15" fillId="0" borderId="4" xfId="2" applyNumberFormat="1" applyFont="1" applyFill="1" applyBorder="1"/>
    <xf numFmtId="9" fontId="15" fillId="0" borderId="14" xfId="3" applyFont="1" applyFill="1" applyBorder="1"/>
    <xf numFmtId="0" fontId="17" fillId="5" borderId="1" xfId="0" applyFont="1" applyFill="1" applyBorder="1"/>
    <xf numFmtId="0" fontId="17" fillId="5" borderId="2" xfId="0" applyFont="1" applyFill="1" applyBorder="1" applyAlignment="1">
      <alignment horizontal="center"/>
    </xf>
    <xf numFmtId="0" fontId="9" fillId="10" borderId="17" xfId="0" applyFont="1" applyFill="1" applyBorder="1" applyAlignment="1">
      <alignment horizontal="center"/>
    </xf>
    <xf numFmtId="0" fontId="31" fillId="7" borderId="5" xfId="3" applyNumberFormat="1" applyFont="1" applyFill="1" applyBorder="1" applyAlignment="1">
      <alignment horizontal="center"/>
    </xf>
    <xf numFmtId="0" fontId="31" fillId="5" borderId="5" xfId="3" applyNumberFormat="1" applyFont="1" applyFill="1" applyBorder="1" applyAlignment="1">
      <alignment horizontal="center"/>
    </xf>
    <xf numFmtId="0" fontId="31" fillId="8" borderId="5" xfId="3" applyNumberFormat="1" applyFont="1" applyFill="1" applyBorder="1" applyAlignment="1">
      <alignment horizontal="center"/>
    </xf>
    <xf numFmtId="0" fontId="31" fillId="9" borderId="5" xfId="3" applyNumberFormat="1" applyFont="1" applyFill="1" applyBorder="1" applyAlignment="1">
      <alignment horizontal="center"/>
    </xf>
    <xf numFmtId="0" fontId="33" fillId="5" borderId="5" xfId="3" applyNumberFormat="1" applyFont="1" applyFill="1" applyBorder="1" applyAlignment="1">
      <alignment horizontal="center"/>
    </xf>
    <xf numFmtId="9" fontId="32" fillId="8" borderId="5" xfId="3" applyFont="1" applyFill="1" applyBorder="1" applyAlignment="1">
      <alignment horizontal="center"/>
    </xf>
    <xf numFmtId="0" fontId="31" fillId="11" borderId="5" xfId="3" applyNumberFormat="1" applyFont="1" applyFill="1" applyBorder="1" applyAlignment="1">
      <alignment horizontal="center"/>
    </xf>
    <xf numFmtId="0" fontId="31" fillId="12" borderId="5" xfId="3" applyNumberFormat="1" applyFont="1" applyFill="1" applyBorder="1" applyAlignment="1">
      <alignment horizontal="center"/>
    </xf>
    <xf numFmtId="0" fontId="31" fillId="15" borderId="5" xfId="3" applyNumberFormat="1" applyFont="1" applyFill="1" applyBorder="1" applyAlignment="1">
      <alignment horizontal="center"/>
    </xf>
    <xf numFmtId="0" fontId="32" fillId="16" borderId="5" xfId="3" applyNumberFormat="1" applyFont="1" applyFill="1" applyBorder="1" applyAlignment="1">
      <alignment horizontal="center"/>
    </xf>
    <xf numFmtId="0" fontId="32" fillId="19" borderId="5" xfId="3" applyNumberFormat="1" applyFont="1" applyFill="1" applyBorder="1" applyAlignment="1">
      <alignment horizontal="center"/>
    </xf>
    <xf numFmtId="9" fontId="9" fillId="0" borderId="5" xfId="3" applyFont="1" applyFill="1" applyBorder="1" applyAlignment="1">
      <alignment horizontal="center"/>
    </xf>
    <xf numFmtId="0" fontId="9" fillId="0" borderId="4" xfId="2" applyNumberFormat="1" applyFont="1" applyFill="1" applyBorder="1" applyAlignment="1">
      <alignment horizontal="center"/>
    </xf>
    <xf numFmtId="0" fontId="31" fillId="3" borderId="11" xfId="0" applyFont="1" applyFill="1" applyBorder="1"/>
    <xf numFmtId="0" fontId="30" fillId="3" borderId="11" xfId="0" applyFont="1" applyFill="1" applyBorder="1"/>
    <xf numFmtId="9" fontId="9" fillId="4" borderId="5" xfId="3" applyFont="1" applyFill="1" applyBorder="1" applyAlignment="1">
      <alignment horizontal="center"/>
    </xf>
    <xf numFmtId="0" fontId="34" fillId="5" borderId="16" xfId="0" applyFont="1" applyFill="1" applyBorder="1" applyAlignment="1">
      <alignment horizontal="center"/>
    </xf>
    <xf numFmtId="0" fontId="34" fillId="7" borderId="16" xfId="0" applyFont="1" applyFill="1" applyBorder="1" applyAlignment="1">
      <alignment horizontal="center"/>
    </xf>
    <xf numFmtId="0" fontId="34" fillId="8" borderId="16" xfId="0" applyFont="1" applyFill="1" applyBorder="1" applyAlignment="1">
      <alignment horizontal="center"/>
    </xf>
    <xf numFmtId="0" fontId="34" fillId="4" borderId="16" xfId="0" applyFont="1" applyFill="1" applyBorder="1" applyAlignment="1">
      <alignment horizontal="center"/>
    </xf>
    <xf numFmtId="0" fontId="34" fillId="15" borderId="16" xfId="0" applyFont="1" applyFill="1" applyBorder="1" applyAlignment="1">
      <alignment horizontal="center"/>
    </xf>
    <xf numFmtId="0" fontId="34" fillId="16" borderId="16" xfId="0" applyFont="1" applyFill="1" applyBorder="1" applyAlignment="1">
      <alignment horizontal="center"/>
    </xf>
    <xf numFmtId="0" fontId="34" fillId="14" borderId="16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center"/>
    </xf>
    <xf numFmtId="0" fontId="35" fillId="11" borderId="16" xfId="0" applyFont="1" applyFill="1" applyBorder="1" applyAlignment="1">
      <alignment horizontal="center"/>
    </xf>
    <xf numFmtId="0" fontId="34" fillId="19" borderId="16" xfId="0" applyFont="1" applyFill="1" applyBorder="1" applyAlignment="1">
      <alignment horizontal="center"/>
    </xf>
    <xf numFmtId="0" fontId="34" fillId="20" borderId="16" xfId="0" applyFont="1" applyFill="1" applyBorder="1" applyAlignment="1">
      <alignment horizontal="center"/>
    </xf>
    <xf numFmtId="0" fontId="0" fillId="0" borderId="16" xfId="0" applyFill="1" applyBorder="1"/>
    <xf numFmtId="0" fontId="34" fillId="13" borderId="16" xfId="0" applyFont="1" applyFill="1" applyBorder="1" applyAlignment="1">
      <alignment horizontal="center"/>
    </xf>
    <xf numFmtId="0" fontId="9" fillId="10" borderId="17" xfId="0" applyFont="1" applyFill="1" applyBorder="1"/>
    <xf numFmtId="0" fontId="8" fillId="10" borderId="17" xfId="0" applyFont="1" applyFill="1" applyBorder="1" applyAlignment="1">
      <alignment horizontal="center"/>
    </xf>
    <xf numFmtId="0" fontId="36" fillId="3" borderId="11" xfId="0" applyFont="1" applyFill="1" applyBorder="1"/>
    <xf numFmtId="0" fontId="6" fillId="6" borderId="0" xfId="0" applyFont="1" applyFill="1"/>
    <xf numFmtId="0" fontId="29" fillId="6" borderId="0" xfId="0" applyFont="1" applyFill="1"/>
    <xf numFmtId="0" fontId="37" fillId="6" borderId="0" xfId="0" applyFont="1" applyFill="1"/>
    <xf numFmtId="0" fontId="37" fillId="6" borderId="0" xfId="0" applyFont="1" applyFill="1" applyBorder="1"/>
    <xf numFmtId="2" fontId="32" fillId="18" borderId="5" xfId="3" applyNumberFormat="1" applyFont="1" applyFill="1" applyBorder="1" applyAlignment="1">
      <alignment horizontal="center"/>
    </xf>
    <xf numFmtId="2" fontId="30" fillId="17" borderId="5" xfId="3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  <colors>
    <mruColors>
      <color rgb="FF00FFCC"/>
      <color rgb="FFFF9999"/>
      <color rgb="FFFF00FF"/>
      <color rgb="FF66FF33"/>
      <color rgb="FF00FF99"/>
      <color rgb="FF66CCFF"/>
      <color rgb="FF66FFFF"/>
      <color rgb="FF0000FF"/>
      <color rgb="FFFFCCFF"/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352426</xdr:colOff>
      <xdr:row>23</xdr:row>
      <xdr:rowOff>209550</xdr:rowOff>
    </xdr:from>
    <xdr:to>
      <xdr:col>2</xdr:col>
      <xdr:colOff>247650</xdr:colOff>
      <xdr:row>25</xdr:row>
      <xdr:rowOff>85725</xdr:rowOff>
    </xdr:to>
    <xdr:cxnSp macro="">
      <xdr:nvCxnSpPr>
        <xdr:cNvPr id="2" name="1 Conector recto de flecha"/>
        <xdr:cNvCxnSpPr/>
      </xdr:nvCxnSpPr>
      <xdr:spPr>
        <a:xfrm flipH="1">
          <a:off x="1781176" y="6457950"/>
          <a:ext cx="704849" cy="2952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228600</xdr:colOff>
      <xdr:row>23</xdr:row>
      <xdr:rowOff>209550</xdr:rowOff>
    </xdr:from>
    <xdr:to>
      <xdr:col>4</xdr:col>
      <xdr:colOff>85725</xdr:colOff>
      <xdr:row>25</xdr:row>
      <xdr:rowOff>190500</xdr:rowOff>
    </xdr:to>
    <xdr:cxnSp macro="">
      <xdr:nvCxnSpPr>
        <xdr:cNvPr id="3" name="2 Conector recto de flecha"/>
        <xdr:cNvCxnSpPr/>
      </xdr:nvCxnSpPr>
      <xdr:spPr>
        <a:xfrm flipH="1">
          <a:off x="3190875" y="6457950"/>
          <a:ext cx="533400" cy="400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23</xdr:row>
      <xdr:rowOff>171450</xdr:rowOff>
    </xdr:from>
    <xdr:to>
      <xdr:col>7</xdr:col>
      <xdr:colOff>514350</xdr:colOff>
      <xdr:row>25</xdr:row>
      <xdr:rowOff>171450</xdr:rowOff>
    </xdr:to>
    <xdr:cxnSp macro="">
      <xdr:nvCxnSpPr>
        <xdr:cNvPr id="4" name="3 Conector recto de flecha"/>
        <xdr:cNvCxnSpPr/>
      </xdr:nvCxnSpPr>
      <xdr:spPr>
        <a:xfrm flipH="1">
          <a:off x="5619750" y="6419850"/>
          <a:ext cx="314325" cy="419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514352</xdr:colOff>
      <xdr:row>23</xdr:row>
      <xdr:rowOff>171450</xdr:rowOff>
    </xdr:from>
    <xdr:to>
      <xdr:col>9</xdr:col>
      <xdr:colOff>200025</xdr:colOff>
      <xdr:row>25</xdr:row>
      <xdr:rowOff>123825</xdr:rowOff>
    </xdr:to>
    <xdr:cxnSp macro="">
      <xdr:nvCxnSpPr>
        <xdr:cNvPr id="5" name="4 Conector recto de flecha"/>
        <xdr:cNvCxnSpPr/>
      </xdr:nvCxnSpPr>
      <xdr:spPr>
        <a:xfrm flipH="1">
          <a:off x="6962777" y="6419850"/>
          <a:ext cx="590548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828675</xdr:colOff>
      <xdr:row>24</xdr:row>
      <xdr:rowOff>161925</xdr:rowOff>
    </xdr:from>
    <xdr:to>
      <xdr:col>1</xdr:col>
      <xdr:colOff>495300</xdr:colOff>
      <xdr:row>29</xdr:row>
      <xdr:rowOff>38100</xdr:rowOff>
    </xdr:to>
    <xdr:sp macro="" textlink="">
      <xdr:nvSpPr>
        <xdr:cNvPr id="6" name="5 Llamada ovalada"/>
        <xdr:cNvSpPr/>
      </xdr:nvSpPr>
      <xdr:spPr>
        <a:xfrm>
          <a:off x="828675" y="6629400"/>
          <a:ext cx="1095375" cy="876300"/>
        </a:xfrm>
        <a:prstGeom prst="wedgeEllipseCallou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800">
              <a:solidFill>
                <a:srgbClr val="FF0000"/>
              </a:solidFill>
            </a:rPr>
            <a:t>TOTAL PERSONAS  </a:t>
          </a:r>
          <a:r>
            <a:rPr lang="es-SV" sz="800">
              <a:solidFill>
                <a:srgbClr val="FF0000"/>
              </a:solidFill>
              <a:latin typeface="Calibri" pitchFamily="34" charset="0"/>
              <a:cs typeface="Calibri" pitchFamily="34" charset="0"/>
            </a:rPr>
            <a:t>Enero- </a:t>
          </a:r>
          <a:r>
            <a:rPr lang="es-SV" sz="800" b="1">
              <a:solidFill>
                <a:srgbClr val="FF0000"/>
              </a:solidFill>
            </a:rPr>
            <a:t>Diciembre</a:t>
          </a:r>
          <a:endParaRPr lang="es-SV" sz="11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95250</xdr:colOff>
      <xdr:row>25</xdr:row>
      <xdr:rowOff>95250</xdr:rowOff>
    </xdr:from>
    <xdr:to>
      <xdr:col>3</xdr:col>
      <xdr:colOff>428625</xdr:colOff>
      <xdr:row>29</xdr:row>
      <xdr:rowOff>98298</xdr:rowOff>
    </xdr:to>
    <xdr:sp macro="" textlink="">
      <xdr:nvSpPr>
        <xdr:cNvPr id="7" name="6 Llamada rectangular redondeada"/>
        <xdr:cNvSpPr/>
      </xdr:nvSpPr>
      <xdr:spPr>
        <a:xfrm>
          <a:off x="2305050" y="6515100"/>
          <a:ext cx="1057275" cy="803148"/>
        </a:xfrm>
        <a:prstGeom prst="wedgeRoundRectCallou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100">
              <a:solidFill>
                <a:srgbClr val="FF0000"/>
              </a:solidFill>
            </a:rPr>
            <a:t>%</a:t>
          </a:r>
          <a:r>
            <a:rPr lang="es-SV" sz="1100" baseline="0">
              <a:solidFill>
                <a:srgbClr val="FF0000"/>
              </a:solidFill>
            </a:rPr>
            <a:t>  de </a:t>
          </a:r>
          <a:r>
            <a:rPr lang="es-SV" sz="1100" b="1" baseline="0">
              <a:solidFill>
                <a:srgbClr val="FF0000"/>
              </a:solidFill>
            </a:rPr>
            <a:t>Crecimiento </a:t>
          </a:r>
          <a:r>
            <a:rPr lang="es-SV" sz="1100" baseline="0">
              <a:solidFill>
                <a:srgbClr val="FF0000"/>
              </a:solidFill>
            </a:rPr>
            <a:t>2 012</a:t>
          </a:r>
          <a:r>
            <a:rPr lang="es-SV" sz="1100" baseline="0"/>
            <a:t>.</a:t>
          </a:r>
          <a:endParaRPr lang="es-SV" sz="1100"/>
        </a:p>
      </xdr:txBody>
    </xdr:sp>
    <xdr:clientData/>
  </xdr:twoCellAnchor>
  <xdr:twoCellAnchor>
    <xdr:from>
      <xdr:col>3</xdr:col>
      <xdr:colOff>590550</xdr:colOff>
      <xdr:row>24</xdr:row>
      <xdr:rowOff>142875</xdr:rowOff>
    </xdr:from>
    <xdr:to>
      <xdr:col>6</xdr:col>
      <xdr:colOff>57150</xdr:colOff>
      <xdr:row>29</xdr:row>
      <xdr:rowOff>28575</xdr:rowOff>
    </xdr:to>
    <xdr:sp macro="" textlink="">
      <xdr:nvSpPr>
        <xdr:cNvPr id="8" name="7 Llamada rectangular"/>
        <xdr:cNvSpPr/>
      </xdr:nvSpPr>
      <xdr:spPr>
        <a:xfrm>
          <a:off x="3552825" y="6610350"/>
          <a:ext cx="904875" cy="885825"/>
        </a:xfrm>
        <a:prstGeom prst="wedgeRectCallou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100">
              <a:solidFill>
                <a:srgbClr val="FF0000"/>
              </a:solidFill>
            </a:rPr>
            <a:t>Posición</a:t>
          </a:r>
          <a:r>
            <a:rPr lang="es-SV" sz="1100" baseline="0">
              <a:solidFill>
                <a:srgbClr val="FF0000"/>
              </a:solidFill>
            </a:rPr>
            <a:t> de Parque segun crecimiento</a:t>
          </a:r>
          <a:endParaRPr lang="es-SV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180976</xdr:colOff>
      <xdr:row>21</xdr:row>
      <xdr:rowOff>95250</xdr:rowOff>
    </xdr:from>
    <xdr:to>
      <xdr:col>5</xdr:col>
      <xdr:colOff>238125</xdr:colOff>
      <xdr:row>25</xdr:row>
      <xdr:rowOff>9525</xdr:rowOff>
    </xdr:to>
    <xdr:cxnSp macro="">
      <xdr:nvCxnSpPr>
        <xdr:cNvPr id="9" name="8 Conector recto de flecha"/>
        <xdr:cNvCxnSpPr/>
      </xdr:nvCxnSpPr>
      <xdr:spPr>
        <a:xfrm flipH="1">
          <a:off x="4200526" y="5991225"/>
          <a:ext cx="57149" cy="685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209550</xdr:colOff>
      <xdr:row>24</xdr:row>
      <xdr:rowOff>190500</xdr:rowOff>
    </xdr:from>
    <xdr:to>
      <xdr:col>7</xdr:col>
      <xdr:colOff>285749</xdr:colOff>
      <xdr:row>29</xdr:row>
      <xdr:rowOff>47625</xdr:rowOff>
    </xdr:to>
    <xdr:sp macro="" textlink="">
      <xdr:nvSpPr>
        <xdr:cNvPr id="10" name="9 Llamada rectangular redondeada"/>
        <xdr:cNvSpPr/>
      </xdr:nvSpPr>
      <xdr:spPr>
        <a:xfrm>
          <a:off x="4610100" y="6657975"/>
          <a:ext cx="1095374" cy="857250"/>
        </a:xfrm>
        <a:prstGeom prst="wedgeRoundRectCallou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100">
              <a:solidFill>
                <a:srgbClr val="0000FF"/>
              </a:solidFill>
            </a:rPr>
            <a:t>Total </a:t>
          </a:r>
          <a:r>
            <a:rPr lang="es-SV" sz="800">
              <a:solidFill>
                <a:srgbClr val="0000FF"/>
              </a:solidFill>
            </a:rPr>
            <a:t>Ingresos</a:t>
          </a:r>
          <a:r>
            <a:rPr lang="es-SV" sz="1100">
              <a:solidFill>
                <a:srgbClr val="0000FF"/>
              </a:solidFill>
            </a:rPr>
            <a:t> Financiero 2012</a:t>
          </a:r>
        </a:p>
      </xdr:txBody>
    </xdr:sp>
    <xdr:clientData/>
  </xdr:twoCellAnchor>
  <xdr:twoCellAnchor>
    <xdr:from>
      <xdr:col>7</xdr:col>
      <xdr:colOff>428625</xdr:colOff>
      <xdr:row>25</xdr:row>
      <xdr:rowOff>76199</xdr:rowOff>
    </xdr:from>
    <xdr:to>
      <xdr:col>8</xdr:col>
      <xdr:colOff>533400</xdr:colOff>
      <xdr:row>29</xdr:row>
      <xdr:rowOff>95251</xdr:rowOff>
    </xdr:to>
    <xdr:sp macro="" textlink="">
      <xdr:nvSpPr>
        <xdr:cNvPr id="11" name="10 Llamada rectangular redondeada"/>
        <xdr:cNvSpPr/>
      </xdr:nvSpPr>
      <xdr:spPr>
        <a:xfrm>
          <a:off x="5848350" y="6743699"/>
          <a:ext cx="1133475" cy="819152"/>
        </a:xfrm>
        <a:prstGeom prst="wedgeRoundRectCallou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100">
              <a:solidFill>
                <a:srgbClr val="0000FF"/>
              </a:solidFill>
            </a:rPr>
            <a:t>Porcentaje de crecimiento.</a:t>
          </a:r>
        </a:p>
      </xdr:txBody>
    </xdr:sp>
    <xdr:clientData/>
  </xdr:twoCellAnchor>
  <xdr:twoCellAnchor>
    <xdr:from>
      <xdr:col>8</xdr:col>
      <xdr:colOff>695325</xdr:colOff>
      <xdr:row>25</xdr:row>
      <xdr:rowOff>9525</xdr:rowOff>
    </xdr:from>
    <xdr:to>
      <xdr:col>10</xdr:col>
      <xdr:colOff>342900</xdr:colOff>
      <xdr:row>29</xdr:row>
      <xdr:rowOff>38100</xdr:rowOff>
    </xdr:to>
    <xdr:sp macro="" textlink="">
      <xdr:nvSpPr>
        <xdr:cNvPr id="12" name="11 Llamada rectangular redondeada"/>
        <xdr:cNvSpPr/>
      </xdr:nvSpPr>
      <xdr:spPr>
        <a:xfrm>
          <a:off x="7143750" y="6677025"/>
          <a:ext cx="904875" cy="828675"/>
        </a:xfrm>
        <a:prstGeom prst="wedgeRoundRectCallout">
          <a:avLst/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SV" sz="1100">
              <a:solidFill>
                <a:srgbClr val="0000FF"/>
              </a:solidFill>
            </a:rPr>
            <a:t>Posición </a:t>
          </a:r>
          <a:r>
            <a:rPr lang="es-SV" sz="1100" baseline="0">
              <a:solidFill>
                <a:srgbClr val="0000FF"/>
              </a:solidFill>
            </a:rPr>
            <a:t>de </a:t>
          </a:r>
          <a:r>
            <a:rPr lang="es-SV" sz="1100">
              <a:solidFill>
                <a:srgbClr val="0000FF"/>
              </a:solidFill>
            </a:rPr>
            <a:t>Parque segun </a:t>
          </a:r>
          <a:r>
            <a:rPr lang="es-SV" sz="800">
              <a:solidFill>
                <a:srgbClr val="0000FF"/>
              </a:solidFill>
            </a:rPr>
            <a:t>Crecimiento</a:t>
          </a:r>
        </a:p>
      </xdr:txBody>
    </xdr:sp>
    <xdr:clientData/>
  </xdr:twoCellAnchor>
  <xdr:twoCellAnchor>
    <xdr:from>
      <xdr:col>10</xdr:col>
      <xdr:colOff>257176</xdr:colOff>
      <xdr:row>20</xdr:row>
      <xdr:rowOff>266700</xdr:rowOff>
    </xdr:from>
    <xdr:to>
      <xdr:col>10</xdr:col>
      <xdr:colOff>295275</xdr:colOff>
      <xdr:row>25</xdr:row>
      <xdr:rowOff>171450</xdr:rowOff>
    </xdr:to>
    <xdr:cxnSp macro="">
      <xdr:nvCxnSpPr>
        <xdr:cNvPr id="13" name="12 Conector recto de flecha"/>
        <xdr:cNvCxnSpPr/>
      </xdr:nvCxnSpPr>
      <xdr:spPr>
        <a:xfrm flipH="1">
          <a:off x="9144001" y="5934075"/>
          <a:ext cx="38099" cy="1066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G3" sqref="G3"/>
    </sheetView>
  </sheetViews>
  <sheetFormatPr baseColWidth="10" defaultRowHeight="15"/>
  <cols>
    <col min="1" max="1" width="22.7109375" customWidth="1"/>
    <col min="2" max="2" width="10.42578125" customWidth="1"/>
    <col min="3" max="3" width="10.85546875" customWidth="1"/>
    <col min="4" max="4" width="9.5703125" customWidth="1"/>
    <col min="5" max="5" width="5.85546875" customWidth="1"/>
    <col min="6" max="6" width="4.28515625" customWidth="1"/>
    <col min="7" max="7" width="15.28515625" customWidth="1"/>
    <col min="8" max="8" width="15.7109375" customWidth="1"/>
    <col min="9" max="9" width="13.7109375" customWidth="1"/>
    <col min="10" max="10" width="6.5703125" customWidth="1"/>
    <col min="11" max="11" width="6.42578125" customWidth="1"/>
  </cols>
  <sheetData>
    <row r="1" spans="1:11" ht="24.75">
      <c r="A1" s="24"/>
      <c r="B1" s="24"/>
      <c r="C1" s="109" t="s">
        <v>0</v>
      </c>
      <c r="D1" s="109"/>
      <c r="E1" s="40"/>
      <c r="F1" s="40"/>
      <c r="G1" s="40"/>
      <c r="H1" s="40"/>
      <c r="I1" s="42"/>
      <c r="J1" s="44"/>
      <c r="K1" s="64"/>
    </row>
    <row r="2" spans="1:11" ht="19.5">
      <c r="A2" s="24"/>
      <c r="B2" s="24"/>
      <c r="C2" s="110" t="s">
        <v>42</v>
      </c>
      <c r="D2" s="31"/>
      <c r="E2" s="39"/>
      <c r="F2" s="39"/>
      <c r="G2" s="39"/>
      <c r="H2" s="39"/>
      <c r="I2" s="39"/>
      <c r="J2" s="65"/>
      <c r="K2" s="24"/>
    </row>
    <row r="3" spans="1:11" ht="21.75" thickBot="1">
      <c r="A3" s="24"/>
      <c r="B3" s="24"/>
      <c r="C3" s="111" t="s">
        <v>43</v>
      </c>
      <c r="D3" s="111"/>
      <c r="E3" s="112"/>
      <c r="F3" s="112"/>
      <c r="G3" s="41"/>
      <c r="H3" s="42"/>
      <c r="I3" s="43"/>
      <c r="J3" s="43"/>
      <c r="K3" s="24"/>
    </row>
    <row r="4" spans="1:11" ht="17.25" thickTop="1" thickBot="1">
      <c r="A4" s="27"/>
      <c r="B4" s="66"/>
      <c r="C4" s="67" t="s">
        <v>2</v>
      </c>
      <c r="D4" s="67"/>
      <c r="E4" s="68"/>
      <c r="F4" s="74" t="s">
        <v>40</v>
      </c>
      <c r="G4" s="54"/>
      <c r="H4" s="53" t="s">
        <v>3</v>
      </c>
      <c r="I4" s="53"/>
      <c r="J4" s="53"/>
      <c r="K4" s="61" t="s">
        <v>38</v>
      </c>
    </row>
    <row r="5" spans="1:11" ht="17.25" thickTop="1" thickBot="1">
      <c r="A5" s="28" t="s">
        <v>1</v>
      </c>
      <c r="B5" s="107">
        <v>2011</v>
      </c>
      <c r="C5" s="107">
        <v>2012</v>
      </c>
      <c r="D5" s="70" t="s">
        <v>22</v>
      </c>
      <c r="E5" s="69"/>
      <c r="F5" s="75" t="s">
        <v>41</v>
      </c>
      <c r="G5" s="55">
        <v>2011</v>
      </c>
      <c r="H5" s="55">
        <v>2012</v>
      </c>
      <c r="I5" s="56" t="s">
        <v>22</v>
      </c>
      <c r="J5" s="54"/>
      <c r="K5" s="62" t="s">
        <v>39</v>
      </c>
    </row>
    <row r="6" spans="1:11" ht="17.25" thickTop="1" thickBot="1">
      <c r="A6" s="32"/>
      <c r="B6" s="71"/>
      <c r="C6" s="71"/>
      <c r="D6" s="106"/>
      <c r="E6" s="76" t="s">
        <v>23</v>
      </c>
      <c r="F6" s="57"/>
      <c r="G6" s="58"/>
      <c r="H6" s="58"/>
      <c r="I6" s="59"/>
      <c r="J6" s="60" t="s">
        <v>23</v>
      </c>
      <c r="K6" s="62"/>
    </row>
    <row r="7" spans="1:11" ht="17.25" thickTop="1" thickBot="1">
      <c r="A7" s="1" t="s">
        <v>4</v>
      </c>
      <c r="B7" s="3">
        <v>0</v>
      </c>
      <c r="C7" s="3">
        <v>0</v>
      </c>
      <c r="D7" s="3">
        <v>0</v>
      </c>
      <c r="E7" s="4"/>
      <c r="F7" s="89"/>
      <c r="G7" s="25">
        <f>4+250+58+90+12</f>
        <v>414</v>
      </c>
      <c r="H7" s="5">
        <v>85</v>
      </c>
      <c r="I7" s="33">
        <f t="shared" ref="I7:I23" si="0">H7-G7</f>
        <v>-329</v>
      </c>
      <c r="J7" s="52">
        <f t="shared" ref="J7:J24" si="1">I7/G7</f>
        <v>-0.79468599033816423</v>
      </c>
      <c r="K7" s="37"/>
    </row>
    <row r="8" spans="1:11" ht="24" thickTop="1" thickBot="1">
      <c r="A8" s="6" t="s">
        <v>5</v>
      </c>
      <c r="B8" s="7">
        <f>39444+5694+4374+5639+8669+4685+3793+6210+8286</f>
        <v>86794</v>
      </c>
      <c r="C8" s="7">
        <f>39536+4664+7144+5859+7249+4270+3554+4725+6759</f>
        <v>83760</v>
      </c>
      <c r="D8" s="14">
        <f t="shared" ref="D8:D24" si="2">C8-B8</f>
        <v>-3034</v>
      </c>
      <c r="E8" s="15">
        <f>D8/B8</f>
        <v>-3.495633338710049E-2</v>
      </c>
      <c r="F8" s="81" t="s">
        <v>36</v>
      </c>
      <c r="G8" s="26">
        <f>18326.24+3055.56+2365.56+2926.99+4579.99+2476.56+1957.42+3167.85+3245.99</f>
        <v>42102.159999999996</v>
      </c>
      <c r="H8" s="9">
        <f>17645+2624.57+3172.57+3319.57+3916.57+2516.14+2282.14+3057.14+3335.14</f>
        <v>41868.839999999997</v>
      </c>
      <c r="I8" s="10">
        <f t="shared" si="0"/>
        <v>-233.31999999999971</v>
      </c>
      <c r="J8" s="34">
        <f t="shared" si="1"/>
        <v>-5.5417584275961078E-3</v>
      </c>
      <c r="K8" s="93" t="s">
        <v>37</v>
      </c>
    </row>
    <row r="9" spans="1:11" ht="24" thickTop="1" thickBot="1">
      <c r="A9" s="6" t="s">
        <v>6</v>
      </c>
      <c r="B9" s="7">
        <f>58625+9213+6172+9005+15521+5218+4869+6441+15507</f>
        <v>130571</v>
      </c>
      <c r="C9" s="7">
        <f>63408+6686+6238+9758+14822+5897+5218+7197+13254</f>
        <v>132478</v>
      </c>
      <c r="D9" s="11">
        <f t="shared" si="2"/>
        <v>1907</v>
      </c>
      <c r="E9" s="12">
        <v>0.01</v>
      </c>
      <c r="F9" s="82" t="s">
        <v>35</v>
      </c>
      <c r="G9" s="26">
        <f>31296.18+5609.81+3841.01+5379.81+7786.81+3372.38+3059.41+3990.18+6913.04</f>
        <v>71248.62999999999</v>
      </c>
      <c r="H9" s="9">
        <f>32652.56+3871.77+3658.74+5794.63+8932.94+3736.24+3257.58+4249.05+7120.03</f>
        <v>73273.539999999994</v>
      </c>
      <c r="I9" s="13">
        <f t="shared" si="0"/>
        <v>2024.9100000000035</v>
      </c>
      <c r="J9" s="35">
        <f t="shared" si="1"/>
        <v>2.8420335941898165E-2</v>
      </c>
      <c r="K9" s="102" t="s">
        <v>34</v>
      </c>
    </row>
    <row r="10" spans="1:11" ht="19.5" customHeight="1" thickTop="1" thickBot="1">
      <c r="A10" s="90" t="s">
        <v>7</v>
      </c>
      <c r="B10" s="7">
        <f>177502+59913+19992+31017+47369+22049+15932+33721+54620</f>
        <v>462115</v>
      </c>
      <c r="C10" s="7">
        <f>260938+64462+29050+45260+56273+40339+46248+60957+84584</f>
        <v>688111</v>
      </c>
      <c r="D10" s="3">
        <f t="shared" si="2"/>
        <v>225996</v>
      </c>
      <c r="E10" s="8">
        <f t="shared" ref="E10:E21" si="3">D10/B10</f>
        <v>0.4890470986659165</v>
      </c>
      <c r="F10" s="77" t="s">
        <v>24</v>
      </c>
      <c r="G10" s="26">
        <f>111844.23+30481.51+11662.17+16781.51+23392.46+11411.51+8283.17+16301.94+23219.6</f>
        <v>253378.10000000003</v>
      </c>
      <c r="H10" s="9">
        <f>115961.04+30236.03+15138.75+22540.7+28203.61+15963.61+14326.06+19147.64+26109.92</f>
        <v>287627.36</v>
      </c>
      <c r="I10" s="13">
        <f t="shared" si="0"/>
        <v>34249.259999999951</v>
      </c>
      <c r="J10" s="35">
        <f t="shared" si="1"/>
        <v>0.1351705613073898</v>
      </c>
      <c r="K10" s="96" t="s">
        <v>26</v>
      </c>
    </row>
    <row r="11" spans="1:11" ht="18.75" customHeight="1" thickTop="1" thickBot="1">
      <c r="A11" s="90" t="s">
        <v>8</v>
      </c>
      <c r="B11" s="7">
        <f>133862+21157+12778+15271+24626+12635+7602+13504+30588</f>
        <v>272023</v>
      </c>
      <c r="C11" s="7">
        <f>146923+22014+17977+23804+37362+19992+18766+19677+36546</f>
        <v>343061</v>
      </c>
      <c r="D11" s="3">
        <f t="shared" si="2"/>
        <v>71038</v>
      </c>
      <c r="E11" s="8">
        <f t="shared" si="3"/>
        <v>0.2611470353609805</v>
      </c>
      <c r="F11" s="83" t="s">
        <v>26</v>
      </c>
      <c r="G11" s="26">
        <f>90828.71+16011.82+10207.12+11846.93+18822.54+10557.7+5988.79+10530.5+17074.99</f>
        <v>191869.1</v>
      </c>
      <c r="H11" s="9">
        <f>97052.37+14367.25+12522.84+16571.5+22812.14+14149.56+13092+12793.67+21600.01</f>
        <v>224961.34</v>
      </c>
      <c r="I11" s="13">
        <f t="shared" si="0"/>
        <v>33092.239999999991</v>
      </c>
      <c r="J11" s="35">
        <f t="shared" si="1"/>
        <v>0.17247300373014721</v>
      </c>
      <c r="K11" s="98" t="s">
        <v>28</v>
      </c>
    </row>
    <row r="12" spans="1:11" ht="18" customHeight="1" thickTop="1" thickBot="1">
      <c r="A12" s="6" t="s">
        <v>9</v>
      </c>
      <c r="B12" s="7">
        <f>141191+18933+13317+18952+25827+11440+7285+13745+29942</f>
        <v>280632</v>
      </c>
      <c r="C12" s="7">
        <f>147283+18506+16730+20174+33809+16055+12598+14856+19387</f>
        <v>299398</v>
      </c>
      <c r="D12" s="3">
        <f t="shared" si="2"/>
        <v>18766</v>
      </c>
      <c r="E12" s="8">
        <f t="shared" si="3"/>
        <v>6.6870492317340866E-2</v>
      </c>
      <c r="F12" s="78" t="s">
        <v>27</v>
      </c>
      <c r="G12" s="26">
        <f>68832.44+13333.15+9775.6+11773.81+14854.07+9479.17+5654.17+10170.27+14271.28</f>
        <v>158143.96</v>
      </c>
      <c r="H12" s="9">
        <f>67681.53+12690.11+11300.7+13438.6+16720.24+10936.55+8525.22+11367.75+14531.34</f>
        <v>167192.04</v>
      </c>
      <c r="I12" s="13">
        <f t="shared" si="0"/>
        <v>9048.0800000000163</v>
      </c>
      <c r="J12" s="35">
        <f t="shared" si="1"/>
        <v>5.72141990120901E-2</v>
      </c>
      <c r="K12" s="100" t="s">
        <v>31</v>
      </c>
    </row>
    <row r="13" spans="1:11" ht="18.75" customHeight="1" thickTop="1" thickBot="1">
      <c r="A13" s="91" t="s">
        <v>10</v>
      </c>
      <c r="B13" s="7">
        <f>118928+20055+9210+13137+21365+7417+4941+9470+25241</f>
        <v>229764</v>
      </c>
      <c r="C13" s="7">
        <f>158470+19068+9580+12345+22364+8732+7312+8416+34008</f>
        <v>280295</v>
      </c>
      <c r="D13" s="3">
        <f t="shared" si="2"/>
        <v>50531</v>
      </c>
      <c r="E13" s="8">
        <f t="shared" si="3"/>
        <v>0.21992566285405896</v>
      </c>
      <c r="F13" s="80" t="s">
        <v>30</v>
      </c>
      <c r="G13" s="26">
        <f>66832.98+14396.56+7639.33+10018.53+14927.5+6257.65+4125.24+7959.39+15178.28</f>
        <v>147335.46</v>
      </c>
      <c r="H13" s="9">
        <f>90875.87+14844.52+9373.63+11322.86+18886.69+8321.09+7077.91+8445.81+18261.27</f>
        <v>187409.65</v>
      </c>
      <c r="I13" s="13">
        <f t="shared" si="0"/>
        <v>40074.19</v>
      </c>
      <c r="J13" s="35">
        <f t="shared" si="1"/>
        <v>0.27199283865540586</v>
      </c>
      <c r="K13" s="94" t="s">
        <v>24</v>
      </c>
    </row>
    <row r="14" spans="1:11" ht="19.5" customHeight="1" thickTop="1" thickBot="1">
      <c r="A14" s="91" t="s">
        <v>11</v>
      </c>
      <c r="B14" s="7">
        <f>86494+15856+8534+12841+20987+9028+7716+12775+22749</f>
        <v>196980</v>
      </c>
      <c r="C14" s="7">
        <f>115822+17998+11202+18660+29036+12824+13941+18870+33449</f>
        <v>271802</v>
      </c>
      <c r="D14" s="3">
        <f t="shared" si="2"/>
        <v>74822</v>
      </c>
      <c r="E14" s="8">
        <f t="shared" si="3"/>
        <v>0.37984566961112803</v>
      </c>
      <c r="F14" s="84" t="s">
        <v>25</v>
      </c>
      <c r="G14" s="26">
        <f>51541.96+9592.78+5412.76+8015.65+12226.59+5650.51+4828.23+7957.14+10589.15</f>
        <v>115814.76999999997</v>
      </c>
      <c r="H14" s="9">
        <f>66847.93+11138.43+7115.23+12034.55+17202.34+7722.27+6959.47+9106.24+15791.72</f>
        <v>153918.18</v>
      </c>
      <c r="I14" s="13">
        <f t="shared" si="0"/>
        <v>38103.410000000018</v>
      </c>
      <c r="J14" s="35">
        <f t="shared" si="1"/>
        <v>0.32900302785214725</v>
      </c>
      <c r="K14" s="95" t="s">
        <v>25</v>
      </c>
    </row>
    <row r="15" spans="1:11" ht="19.5" customHeight="1" thickTop="1" thickBot="1">
      <c r="A15" s="6" t="s">
        <v>12</v>
      </c>
      <c r="B15" s="7">
        <f>127032+23465+20862+26628+34361+16430+6425+11655+23476</f>
        <v>290334</v>
      </c>
      <c r="C15" s="7">
        <f>168636+24170+19870+35592+45948+14483+12891+9050+15492</f>
        <v>346132</v>
      </c>
      <c r="D15" s="3">
        <f t="shared" si="2"/>
        <v>55798</v>
      </c>
      <c r="E15" s="8">
        <f t="shared" si="3"/>
        <v>0.1921855518127398</v>
      </c>
      <c r="F15" s="79" t="s">
        <v>29</v>
      </c>
      <c r="G15" s="26">
        <f>74088.31+14733.37+13718.77+19824.77+19379.17+10876.17+4977.37+8175.57+11431.77</f>
        <v>177205.27000000002</v>
      </c>
      <c r="H15" s="9">
        <f>89447.08+15071.77+16068.17+23880.57+26209.97+9593.57+9170.57+6172.57+12397.23</f>
        <v>208011.50000000003</v>
      </c>
      <c r="I15" s="13">
        <f t="shared" si="0"/>
        <v>30806.23000000001</v>
      </c>
      <c r="J15" s="35">
        <f t="shared" si="1"/>
        <v>0.17384488621585581</v>
      </c>
      <c r="K15" s="97" t="s">
        <v>29</v>
      </c>
    </row>
    <row r="16" spans="1:11" ht="21.75" customHeight="1" thickTop="1" thickBot="1">
      <c r="A16" s="6" t="s">
        <v>13</v>
      </c>
      <c r="B16" s="7">
        <f>119238+22010+21642+27247+39509+19379+14979+22302+44879</f>
        <v>331185</v>
      </c>
      <c r="C16" s="7">
        <f>146327+20166+23433+24955+47268+21872+20644+27153+55477</f>
        <v>387295</v>
      </c>
      <c r="D16" s="3">
        <f t="shared" si="2"/>
        <v>56110</v>
      </c>
      <c r="E16" s="8">
        <f t="shared" si="3"/>
        <v>0.16942192430212721</v>
      </c>
      <c r="F16" s="85" t="s">
        <v>28</v>
      </c>
      <c r="G16" s="26">
        <f>37754.71+8535.3+8620.71+9409.7+10288.78+8066.61+6479.13+9075.81+9264.91</f>
        <v>107495.66</v>
      </c>
      <c r="H16" s="9">
        <f>44906.38+8450.21+9223.3+10362.05+12454.61+9374.15+10044.73+10526.21+12245.99</f>
        <v>127587.62999999999</v>
      </c>
      <c r="I16" s="13">
        <f t="shared" si="0"/>
        <v>20091.969999999987</v>
      </c>
      <c r="J16" s="35">
        <f t="shared" si="1"/>
        <v>0.18690959244308084</v>
      </c>
      <c r="K16" s="99" t="s">
        <v>30</v>
      </c>
    </row>
    <row r="17" spans="1:11" ht="24" thickTop="1" thickBot="1">
      <c r="A17" s="6" t="s">
        <v>14</v>
      </c>
      <c r="B17" s="7">
        <f>28767+3056+4055+5593+7168+7187+3022+4671+11042</f>
        <v>74561</v>
      </c>
      <c r="C17" s="7">
        <f>25363+3306+4626+5411+8835+13011+5404+5617+7604</f>
        <v>79177</v>
      </c>
      <c r="D17" s="11">
        <f t="shared" si="2"/>
        <v>4616</v>
      </c>
      <c r="E17" s="12">
        <f t="shared" si="3"/>
        <v>6.1909040919515566E-2</v>
      </c>
      <c r="F17" s="86" t="s">
        <v>33</v>
      </c>
      <c r="G17" s="26">
        <f>35133.87+3729.43+3815.57+10261.37+7225.71+6926.14+7978.37+3726.57+5615.71</f>
        <v>84412.74000000002</v>
      </c>
      <c r="H17" s="9">
        <f>33999.47+3200.86+3853.15+10371.38+8885.99+9028.86+10136.95+6193.14+6382.15</f>
        <v>92051.949999999983</v>
      </c>
      <c r="I17" s="13">
        <f t="shared" si="0"/>
        <v>7639.2099999999627</v>
      </c>
      <c r="J17" s="35">
        <f t="shared" si="1"/>
        <v>9.0498306298314221E-2</v>
      </c>
      <c r="K17" s="101" t="s">
        <v>32</v>
      </c>
    </row>
    <row r="18" spans="1:11" ht="23.25" thickTop="1" thickBot="1">
      <c r="A18" s="6" t="s">
        <v>15</v>
      </c>
      <c r="B18" s="7">
        <f>1941+357+190+548+511+718+343+334+448</f>
        <v>5390</v>
      </c>
      <c r="C18" s="7">
        <f>2759+856+1065+909+553+587+1030+638+253</f>
        <v>8650</v>
      </c>
      <c r="D18" s="3">
        <f t="shared" si="2"/>
        <v>3260</v>
      </c>
      <c r="E18" s="8">
        <f t="shared" si="3"/>
        <v>0.60482374768089053</v>
      </c>
      <c r="F18" s="114" t="s">
        <v>34</v>
      </c>
      <c r="G18" s="26">
        <f>1546+250+182+458+317+449+219+260+111</f>
        <v>3792</v>
      </c>
      <c r="H18" s="9">
        <f>1970+613+631+619+397+371+604+427+150</f>
        <v>5782</v>
      </c>
      <c r="I18" s="13">
        <f t="shared" si="0"/>
        <v>1990</v>
      </c>
      <c r="J18" s="35">
        <f t="shared" si="1"/>
        <v>0.52478902953586493</v>
      </c>
      <c r="K18" s="93" t="s">
        <v>35</v>
      </c>
    </row>
    <row r="19" spans="1:11" ht="24" thickTop="1" thickBot="1">
      <c r="A19" s="6" t="s">
        <v>16</v>
      </c>
      <c r="B19" s="7">
        <f>106808+22905+17608+32783+21877+13190+8417+15801+24487</f>
        <v>263876</v>
      </c>
      <c r="C19" s="7">
        <f>114955+16918+11722+37538+26060+14600+15690+14722+23730</f>
        <v>275935</v>
      </c>
      <c r="D19" s="63">
        <f t="shared" si="2"/>
        <v>12059</v>
      </c>
      <c r="E19" s="12">
        <f t="shared" si="3"/>
        <v>4.569949521745062E-2</v>
      </c>
      <c r="F19" s="113" t="s">
        <v>31</v>
      </c>
      <c r="G19" s="26">
        <f>56906.84+11077.34+8510.31+18094.18+11742.97+7996.68+5309.04+9371.67+10799.45</f>
        <v>139808.47999999998</v>
      </c>
      <c r="H19" s="9">
        <f>57964.32+10538.35+7399.63+21727.59+14366.03+9248.2+9747.2+9117.2+12298.23</f>
        <v>152406.75</v>
      </c>
      <c r="I19" s="13">
        <f t="shared" si="0"/>
        <v>12598.270000000019</v>
      </c>
      <c r="J19" s="35">
        <f t="shared" si="1"/>
        <v>9.0110914588299798E-2</v>
      </c>
      <c r="K19" s="98" t="s">
        <v>27</v>
      </c>
    </row>
    <row r="20" spans="1:11" ht="24" thickTop="1" thickBot="1">
      <c r="A20" s="6" t="s">
        <v>17</v>
      </c>
      <c r="B20" s="7">
        <f>118033+21466+14594+18802+32175+13550+8574+12446+30715</f>
        <v>270355</v>
      </c>
      <c r="C20" s="7">
        <f>116703+18238+12476+21438+28474+14682+13738+14396+20773</f>
        <v>260918</v>
      </c>
      <c r="D20" s="11">
        <f t="shared" si="2"/>
        <v>-9437</v>
      </c>
      <c r="E20" s="12">
        <f t="shared" si="3"/>
        <v>-3.490595698248599E-2</v>
      </c>
      <c r="F20" s="87" t="s">
        <v>37</v>
      </c>
      <c r="G20" s="26">
        <f>64462.82+13280.94+9242.25+11317.53+14774.39+8577.66+5507.75+7772.67+11804.95</f>
        <v>146740.96000000002</v>
      </c>
      <c r="H20" s="9">
        <f>63196.81+11294.27+8056.56+13013.43+14392.56+9416.41+8492.13+8737.13+12299.56</f>
        <v>148898.86000000002</v>
      </c>
      <c r="I20" s="13">
        <f t="shared" si="0"/>
        <v>2157.8999999999942</v>
      </c>
      <c r="J20" s="35">
        <f t="shared" si="1"/>
        <v>1.47055055384672E-2</v>
      </c>
      <c r="K20" s="103" t="s">
        <v>33</v>
      </c>
    </row>
    <row r="21" spans="1:11" ht="24" thickTop="1" thickBot="1">
      <c r="A21" s="6" t="s">
        <v>18</v>
      </c>
      <c r="B21" s="7">
        <f>21536+4452+2889+3506+6993+4621+2911+4166+6035</f>
        <v>57109</v>
      </c>
      <c r="C21" s="7">
        <f>29280+5448+4977+6745+8712+2812+1598+1434+5843</f>
        <v>66849</v>
      </c>
      <c r="D21" s="3">
        <f t="shared" si="2"/>
        <v>9740</v>
      </c>
      <c r="E21" s="8">
        <f t="shared" si="3"/>
        <v>0.17055105149801258</v>
      </c>
      <c r="F21" s="78" t="s">
        <v>32</v>
      </c>
      <c r="G21" s="26">
        <f>7323.67+1328.25+935.14+1290.25+1947.14+1004.25+681.25+978.25+1269.14</f>
        <v>16757.34</v>
      </c>
      <c r="H21" s="9">
        <f>6401.56+1097.75+950.14+1620.14+2185.14+1114+1050.5+1125.25+2201.25</f>
        <v>17745.73</v>
      </c>
      <c r="I21" s="13">
        <f t="shared" si="0"/>
        <v>988.38999999999942</v>
      </c>
      <c r="J21" s="35">
        <f t="shared" si="1"/>
        <v>5.8982511544194927E-2</v>
      </c>
      <c r="K21" s="105" t="s">
        <v>36</v>
      </c>
    </row>
    <row r="22" spans="1:11" ht="17.25" thickTop="1" thickBot="1">
      <c r="A22" s="108" t="s">
        <v>19</v>
      </c>
      <c r="B22" s="7">
        <v>0</v>
      </c>
      <c r="C22" s="7">
        <v>0</v>
      </c>
      <c r="D22" s="3">
        <f t="shared" si="2"/>
        <v>0</v>
      </c>
      <c r="E22" s="8"/>
      <c r="F22" s="88"/>
      <c r="G22" s="26">
        <f>164+40+114.29+40+40+40+40+40+40</f>
        <v>558.29</v>
      </c>
      <c r="H22" s="9">
        <f>160+40+40+40+40+40+40+40+40</f>
        <v>480</v>
      </c>
      <c r="I22" s="33">
        <f t="shared" si="0"/>
        <v>-78.289999999999964</v>
      </c>
      <c r="J22" s="52">
        <f t="shared" si="1"/>
        <v>-0.14023177918286189</v>
      </c>
      <c r="K22" s="104"/>
    </row>
    <row r="23" spans="1:11" ht="17.25" thickTop="1" thickBot="1">
      <c r="A23" s="108" t="s">
        <v>20</v>
      </c>
      <c r="B23" s="7">
        <v>0</v>
      </c>
      <c r="C23" s="7">
        <v>0</v>
      </c>
      <c r="D23" s="3">
        <f t="shared" si="2"/>
        <v>0</v>
      </c>
      <c r="E23" s="8"/>
      <c r="F23" s="88"/>
      <c r="G23" s="26">
        <f>457.16+114.29+40+114.29+114.29+114.29+114.29+114.29+114.29</f>
        <v>1297.1899999999998</v>
      </c>
      <c r="H23" s="9">
        <f>342.87+228.58+228.58+228.58+228.58+114.29</f>
        <v>1371.48</v>
      </c>
      <c r="I23" s="72">
        <f t="shared" si="0"/>
        <v>74.290000000000191</v>
      </c>
      <c r="J23" s="73">
        <f t="shared" si="1"/>
        <v>5.7269945035037427E-2</v>
      </c>
      <c r="K23" s="104"/>
    </row>
    <row r="24" spans="1:11" ht="17.25" thickTop="1" thickBot="1">
      <c r="A24" s="16" t="s">
        <v>21</v>
      </c>
      <c r="B24" s="17">
        <f>SUM(B8:B23)</f>
        <v>2951689</v>
      </c>
      <c r="C24" s="17">
        <f>SUM(C8:C23)</f>
        <v>3523861</v>
      </c>
      <c r="D24" s="18">
        <f t="shared" si="2"/>
        <v>572172</v>
      </c>
      <c r="E24" s="19">
        <f>D24/B24</f>
        <v>0.19384562533518945</v>
      </c>
      <c r="F24" s="92"/>
      <c r="G24" s="20">
        <f>SUM(G7:G23)</f>
        <v>1658374.1099999999</v>
      </c>
      <c r="H24" s="20">
        <f>SUM(H7:H23)</f>
        <v>1890671.8499999999</v>
      </c>
      <c r="I24" s="20">
        <f>SUM(I7:I23)</f>
        <v>232297.73999999993</v>
      </c>
      <c r="J24" s="36">
        <f t="shared" si="1"/>
        <v>0.14007559488492011</v>
      </c>
      <c r="K24" s="38"/>
    </row>
    <row r="25" spans="1:11" ht="15.75">
      <c r="A25" s="21"/>
      <c r="B25" s="21"/>
      <c r="C25" s="21"/>
      <c r="D25" s="21"/>
      <c r="E25" s="21"/>
      <c r="F25" s="21"/>
      <c r="G25" s="22"/>
      <c r="H25" s="22"/>
      <c r="I25" s="21"/>
      <c r="J25" s="21"/>
    </row>
    <row r="26" spans="1:11" ht="15.75">
      <c r="A26" s="21"/>
      <c r="B26" s="45"/>
      <c r="C26" s="45"/>
      <c r="D26" s="21"/>
      <c r="E26" s="21"/>
      <c r="F26" s="21"/>
      <c r="G26" s="23"/>
      <c r="H26" s="47"/>
      <c r="I26" s="48"/>
      <c r="J26" s="21"/>
    </row>
    <row r="27" spans="1:11" ht="15.75">
      <c r="A27" s="21"/>
      <c r="B27" s="45"/>
      <c r="C27" s="45"/>
      <c r="D27" s="21"/>
      <c r="E27" s="21"/>
      <c r="F27" s="21"/>
      <c r="G27" s="51"/>
      <c r="H27" s="47"/>
      <c r="I27" s="50"/>
      <c r="J27" s="21"/>
    </row>
    <row r="28" spans="1:11" ht="15.75">
      <c r="A28" s="21"/>
      <c r="B28" s="2"/>
      <c r="C28" s="2"/>
      <c r="D28" s="46"/>
      <c r="E28" s="46"/>
      <c r="F28" s="46"/>
      <c r="G28" s="29"/>
      <c r="H28" s="49"/>
    </row>
    <row r="29" spans="1:11" ht="15.75">
      <c r="A29" s="21"/>
      <c r="B29" s="21"/>
      <c r="C29" s="21"/>
      <c r="D29" s="46"/>
      <c r="E29" s="46"/>
      <c r="F29" s="46"/>
      <c r="G29" s="30"/>
      <c r="H29" s="45"/>
      <c r="I29" s="45"/>
      <c r="J29" s="21"/>
    </row>
    <row r="30" spans="1:11" ht="15.75">
      <c r="A30" s="21"/>
      <c r="B30" s="21"/>
      <c r="C30" s="21"/>
      <c r="D30" s="46"/>
      <c r="E30" s="46"/>
      <c r="F30" s="46"/>
      <c r="G30" s="30"/>
      <c r="H30" s="45"/>
      <c r="I30" s="45"/>
      <c r="J30" s="21"/>
    </row>
  </sheetData>
  <pageMargins left="0.70866141732283472" right="0.70866141732283472" top="0.22" bottom="0.17" header="0.31496062992125984" footer="0.17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>Ufi001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Ufi001</dc:creator>
  <cp:lastModifiedBy>Ufi001</cp:lastModifiedBy>
  <cp:lastPrinted>2013-01-21T14:11:57Z</cp:lastPrinted>
  <dcterms:created xsi:type="dcterms:W3CDTF">2012-04-17T18:01:57Z</dcterms:created>
  <dcterms:modified xsi:type="dcterms:W3CDTF">2013-03-05T17:49:33Z</dcterms:modified>
</cp:coreProperties>
</file>