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esktop\ESTADOS FINANCIEROS\"/>
    </mc:Choice>
  </mc:AlternateContent>
  <bookViews>
    <workbookView xWindow="0" yWindow="0" windowWidth="20490" windowHeight="7755" tabRatio="1000" firstSheet="1" activeTab="5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I32" i="5" l="1"/>
  <c r="D83" i="7" l="1"/>
  <c r="B9" i="7" l="1"/>
  <c r="E70" i="2" l="1"/>
  <c r="D90" i="7" l="1"/>
  <c r="D116" i="2"/>
  <c r="C116" i="2"/>
  <c r="E117" i="2"/>
  <c r="E116" i="2" l="1"/>
  <c r="I26" i="5"/>
  <c r="E119" i="2" l="1"/>
  <c r="E118" i="2" s="1"/>
  <c r="D119" i="2"/>
  <c r="D118" i="2" s="1"/>
  <c r="C102" i="2" l="1"/>
  <c r="C122" i="2"/>
  <c r="C121" i="2" s="1"/>
  <c r="C119" i="2"/>
  <c r="C118" i="2" s="1"/>
  <c r="C114" i="2"/>
  <c r="C18" i="6" l="1"/>
  <c r="H22" i="6"/>
  <c r="H19" i="6"/>
  <c r="H9" i="6"/>
  <c r="C9" i="6" l="1"/>
  <c r="H27" i="6" s="1"/>
  <c r="H30" i="6" s="1"/>
  <c r="D30" i="3"/>
  <c r="E30" i="3" s="1"/>
  <c r="B38" i="7"/>
  <c r="B34" i="7"/>
  <c r="B32" i="7"/>
  <c r="C30" i="6" l="1"/>
  <c r="E107" i="2"/>
  <c r="B23" i="7" l="1"/>
  <c r="D14" i="2"/>
  <c r="B74" i="7" l="1"/>
  <c r="B43" i="7"/>
  <c r="D42" i="7" s="1"/>
  <c r="E109" i="2" l="1"/>
  <c r="C11" i="4" l="1"/>
  <c r="E110" i="2" l="1"/>
  <c r="D112" i="2" l="1"/>
  <c r="C112" i="2"/>
  <c r="C101" i="2" s="1"/>
  <c r="E113" i="2"/>
  <c r="D92" i="2"/>
  <c r="C92" i="2"/>
  <c r="E94" i="2"/>
  <c r="E112" i="2" l="1"/>
  <c r="D74" i="2"/>
  <c r="C74" i="2"/>
  <c r="E76" i="2"/>
  <c r="D28" i="2"/>
  <c r="C28" i="2"/>
  <c r="E29" i="2"/>
  <c r="B27" i="7" l="1"/>
  <c r="D8" i="7" s="1"/>
  <c r="D35" i="3" l="1"/>
  <c r="D34" i="3"/>
  <c r="C34" i="3"/>
  <c r="E36" i="3"/>
  <c r="E35" i="3"/>
  <c r="C35" i="3"/>
  <c r="E31" i="3"/>
  <c r="C30" i="3"/>
  <c r="D19" i="3"/>
  <c r="C19" i="3"/>
  <c r="E20" i="3"/>
  <c r="E18" i="3"/>
  <c r="D17" i="3"/>
  <c r="C17" i="3"/>
  <c r="E17" i="3" s="1"/>
  <c r="D12" i="3"/>
  <c r="C12" i="3"/>
  <c r="E128" i="2"/>
  <c r="D127" i="2"/>
  <c r="C127" i="2"/>
  <c r="E123" i="2"/>
  <c r="D122" i="2"/>
  <c r="D121" i="2" s="1"/>
  <c r="E122" i="2"/>
  <c r="E105" i="2"/>
  <c r="E93" i="2"/>
  <c r="E127" i="2" l="1"/>
  <c r="E34" i="3"/>
  <c r="C14" i="4"/>
  <c r="D78" i="2" l="1"/>
  <c r="C78" i="2"/>
  <c r="E79" i="2"/>
  <c r="E78" i="2" l="1"/>
  <c r="C8" i="5"/>
  <c r="B21" i="7" l="1"/>
  <c r="B12" i="7"/>
  <c r="B77" i="7" l="1"/>
  <c r="C46" i="5"/>
  <c r="D125" i="2"/>
  <c r="D124" i="2" s="1"/>
  <c r="C125" i="2"/>
  <c r="E126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16" i="5"/>
  <c r="I12" i="5"/>
  <c r="C58" i="5"/>
  <c r="C32" i="5"/>
  <c r="B91" i="7"/>
  <c r="B84" i="7"/>
  <c r="B95" i="7"/>
  <c r="D73" i="7" l="1"/>
  <c r="E121" i="2"/>
  <c r="C124" i="2"/>
  <c r="E124" i="2" s="1"/>
  <c r="E125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29" i="3" s="1"/>
  <c r="C9" i="3"/>
  <c r="C8" i="3" s="1"/>
  <c r="I19" i="5"/>
  <c r="I8" i="5"/>
  <c r="C66" i="5"/>
  <c r="C52" i="5"/>
  <c r="C16" i="5"/>
  <c r="C37" i="3" l="1"/>
  <c r="D37" i="3"/>
  <c r="E29" i="3"/>
  <c r="D114" i="2"/>
  <c r="D102" i="2"/>
  <c r="D101" i="2" s="1"/>
  <c r="D98" i="2"/>
  <c r="D96" i="2"/>
  <c r="D82" i="2"/>
  <c r="D80" i="2"/>
  <c r="D72" i="2"/>
  <c r="D61" i="2"/>
  <c r="D57" i="2"/>
  <c r="D32" i="2"/>
  <c r="D24" i="2"/>
  <c r="D20" i="2"/>
  <c r="D18" i="2"/>
  <c r="D9" i="2"/>
  <c r="C98" i="2"/>
  <c r="C96" i="2"/>
  <c r="C82" i="2"/>
  <c r="C80" i="2"/>
  <c r="C72" i="2"/>
  <c r="C61" i="2"/>
  <c r="C57" i="2"/>
  <c r="C32" i="2"/>
  <c r="C24" i="2"/>
  <c r="C20" i="2"/>
  <c r="C18" i="2"/>
  <c r="C14" i="2"/>
  <c r="C9" i="2"/>
  <c r="C8" i="2" l="1"/>
  <c r="D77" i="2"/>
  <c r="C31" i="2"/>
  <c r="C95" i="2"/>
  <c r="D95" i="2"/>
  <c r="D31" i="2"/>
  <c r="D8" i="2"/>
  <c r="D131" i="2" l="1"/>
  <c r="B87" i="7"/>
  <c r="B54" i="7"/>
  <c r="E108" i="2" l="1"/>
  <c r="E42" i="2" l="1"/>
  <c r="E41" i="2" l="1"/>
  <c r="C9" i="4" l="1"/>
  <c r="C16" i="4"/>
  <c r="C19" i="4" l="1"/>
  <c r="E106" i="2"/>
  <c r="D53" i="7" l="1"/>
  <c r="D64" i="7" s="1"/>
  <c r="C71" i="5" l="1"/>
  <c r="I33" i="5" s="1"/>
  <c r="I34" i="5" s="1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5" i="2"/>
  <c r="E114" i="2"/>
  <c r="E111" i="2"/>
  <c r="E104" i="2"/>
  <c r="E103" i="2"/>
  <c r="E102" i="2"/>
  <c r="E101" i="2"/>
  <c r="E100" i="2"/>
  <c r="E99" i="2"/>
  <c r="E98" i="2"/>
  <c r="E97" i="2"/>
  <c r="E96" i="2"/>
  <c r="E95" i="2"/>
  <c r="E85" i="2"/>
  <c r="E84" i="2"/>
  <c r="E83" i="2"/>
  <c r="E82" i="2"/>
  <c r="E81" i="2"/>
  <c r="E80" i="2"/>
  <c r="E75" i="2"/>
  <c r="E74" i="2"/>
  <c r="E73" i="2"/>
  <c r="E72" i="2"/>
  <c r="E71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C38" i="3"/>
  <c r="C39" i="3" s="1"/>
  <c r="B98" i="7" l="1"/>
  <c r="D98" i="7" s="1"/>
  <c r="D99" i="7" s="1"/>
  <c r="C77" i="2"/>
  <c r="E92" i="2"/>
  <c r="C131" i="2" l="1"/>
  <c r="C132" i="2" s="1"/>
  <c r="C133" i="2" s="1"/>
  <c r="E77" i="2"/>
  <c r="D132" i="2"/>
  <c r="D133" i="2" s="1"/>
  <c r="E131" i="2" l="1"/>
  <c r="E132" i="2" s="1"/>
  <c r="E133" i="2" s="1"/>
</calcChain>
</file>

<file path=xl/sharedStrings.xml><?xml version="1.0" encoding="utf-8"?>
<sst xmlns="http://schemas.openxmlformats.org/spreadsheetml/2006/main" count="519" uniqueCount="421">
  <si>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</si>
  <si>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</si>
  <si>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</si>
  <si>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</si>
  <si>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</si>
  <si>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</si>
  <si>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</si>
  <si>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</si>
  <si>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</si>
  <si>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</si>
  <si>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</si>
  <si>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</si>
  <si>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</si>
  <si>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</si>
  <si>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</si>
  <si>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</si>
  <si>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</si>
  <si>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</si>
  <si>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</si>
  <si>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</si>
  <si>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</si>
  <si>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</si>
  <si>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</si>
  <si>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</si>
  <si>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</si>
  <si>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</si>
  <si>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</si>
  <si>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</si>
  <si>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</si>
  <si>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</si>
  <si>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</si>
  <si>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</si>
  <si>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</si>
  <si>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</si>
  <si>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</si>
  <si>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</si>
  <si>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</si>
  <si>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</si>
  <si>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</si>
  <si>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</si>
  <si>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</si>
  <si>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</si>
  <si>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</si>
  <si>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</si>
  <si>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</si>
  <si>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</si>
  <si>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</si>
  <si>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</si>
  <si>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</si>
  <si>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</si>
  <si>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</si>
  <si>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</si>
  <si>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</si>
  <si>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</si>
  <si>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</si>
  <si>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</si>
  <si>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</si>
  <si>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</si>
  <si>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</si>
  <si>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</si>
  <si>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</si>
  <si>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</si>
  <si>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</si>
  <si>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</si>
  <si>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</si>
  <si>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</si>
  <si>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</si>
  <si>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</si>
  <si>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</si>
  <si>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</si>
  <si>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</si>
  <si>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</si>
  <si>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</si>
  <si>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</si>
  <si>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</si>
  <si>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</si>
  <si>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</si>
  <si>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</si>
  <si>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</si>
  <si>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</si>
  <si>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</si>
  <si>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</si>
  <si>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</si>
  <si>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</si>
  <si>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</si>
  <si>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</si>
  <si>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</si>
  <si>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</si>
  <si>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</si>
  <si>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</si>
  <si>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</si>
  <si>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</si>
  <si>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</si>
  <si>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</si>
  <si>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</si>
  <si>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</si>
  <si>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</si>
  <si>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</si>
  <si>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</si>
  <si>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</si>
  <si>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</si>
  <si>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</si>
  <si>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</si>
  <si>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</si>
  <si>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</si>
  <si>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</si>
  <si>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</si>
  <si>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</si>
  <si>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</si>
  <si>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</si>
  <si>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</si>
  <si>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</si>
  <si>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</si>
  <si>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</si>
  <si>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</si>
  <si>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</si>
  <si>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</si>
  <si>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</si>
  <si>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</si>
  <si>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</si>
  <si>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</si>
  <si>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</si>
  <si>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</si>
  <si>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</si>
  <si>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</si>
  <si>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</si>
  <si>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</si>
  <si>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</si>
  <si>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</si>
  <si>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</si>
  <si>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</si>
  <si>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</si>
  <si>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</si>
  <si>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</si>
  <si>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</si>
  <si>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</si>
  <si>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</si>
  <si>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</si>
  <si>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</si>
  <si>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</si>
  <si>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</si>
  <si>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</si>
  <si>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</si>
  <si>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</si>
  <si>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</si>
  <si>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</si>
  <si>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</si>
  <si>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</si>
  <si>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</si>
  <si>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</si>
  <si>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</si>
  <si>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</si>
  <si>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</si>
  <si>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</si>
  <si>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</si>
  <si>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</si>
  <si>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</si>
  <si>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</si>
  <si>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</si>
  <si>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</si>
  <si>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</si>
  <si>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</si>
  <si>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</si>
  <si>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</si>
  <si>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</si>
  <si>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</si>
  <si>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</si>
  <si>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</si>
  <si>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</si>
  <si>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</si>
  <si>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</si>
  <si>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</si>
  <si>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</si>
  <si>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</si>
  <si>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</si>
  <si>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</si>
  <si>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</si>
  <si>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</si>
  <si>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</si>
  <si>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</si>
  <si>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</si>
  <si>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</si>
  <si>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</si>
  <si>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</si>
  <si>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</si>
  <si>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</si>
  <si>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</si>
  <si>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</si>
  <si>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</si>
  <si>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</si>
  <si>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</si>
  <si>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</si>
  <si>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</si>
  <si>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</si>
  <si>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</si>
  <si>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</si>
  <si>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</si>
  <si>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</si>
  <si>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</si>
  <si>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</si>
  <si>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</si>
  <si>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</si>
  <si>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</si>
  <si>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</si>
  <si>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</si>
  <si>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</si>
  <si>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</si>
  <si>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</si>
  <si>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</si>
  <si>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</si>
  <si>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</si>
  <si>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</si>
  <si>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</si>
  <si>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</si>
  <si>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</si>
  <si>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</si>
  <si>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</si>
  <si>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</si>
  <si>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</si>
  <si>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</si>
  <si>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</si>
  <si>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</si>
  <si>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</si>
  <si>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</si>
  <si>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</si>
  <si>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</si>
  <si>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</si>
  <si>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</si>
  <si>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</si>
  <si>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</si>
  <si>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</si>
  <si>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</si>
  <si>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</si>
  <si>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</si>
  <si>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</si>
  <si>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</si>
  <si>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</si>
  <si>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</si>
  <si>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</si>
  <si>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</si>
  <si>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</si>
  <si>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</si>
  <si>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</si>
  <si>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</si>
  <si>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</si>
  <si>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</si>
  <si>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</si>
  <si>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</si>
  <si>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</si>
  <si>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</si>
  <si>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</si>
  <si>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</si>
  <si>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</si>
  <si>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</si>
  <si>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</si>
  <si>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</si>
  <si>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</si>
  <si>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</si>
  <si>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</si>
  <si>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</si>
  <si>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</si>
  <si>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</si>
  <si>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</si>
  <si>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</si>
  <si>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</si>
  <si>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</si>
  <si>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</si>
  <si>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</si>
  <si>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</si>
  <si>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</si>
  <si>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</si>
  <si>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</si>
  <si>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</si>
  <si>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</si>
  <si>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</si>
  <si>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</si>
  <si>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</si>
  <si>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</si>
  <si>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</si>
  <si>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</si>
  <si>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</si>
  <si>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</si>
  <si>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</si>
  <si>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</si>
  <si>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</si>
  <si>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</si>
  <si>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</si>
  <si>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</si>
  <si>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</si>
  <si>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</si>
  <si>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</si>
  <si>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</si>
  <si>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</si>
  <si>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</si>
  <si>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</si>
  <si>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</si>
  <si>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</si>
  <si>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</si>
  <si>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</si>
  <si>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</si>
  <si>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</si>
  <si>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</si>
  <si>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</si>
  <si>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</si>
  <si>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</si>
  <si>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</si>
  <si>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</si>
  <si>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</si>
  <si>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</si>
  <si>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</si>
  <si>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</si>
  <si>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</si>
  <si>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</si>
  <si>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</si>
  <si>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</si>
  <si>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</si>
  <si>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</si>
  <si>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</si>
  <si>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</si>
  <si>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</si>
  <si>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</si>
  <si>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</si>
  <si>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</si>
  <si>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</si>
  <si>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</si>
  <si>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</si>
  <si>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</si>
  <si>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</si>
  <si>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</si>
  <si>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</si>
  <si>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</si>
  <si>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</si>
  <si>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</si>
  <si>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</si>
  <si>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</si>
  <si>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</si>
  <si>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</si>
  <si>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</si>
  <si>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</si>
  <si>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</si>
  <si>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</si>
  <si>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</si>
  <si>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</si>
  <si>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</si>
  <si>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</si>
  <si>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</si>
  <si>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</si>
  <si>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</si>
  <si>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</si>
  <si>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</si>
  <si>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</si>
  <si>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</si>
  <si>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</si>
  <si>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</si>
  <si>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</si>
  <si>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</si>
  <si>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</si>
  <si>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</si>
  <si>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</si>
  <si>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</si>
  <si>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</si>
  <si>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</si>
  <si>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</si>
  <si>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</si>
  <si>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</si>
  <si>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</si>
  <si>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</si>
  <si>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</si>
  <si>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</si>
  <si>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</si>
  <si>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</si>
  <si>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</si>
  <si>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</si>
  <si>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</si>
  <si>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</si>
  <si>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</si>
  <si>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</si>
  <si>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</si>
  <si>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</si>
  <si>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</si>
  <si>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</si>
  <si>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</si>
  <si>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</si>
  <si>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</si>
  <si>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</si>
  <si>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</si>
  <si>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</si>
  <si>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</si>
  <si>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</si>
  <si>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</si>
  <si>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</si>
  <si>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</si>
  <si>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</si>
  <si>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</si>
  <si>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</si>
  <si>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</si>
  <si>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</si>
  <si>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</si>
  <si>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</si>
  <si>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</si>
  <si>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</si>
  <si>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</si>
  <si>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</si>
  <si>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</si>
  <si>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</si>
  <si>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</si>
  <si>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Maquinaria y Equipo para Apoyo Institucional</t>
  </si>
  <si>
    <t>Maquinaria y Equipo para la Producción</t>
  </si>
  <si>
    <t>Vehículos de Transporte</t>
  </si>
  <si>
    <t xml:space="preserve">A.M. x Inversiones Financieras </t>
  </si>
  <si>
    <t>Inversión en Titulosvalores</t>
  </si>
  <si>
    <t>Depósitos a Plazo</t>
  </si>
  <si>
    <t>AUMENTO NETO DE DISPONIBILIDADES</t>
  </si>
  <si>
    <t>Infraestructuras</t>
  </si>
  <si>
    <t>De Vivienda y Oficina</t>
  </si>
  <si>
    <t>Del  1  de  Enero  al  30 de  Noviembre del 2021</t>
  </si>
  <si>
    <t>Del  1  de  Enero  al  30  de  Noviembre de 2021</t>
  </si>
  <si>
    <t>Reporte Acumulado del  1  de  Enero del 2021  al  30 de Noviembre del 2021</t>
  </si>
  <si>
    <t>Arrendamiento por el uso de Bienes Intangibles</t>
  </si>
  <si>
    <t>al  30 de Noviembre de 2021</t>
  </si>
  <si>
    <t>Del  1  de  Enero  al 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</si>
</sst>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  <font>
      <b/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4" fillId="3" borderId="0" xfId="1" applyFont="1" applyFill="1" applyProtection="1">
      <protection locked="0"/>
    </xf>
    <xf numFmtId="164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0" borderId="0" xfId="1" applyFont="1" applyProtection="1">
      <protection locked="0"/>
    </xf>
    <xf numFmtId="164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44" fontId="4" fillId="0" borderId="0" xfId="1" applyFont="1" applyAlignment="1" applyProtection="1">
      <protection locked="0"/>
    </xf>
    <xf numFmtId="44" fontId="4" fillId="3" borderId="0" xfId="1" applyFont="1" applyFill="1" applyAlignment="1" applyProtection="1">
      <protection locked="0"/>
    </xf>
    <xf numFmtId="44" fontId="4" fillId="0" borderId="0" xfId="1" applyFont="1"/>
    <xf numFmtId="44" fontId="4" fillId="3" borderId="0" xfId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43" fontId="4" fillId="3" borderId="0" xfId="2" applyNumberFormat="1" applyFont="1" applyFill="1" applyProtection="1">
      <protection locked="0"/>
    </xf>
    <xf numFmtId="43" fontId="4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4" fillId="0" borderId="0" xfId="2" applyNumberFormat="1" applyFont="1" applyFill="1"/>
    <xf numFmtId="0" fontId="4" fillId="0" borderId="0" xfId="0" applyFont="1" applyFill="1" applyProtection="1">
      <protection locked="0"/>
    </xf>
    <xf numFmtId="164" fontId="4" fillId="3" borderId="0" xfId="2" applyNumberFormat="1" applyFont="1" applyFill="1"/>
    <xf numFmtId="43" fontId="3" fillId="0" borderId="0" xfId="0" applyNumberFormat="1" applyFont="1"/>
    <xf numFmtId="164" fontId="2" fillId="2" borderId="0" xfId="2" applyNumberFormat="1" applyFont="1" applyFill="1"/>
    <xf numFmtId="44" fontId="2" fillId="0" borderId="0" xfId="1" applyFont="1" applyFill="1" applyProtection="1">
      <protection locked="0"/>
    </xf>
    <xf numFmtId="43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4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4" fillId="0" borderId="0" xfId="0" applyNumberFormat="1" applyFont="1"/>
    <xf numFmtId="0" fontId="4" fillId="0" borderId="0" xfId="0" applyFont="1" applyProtection="1">
      <protection locked="0"/>
    </xf>
    <xf numFmtId="44" fontId="2" fillId="0" borderId="4" xfId="0" applyNumberFormat="1" applyFont="1" applyBorder="1"/>
    <xf numFmtId="44" fontId="2" fillId="0" borderId="0" xfId="0" applyNumberFormat="1" applyFont="1"/>
    <xf numFmtId="0" fontId="4" fillId="0" borderId="0" xfId="0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43" fontId="4" fillId="0" borderId="0" xfId="2" applyFont="1"/>
    <xf numFmtId="43" fontId="2" fillId="0" borderId="0" xfId="2" applyFont="1"/>
    <xf numFmtId="43" fontId="5" fillId="0" borderId="0" xfId="2" applyFont="1"/>
    <xf numFmtId="43" fontId="2" fillId="3" borderId="0" xfId="2" applyFont="1" applyFill="1"/>
    <xf numFmtId="43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6" fillId="0" borderId="0" xfId="0" applyFont="1" applyFill="1"/>
    <xf numFmtId="44" fontId="4" fillId="0" borderId="0" xfId="1" applyFont="1" applyFill="1" applyProtection="1">
      <protection locked="0"/>
    </xf>
    <xf numFmtId="43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21" sqref="C21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92" t="s">
        <v>346</v>
      </c>
      <c r="B1" s="92"/>
      <c r="C1" s="92"/>
      <c r="D1" s="92"/>
      <c r="E1" s="92"/>
      <c r="F1" s="92"/>
    </row>
    <row r="2" spans="1:6" x14ac:dyDescent="0.25">
      <c r="A2" s="92" t="s">
        <v>296</v>
      </c>
      <c r="B2" s="92"/>
      <c r="C2" s="92"/>
      <c r="D2" s="92"/>
      <c r="E2" s="92"/>
      <c r="F2" s="92"/>
    </row>
    <row r="3" spans="1:6" x14ac:dyDescent="0.25">
      <c r="A3" s="92" t="s">
        <v>415</v>
      </c>
      <c r="B3" s="92"/>
      <c r="C3" s="92"/>
      <c r="D3" s="92"/>
      <c r="E3" s="92"/>
      <c r="F3" s="92"/>
    </row>
    <row r="4" spans="1:6" x14ac:dyDescent="0.25">
      <c r="A4" s="92" t="s">
        <v>347</v>
      </c>
      <c r="B4" s="92"/>
      <c r="C4" s="92"/>
      <c r="D4" s="92"/>
      <c r="E4" s="92"/>
      <c r="F4" s="92"/>
    </row>
    <row r="5" spans="1:6" x14ac:dyDescent="0.25">
      <c r="A5" s="2" t="s">
        <v>147</v>
      </c>
      <c r="B5" s="2"/>
      <c r="C5" s="3"/>
      <c r="D5" s="3"/>
      <c r="E5" s="3"/>
      <c r="F5" s="3"/>
    </row>
    <row r="7" spans="1:6" x14ac:dyDescent="0.25">
      <c r="A7" s="4" t="s">
        <v>173</v>
      </c>
      <c r="B7" s="5"/>
      <c r="C7" s="6" t="s">
        <v>174</v>
      </c>
      <c r="D7" s="5"/>
      <c r="E7" s="6" t="s">
        <v>175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172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172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176</v>
      </c>
      <c r="B11" s="19"/>
      <c r="C11" s="10">
        <f>C12-C13</f>
        <v>663805.11999999918</v>
      </c>
      <c r="D11" s="11"/>
      <c r="E11" s="12">
        <v>0</v>
      </c>
      <c r="F11" s="13"/>
    </row>
    <row r="12" spans="1:6" x14ac:dyDescent="0.25">
      <c r="A12" s="20" t="s">
        <v>179</v>
      </c>
      <c r="B12" s="21"/>
      <c r="C12" s="22">
        <v>13552649.449999999</v>
      </c>
      <c r="D12" s="23"/>
      <c r="E12" s="17">
        <v>0</v>
      </c>
      <c r="F12" s="13"/>
    </row>
    <row r="13" spans="1:6" x14ac:dyDescent="0.25">
      <c r="A13" s="22" t="s">
        <v>180</v>
      </c>
      <c r="B13" s="23"/>
      <c r="C13" s="16">
        <v>12888844.33</v>
      </c>
      <c r="D13" s="11"/>
      <c r="E13" s="17">
        <v>0</v>
      </c>
      <c r="F13" s="13"/>
    </row>
    <row r="14" spans="1:6" x14ac:dyDescent="0.25">
      <c r="A14" s="18" t="s">
        <v>327</v>
      </c>
      <c r="B14" s="19"/>
      <c r="C14" s="10">
        <f>-C15</f>
        <v>-635028.65</v>
      </c>
      <c r="D14" s="11"/>
      <c r="E14" s="12">
        <v>0</v>
      </c>
      <c r="F14" s="13"/>
    </row>
    <row r="15" spans="1:6" x14ac:dyDescent="0.25">
      <c r="A15" s="24" t="s">
        <v>328</v>
      </c>
      <c r="B15" s="25"/>
      <c r="C15" s="24">
        <v>635028.65</v>
      </c>
      <c r="D15" s="25"/>
      <c r="E15" s="17">
        <v>0</v>
      </c>
    </row>
    <row r="16" spans="1:6" x14ac:dyDescent="0.25">
      <c r="A16" s="18" t="s">
        <v>177</v>
      </c>
      <c r="B16" s="19"/>
      <c r="C16" s="10">
        <f>C17-C18</f>
        <v>12507.079999999958</v>
      </c>
      <c r="D16" s="11"/>
      <c r="E16" s="12">
        <v>0</v>
      </c>
      <c r="F16" s="13"/>
    </row>
    <row r="17" spans="1:5" x14ac:dyDescent="0.25">
      <c r="A17" s="24" t="s">
        <v>181</v>
      </c>
      <c r="B17" s="25"/>
      <c r="C17" s="24">
        <v>782985.58</v>
      </c>
      <c r="D17" s="25"/>
      <c r="E17" s="17">
        <v>0</v>
      </c>
    </row>
    <row r="18" spans="1:5" x14ac:dyDescent="0.25">
      <c r="A18" s="16" t="s">
        <v>182</v>
      </c>
      <c r="B18" s="11"/>
      <c r="C18" s="24">
        <v>770478.5</v>
      </c>
      <c r="D18" s="25"/>
      <c r="E18" s="17">
        <v>0</v>
      </c>
    </row>
    <row r="19" spans="1:5" x14ac:dyDescent="0.25">
      <c r="A19" s="4" t="s">
        <v>178</v>
      </c>
      <c r="B19" s="5"/>
      <c r="C19" s="10">
        <f>C9+C11+C14+C16</f>
        <v>1877825.7699999991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C30" sqref="C30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346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348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416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347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2" t="s">
        <v>147</v>
      </c>
      <c r="B5" s="2"/>
      <c r="C5" s="3"/>
      <c r="D5" s="3"/>
      <c r="E5" s="3"/>
      <c r="F5" s="3"/>
      <c r="G5" s="3"/>
    </row>
    <row r="7" spans="1:10" x14ac:dyDescent="0.25">
      <c r="A7" s="4" t="s">
        <v>183</v>
      </c>
      <c r="B7" s="5"/>
      <c r="C7" s="4" t="s">
        <v>174</v>
      </c>
      <c r="D7" s="5"/>
      <c r="E7" s="4" t="s">
        <v>175</v>
      </c>
      <c r="F7" s="5"/>
      <c r="G7" s="4" t="s">
        <v>184</v>
      </c>
      <c r="H7" s="4" t="s">
        <v>174</v>
      </c>
      <c r="I7" s="5"/>
      <c r="J7" s="4" t="s">
        <v>175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185</v>
      </c>
      <c r="B9" s="18"/>
      <c r="C9" s="26">
        <f>SUM(C10:C15)</f>
        <v>13552649.450000001</v>
      </c>
      <c r="D9" s="27"/>
      <c r="E9" s="12">
        <v>0</v>
      </c>
      <c r="F9" s="17"/>
      <c r="G9" s="18" t="s">
        <v>185</v>
      </c>
      <c r="H9" s="26">
        <f>SUM(H10:H17)</f>
        <v>12888844.33</v>
      </c>
      <c r="I9" s="27"/>
      <c r="J9" s="12">
        <v>0</v>
      </c>
    </row>
    <row r="10" spans="1:10" x14ac:dyDescent="0.25">
      <c r="A10" s="28" t="s">
        <v>186</v>
      </c>
      <c r="B10" s="28"/>
      <c r="C10" s="29">
        <v>118943.81</v>
      </c>
      <c r="D10" s="30"/>
      <c r="E10" s="17">
        <v>0</v>
      </c>
      <c r="F10" s="17"/>
      <c r="G10" s="28" t="s">
        <v>190</v>
      </c>
      <c r="H10" s="30">
        <v>4223358.92</v>
      </c>
      <c r="I10" s="30"/>
      <c r="J10" s="17">
        <v>0</v>
      </c>
    </row>
    <row r="11" spans="1:10" x14ac:dyDescent="0.25">
      <c r="A11" s="28" t="s">
        <v>187</v>
      </c>
      <c r="B11" s="28"/>
      <c r="C11" s="29">
        <v>263657.14</v>
      </c>
      <c r="D11" s="30"/>
      <c r="E11" s="17">
        <v>0</v>
      </c>
      <c r="F11" s="17"/>
      <c r="G11" s="28" t="s">
        <v>303</v>
      </c>
      <c r="H11" s="30">
        <v>1545486.1</v>
      </c>
      <c r="I11" s="30"/>
      <c r="J11" s="17">
        <v>0</v>
      </c>
    </row>
    <row r="12" spans="1:10" x14ac:dyDescent="0.25">
      <c r="A12" s="28" t="s">
        <v>188</v>
      </c>
      <c r="B12" s="28"/>
      <c r="C12" s="29">
        <v>8388446.71</v>
      </c>
      <c r="D12" s="30"/>
      <c r="E12" s="17">
        <v>0</v>
      </c>
      <c r="F12" s="17"/>
      <c r="G12" s="28" t="s">
        <v>191</v>
      </c>
      <c r="H12" s="30">
        <v>774050.64</v>
      </c>
      <c r="I12" s="30"/>
      <c r="J12" s="17">
        <v>0</v>
      </c>
    </row>
    <row r="13" spans="1:10" x14ac:dyDescent="0.25">
      <c r="A13" s="28" t="s">
        <v>329</v>
      </c>
      <c r="B13" s="28"/>
      <c r="C13" s="29">
        <v>1508546.21</v>
      </c>
      <c r="D13" s="30"/>
      <c r="E13" s="17">
        <v>0</v>
      </c>
      <c r="F13" s="17"/>
      <c r="G13" s="28" t="s">
        <v>192</v>
      </c>
      <c r="H13" s="30">
        <v>2741167</v>
      </c>
      <c r="I13" s="30"/>
      <c r="J13" s="17">
        <v>0</v>
      </c>
    </row>
    <row r="14" spans="1:10" x14ac:dyDescent="0.25">
      <c r="A14" s="28" t="s">
        <v>349</v>
      </c>
      <c r="B14" s="28"/>
      <c r="C14" s="29">
        <v>2759111.06</v>
      </c>
      <c r="D14" s="30"/>
      <c r="E14" s="17">
        <v>0</v>
      </c>
      <c r="F14" s="17"/>
      <c r="G14" s="28" t="s">
        <v>318</v>
      </c>
      <c r="H14" s="30">
        <v>155575.17000000001</v>
      </c>
      <c r="J14" s="17">
        <v>0</v>
      </c>
    </row>
    <row r="15" spans="1:10" x14ac:dyDescent="0.25">
      <c r="A15" s="28" t="s">
        <v>189</v>
      </c>
      <c r="B15" s="28"/>
      <c r="C15" s="29">
        <v>513944.52</v>
      </c>
      <c r="D15" s="30"/>
      <c r="E15" s="17">
        <v>0</v>
      </c>
      <c r="F15" s="17"/>
      <c r="G15" s="28" t="s">
        <v>409</v>
      </c>
      <c r="H15" s="30">
        <v>500000</v>
      </c>
      <c r="I15" s="30"/>
      <c r="J15" s="17">
        <v>0</v>
      </c>
    </row>
    <row r="16" spans="1:10" x14ac:dyDescent="0.25">
      <c r="A16" s="28"/>
      <c r="B16" s="28"/>
      <c r="C16" s="29"/>
      <c r="D16" s="30"/>
      <c r="E16" s="17"/>
      <c r="F16" s="17"/>
      <c r="G16" s="28" t="s">
        <v>401</v>
      </c>
      <c r="H16" s="30">
        <v>2400000</v>
      </c>
      <c r="I16" s="30"/>
      <c r="J16" s="17">
        <v>0</v>
      </c>
    </row>
    <row r="17" spans="1:11" x14ac:dyDescent="0.25">
      <c r="D17" s="30"/>
      <c r="E17" s="17"/>
      <c r="F17" s="17"/>
      <c r="G17" s="28" t="s">
        <v>193</v>
      </c>
      <c r="H17" s="30">
        <v>549206.5</v>
      </c>
      <c r="J17" s="17">
        <v>0</v>
      </c>
    </row>
    <row r="18" spans="1:11" x14ac:dyDescent="0.25">
      <c r="A18" s="18" t="s">
        <v>194</v>
      </c>
      <c r="B18" s="19"/>
      <c r="C18" s="31">
        <f>SUM(C19:C21)</f>
        <v>782985.58</v>
      </c>
      <c r="D18" s="30"/>
      <c r="E18" s="17">
        <v>0</v>
      </c>
      <c r="F18" s="17"/>
    </row>
    <row r="19" spans="1:11" x14ac:dyDescent="0.25">
      <c r="A19" s="28" t="s">
        <v>195</v>
      </c>
      <c r="B19" s="19"/>
      <c r="C19" s="29">
        <v>130754.7</v>
      </c>
      <c r="D19" s="30"/>
      <c r="E19" s="17">
        <v>0</v>
      </c>
      <c r="F19" s="17"/>
      <c r="G19" s="18" t="s">
        <v>330</v>
      </c>
      <c r="H19" s="26">
        <f>SUM(H20:H20)</f>
        <v>635028.65</v>
      </c>
      <c r="I19" s="27"/>
      <c r="J19" s="12">
        <v>0</v>
      </c>
    </row>
    <row r="20" spans="1:11" x14ac:dyDescent="0.25">
      <c r="A20" s="21" t="s">
        <v>196</v>
      </c>
      <c r="B20" s="21"/>
      <c r="C20" s="29">
        <v>401102.66</v>
      </c>
      <c r="D20" s="30"/>
      <c r="E20" s="17">
        <v>0</v>
      </c>
      <c r="F20" s="17"/>
      <c r="G20" s="28" t="s">
        <v>350</v>
      </c>
      <c r="H20" s="38">
        <v>635028.65</v>
      </c>
      <c r="I20" s="27"/>
      <c r="J20" s="17">
        <v>0</v>
      </c>
    </row>
    <row r="21" spans="1:11" x14ac:dyDescent="0.25">
      <c r="A21" s="21" t="s">
        <v>351</v>
      </c>
      <c r="B21" s="23"/>
      <c r="C21" s="29">
        <v>251128.22</v>
      </c>
      <c r="D21" s="30"/>
      <c r="E21" s="32">
        <v>0</v>
      </c>
      <c r="F21" s="17"/>
      <c r="G21" s="23"/>
      <c r="H21" s="30"/>
      <c r="J21" s="17"/>
    </row>
    <row r="22" spans="1:11" x14ac:dyDescent="0.25">
      <c r="F22" s="17"/>
      <c r="G22" s="18" t="s">
        <v>194</v>
      </c>
      <c r="H22" s="26">
        <f>SUM(H23:H25)</f>
        <v>770478.5</v>
      </c>
      <c r="I22" s="27"/>
      <c r="J22" s="12">
        <v>0</v>
      </c>
    </row>
    <row r="23" spans="1:11" x14ac:dyDescent="0.25">
      <c r="A23" s="21"/>
      <c r="B23" s="23"/>
      <c r="C23" s="29"/>
      <c r="D23" s="30"/>
      <c r="E23" s="32"/>
      <c r="F23" s="34"/>
      <c r="G23" s="33" t="s">
        <v>195</v>
      </c>
      <c r="H23" s="38">
        <v>130700.5</v>
      </c>
      <c r="I23" s="27"/>
      <c r="J23" s="17">
        <v>0</v>
      </c>
    </row>
    <row r="24" spans="1:11" x14ac:dyDescent="0.25">
      <c r="A24" s="21"/>
      <c r="C24" s="29"/>
      <c r="D24" s="30"/>
      <c r="E24" s="34"/>
      <c r="F24" s="34"/>
      <c r="G24" s="21" t="s">
        <v>196</v>
      </c>
      <c r="H24" s="30">
        <v>389906.43</v>
      </c>
      <c r="I24" s="30"/>
      <c r="J24" s="17">
        <v>0</v>
      </c>
      <c r="K24" s="34"/>
    </row>
    <row r="25" spans="1:11" ht="15" customHeight="1" x14ac:dyDescent="0.25">
      <c r="F25" s="34"/>
      <c r="G25" s="21" t="s">
        <v>351</v>
      </c>
      <c r="H25" s="30">
        <v>249871.57</v>
      </c>
      <c r="I25" s="30"/>
      <c r="J25" s="17">
        <v>0</v>
      </c>
    </row>
    <row r="26" spans="1:11" ht="15" customHeight="1" x14ac:dyDescent="0.25">
      <c r="F26" s="34"/>
      <c r="G26" s="23"/>
      <c r="H26" s="30"/>
      <c r="J26" s="17"/>
    </row>
    <row r="27" spans="1:11" ht="15" customHeight="1" x14ac:dyDescent="0.25">
      <c r="A27" s="37"/>
      <c r="C27" s="91"/>
      <c r="D27" s="32">
        <v>0</v>
      </c>
      <c r="F27" s="34"/>
      <c r="G27" s="10" t="s">
        <v>412</v>
      </c>
      <c r="H27" s="90">
        <f>C9+C18-H9-H19-H22</f>
        <v>41283.550000001094</v>
      </c>
      <c r="I27" s="90"/>
      <c r="J27" s="17">
        <v>0</v>
      </c>
    </row>
    <row r="28" spans="1:11" ht="15" customHeight="1" x14ac:dyDescent="0.25">
      <c r="F28" s="34"/>
    </row>
    <row r="29" spans="1:11" ht="15" customHeight="1" x14ac:dyDescent="0.25">
      <c r="F29" s="34"/>
    </row>
    <row r="30" spans="1:11" x14ac:dyDescent="0.25">
      <c r="A30" s="10" t="s">
        <v>199</v>
      </c>
      <c r="B30" s="37"/>
      <c r="C30" s="31">
        <f>+C9+C18+I27+C27</f>
        <v>14335635.030000001</v>
      </c>
      <c r="D30" s="30"/>
      <c r="E30" s="36">
        <v>0</v>
      </c>
      <c r="F30" s="34"/>
      <c r="G30" s="18" t="s">
        <v>198</v>
      </c>
      <c r="H30" s="26">
        <f>H9+H19+H22+H27</f>
        <v>14335635.030000001</v>
      </c>
      <c r="I30" s="27"/>
      <c r="J30" s="36">
        <v>0</v>
      </c>
    </row>
    <row r="31" spans="1:11" x14ac:dyDescent="0.25">
      <c r="C31" s="35"/>
      <c r="D31" s="30"/>
      <c r="E31" s="34"/>
      <c r="F31" s="34"/>
    </row>
    <row r="32" spans="1:11" ht="14.25" customHeight="1" x14ac:dyDescent="0.25">
      <c r="C32" s="35"/>
      <c r="F32" s="34"/>
    </row>
    <row r="33" spans="1:6" ht="12.75" customHeight="1" x14ac:dyDescent="0.25">
      <c r="D33" s="11"/>
      <c r="F33" s="34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F37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zoomScaleNormal="100" workbookViewId="0">
      <selection activeCell="E128" sqref="E128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85546875" style="1" customWidth="1"/>
    <col min="5" max="5" width="16.7109375" style="1" customWidth="1"/>
    <col min="6" max="16384" width="11.42578125" style="1"/>
  </cols>
  <sheetData>
    <row r="1" spans="1:5" x14ac:dyDescent="0.25">
      <c r="A1" s="92" t="s">
        <v>352</v>
      </c>
      <c r="B1" s="92"/>
      <c r="C1" s="92"/>
      <c r="D1" s="92"/>
      <c r="E1" s="92"/>
    </row>
    <row r="2" spans="1:5" x14ac:dyDescent="0.25">
      <c r="A2" s="92" t="s">
        <v>362</v>
      </c>
      <c r="B2" s="92"/>
      <c r="C2" s="92"/>
      <c r="D2" s="92"/>
      <c r="E2" s="92"/>
    </row>
    <row r="3" spans="1:5" x14ac:dyDescent="0.25">
      <c r="A3" s="92" t="s">
        <v>417</v>
      </c>
      <c r="B3" s="92"/>
      <c r="C3" s="92"/>
      <c r="D3" s="92"/>
      <c r="E3" s="92"/>
    </row>
    <row r="4" spans="1:5" x14ac:dyDescent="0.25">
      <c r="A4" s="92" t="s">
        <v>347</v>
      </c>
      <c r="B4" s="92"/>
      <c r="C4" s="92"/>
      <c r="D4" s="92"/>
      <c r="E4" s="92"/>
    </row>
    <row r="5" spans="1:5" x14ac:dyDescent="0.25">
      <c r="A5" s="2" t="s">
        <v>147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354</v>
      </c>
      <c r="B7" s="63" t="s">
        <v>148</v>
      </c>
      <c r="C7" s="64" t="s">
        <v>363</v>
      </c>
      <c r="D7" s="65" t="s">
        <v>149</v>
      </c>
      <c r="E7" s="66" t="s">
        <v>150</v>
      </c>
    </row>
    <row r="8" spans="1:5" x14ac:dyDescent="0.25">
      <c r="A8" s="67" t="s">
        <v>0</v>
      </c>
      <c r="B8" s="67" t="s">
        <v>1</v>
      </c>
      <c r="C8" s="68">
        <f>C9+C14+C18+C20+C24+C28</f>
        <v>5245086.8100000005</v>
      </c>
      <c r="D8" s="68">
        <f>D9+D14+D18+D20+D24+D28</f>
        <v>4484212.17</v>
      </c>
      <c r="E8" s="72">
        <f>C8-D8</f>
        <v>760874.6400000006</v>
      </c>
    </row>
    <row r="9" spans="1:5" x14ac:dyDescent="0.25">
      <c r="A9" s="67" t="s">
        <v>2</v>
      </c>
      <c r="B9" s="67" t="s">
        <v>3</v>
      </c>
      <c r="C9" s="68">
        <f>SUM(C10:C13)</f>
        <v>1594597.53</v>
      </c>
      <c r="D9" s="68">
        <f>SUM(D10:D13)</f>
        <v>1438813.03</v>
      </c>
      <c r="E9" s="72">
        <f t="shared" ref="E9:E44" si="0">C9-D9</f>
        <v>155784.5</v>
      </c>
    </row>
    <row r="10" spans="1:5" x14ac:dyDescent="0.25">
      <c r="A10" s="70" t="s">
        <v>4</v>
      </c>
      <c r="B10" s="70" t="s">
        <v>5</v>
      </c>
      <c r="C10" s="16">
        <v>1236016.8400000001</v>
      </c>
      <c r="D10" s="16">
        <v>1118015.01</v>
      </c>
      <c r="E10" s="69">
        <f t="shared" si="0"/>
        <v>118001.83000000007</v>
      </c>
    </row>
    <row r="11" spans="1:5" x14ac:dyDescent="0.25">
      <c r="A11" s="70" t="s">
        <v>6</v>
      </c>
      <c r="B11" s="70" t="s">
        <v>7</v>
      </c>
      <c r="C11" s="16">
        <v>111170.92</v>
      </c>
      <c r="D11" s="16">
        <v>105801.17</v>
      </c>
      <c r="E11" s="69">
        <f t="shared" si="0"/>
        <v>5369.75</v>
      </c>
    </row>
    <row r="12" spans="1:5" x14ac:dyDescent="0.25">
      <c r="A12" s="70" t="s">
        <v>8</v>
      </c>
      <c r="B12" s="70" t="s">
        <v>9</v>
      </c>
      <c r="C12" s="16">
        <v>12197.31</v>
      </c>
      <c r="D12" s="16">
        <v>10697.31</v>
      </c>
      <c r="E12" s="69">
        <f t="shared" si="0"/>
        <v>1500</v>
      </c>
    </row>
    <row r="13" spans="1:5" x14ac:dyDescent="0.25">
      <c r="A13" s="70" t="s">
        <v>10</v>
      </c>
      <c r="B13" s="70" t="s">
        <v>11</v>
      </c>
      <c r="C13" s="16">
        <v>235212.46</v>
      </c>
      <c r="D13" s="16">
        <v>204299.54</v>
      </c>
      <c r="E13" s="69">
        <f t="shared" si="0"/>
        <v>30912.919999999984</v>
      </c>
    </row>
    <row r="14" spans="1:5" x14ac:dyDescent="0.25">
      <c r="A14" s="67" t="s">
        <v>12</v>
      </c>
      <c r="B14" s="67" t="s">
        <v>13</v>
      </c>
      <c r="C14" s="68">
        <f>SUM(C15:C17)</f>
        <v>2651904.21</v>
      </c>
      <c r="D14" s="68">
        <f>SUM(D15:D17)</f>
        <v>2232996.86</v>
      </c>
      <c r="E14" s="72">
        <f t="shared" si="0"/>
        <v>418907.35000000009</v>
      </c>
    </row>
    <row r="15" spans="1:5" x14ac:dyDescent="0.25">
      <c r="A15" s="70" t="s">
        <v>14</v>
      </c>
      <c r="B15" s="70" t="s">
        <v>5</v>
      </c>
      <c r="C15" s="16">
        <v>2097164.31</v>
      </c>
      <c r="D15" s="16">
        <v>1911262.4</v>
      </c>
      <c r="E15" s="69">
        <f t="shared" si="0"/>
        <v>185901.91000000015</v>
      </c>
    </row>
    <row r="16" spans="1:5" x14ac:dyDescent="0.25">
      <c r="A16" s="70" t="s">
        <v>15</v>
      </c>
      <c r="B16" s="70" t="s">
        <v>7</v>
      </c>
      <c r="C16" s="16">
        <v>185882.44</v>
      </c>
      <c r="D16" s="16">
        <v>0</v>
      </c>
      <c r="E16" s="69">
        <f t="shared" si="0"/>
        <v>185882.44</v>
      </c>
    </row>
    <row r="17" spans="1:5" x14ac:dyDescent="0.25">
      <c r="A17" s="70" t="s">
        <v>16</v>
      </c>
      <c r="B17" s="70" t="s">
        <v>11</v>
      </c>
      <c r="C17" s="16">
        <v>368857.46</v>
      </c>
      <c r="D17" s="16">
        <v>321734.46000000002</v>
      </c>
      <c r="E17" s="69">
        <f t="shared" si="0"/>
        <v>47123</v>
      </c>
    </row>
    <row r="18" spans="1:5" x14ac:dyDescent="0.25">
      <c r="A18" s="67" t="s">
        <v>17</v>
      </c>
      <c r="B18" s="67" t="s">
        <v>18</v>
      </c>
      <c r="C18" s="68">
        <f>+C19</f>
        <v>51630.11</v>
      </c>
      <c r="D18" s="68">
        <f>+D19</f>
        <v>46510.46</v>
      </c>
      <c r="E18" s="72">
        <f t="shared" si="0"/>
        <v>5119.6500000000015</v>
      </c>
    </row>
    <row r="19" spans="1:5" x14ac:dyDescent="0.25">
      <c r="A19" s="70" t="s">
        <v>19</v>
      </c>
      <c r="B19" s="70" t="s">
        <v>20</v>
      </c>
      <c r="C19" s="16">
        <v>51630.11</v>
      </c>
      <c r="D19" s="16">
        <v>46510.46</v>
      </c>
      <c r="E19" s="69">
        <f t="shared" si="0"/>
        <v>5119.6500000000015</v>
      </c>
    </row>
    <row r="20" spans="1:5" x14ac:dyDescent="0.25">
      <c r="A20" s="67" t="s">
        <v>21</v>
      </c>
      <c r="B20" s="67" t="s">
        <v>22</v>
      </c>
      <c r="C20" s="68">
        <f>SUM(C21:C23)</f>
        <v>265677.3</v>
      </c>
      <c r="D20" s="68">
        <f>SUM(D21:D23)</f>
        <v>235160</v>
      </c>
      <c r="E20" s="72">
        <f t="shared" si="0"/>
        <v>30517.299999999988</v>
      </c>
    </row>
    <row r="21" spans="1:5" x14ac:dyDescent="0.25">
      <c r="A21" s="70" t="s">
        <v>23</v>
      </c>
      <c r="B21" s="70" t="s">
        <v>24</v>
      </c>
      <c r="C21" s="16">
        <v>99754.61</v>
      </c>
      <c r="D21" s="16">
        <v>86879.28</v>
      </c>
      <c r="E21" s="69">
        <f t="shared" si="0"/>
        <v>12875.330000000002</v>
      </c>
    </row>
    <row r="22" spans="1:5" x14ac:dyDescent="0.25">
      <c r="A22" s="70" t="s">
        <v>25</v>
      </c>
      <c r="B22" s="70" t="s">
        <v>26</v>
      </c>
      <c r="C22" s="16">
        <v>161775.67999999999</v>
      </c>
      <c r="D22" s="16">
        <v>144667.07999999999</v>
      </c>
      <c r="E22" s="69">
        <f t="shared" si="0"/>
        <v>17108.600000000006</v>
      </c>
    </row>
    <row r="23" spans="1:5" x14ac:dyDescent="0.25">
      <c r="A23" s="70" t="s">
        <v>27</v>
      </c>
      <c r="B23" s="70" t="s">
        <v>28</v>
      </c>
      <c r="C23" s="16">
        <v>4147.01</v>
      </c>
      <c r="D23" s="16">
        <v>3613.64</v>
      </c>
      <c r="E23" s="69">
        <f t="shared" si="0"/>
        <v>533.37000000000035</v>
      </c>
    </row>
    <row r="24" spans="1:5" x14ac:dyDescent="0.25">
      <c r="A24" s="67" t="s">
        <v>29</v>
      </c>
      <c r="B24" s="67" t="s">
        <v>30</v>
      </c>
      <c r="C24" s="68">
        <f>SUM(C25:C27)</f>
        <v>248362.74</v>
      </c>
      <c r="D24" s="68">
        <f>SUM(D25:D27)</f>
        <v>218875.78999999998</v>
      </c>
      <c r="E24" s="72">
        <f t="shared" si="0"/>
        <v>29486.950000000012</v>
      </c>
    </row>
    <row r="25" spans="1:5" x14ac:dyDescent="0.25">
      <c r="A25" s="70" t="s">
        <v>31</v>
      </c>
      <c r="B25" s="70" t="s">
        <v>24</v>
      </c>
      <c r="C25" s="16">
        <v>85127.91</v>
      </c>
      <c r="D25" s="16">
        <v>73457.53</v>
      </c>
      <c r="E25" s="69">
        <f t="shared" si="0"/>
        <v>11670.380000000005</v>
      </c>
    </row>
    <row r="26" spans="1:5" x14ac:dyDescent="0.25">
      <c r="A26" s="70" t="s">
        <v>32</v>
      </c>
      <c r="B26" s="70" t="s">
        <v>26</v>
      </c>
      <c r="C26" s="16">
        <v>159443.81</v>
      </c>
      <c r="D26" s="16">
        <v>141991.79999999999</v>
      </c>
      <c r="E26" s="69">
        <f t="shared" si="0"/>
        <v>17452.010000000009</v>
      </c>
    </row>
    <row r="27" spans="1:5" x14ac:dyDescent="0.25">
      <c r="A27" s="70" t="s">
        <v>33</v>
      </c>
      <c r="B27" s="70" t="s">
        <v>28</v>
      </c>
      <c r="C27" s="16">
        <v>3791.02</v>
      </c>
      <c r="D27" s="16">
        <v>3426.46</v>
      </c>
      <c r="E27" s="69">
        <f t="shared" si="0"/>
        <v>364.55999999999995</v>
      </c>
    </row>
    <row r="28" spans="1:5" x14ac:dyDescent="0.25">
      <c r="A28" s="67" t="s">
        <v>34</v>
      </c>
      <c r="B28" s="67" t="s">
        <v>35</v>
      </c>
      <c r="C28" s="68">
        <f>SUM(C29:C30)</f>
        <v>432914.92000000004</v>
      </c>
      <c r="D28" s="68">
        <f>SUM(D29:D30)</f>
        <v>311856.03000000003</v>
      </c>
      <c r="E28" s="72">
        <f t="shared" si="0"/>
        <v>121058.89000000001</v>
      </c>
    </row>
    <row r="29" spans="1:5" x14ac:dyDescent="0.25">
      <c r="A29" s="49">
        <v>51701</v>
      </c>
      <c r="B29" s="70" t="s">
        <v>402</v>
      </c>
      <c r="C29" s="16">
        <v>109143.91</v>
      </c>
      <c r="D29" s="16">
        <v>109143.91</v>
      </c>
      <c r="E29" s="69">
        <f t="shared" ref="E29" si="1">C29-D29</f>
        <v>0</v>
      </c>
    </row>
    <row r="30" spans="1:5" x14ac:dyDescent="0.25">
      <c r="A30" s="49">
        <v>51702</v>
      </c>
      <c r="B30" s="70" t="s">
        <v>313</v>
      </c>
      <c r="C30" s="16">
        <v>323771.01</v>
      </c>
      <c r="D30" s="16">
        <v>202712.12</v>
      </c>
      <c r="E30" s="69">
        <f t="shared" si="0"/>
        <v>121058.89000000001</v>
      </c>
    </row>
    <row r="31" spans="1:5" x14ac:dyDescent="0.25">
      <c r="A31" s="67" t="s">
        <v>36</v>
      </c>
      <c r="B31" s="67" t="s">
        <v>37</v>
      </c>
      <c r="C31" s="68">
        <f>C32+C57+C61+C72+C74</f>
        <v>2005776.79</v>
      </c>
      <c r="D31" s="68">
        <f>D32+D57+D61+D72+D74</f>
        <v>1708276.71</v>
      </c>
      <c r="E31" s="72">
        <f t="shared" si="0"/>
        <v>297500.08000000007</v>
      </c>
    </row>
    <row r="32" spans="1:5" x14ac:dyDescent="0.25">
      <c r="A32" s="67" t="s">
        <v>38</v>
      </c>
      <c r="B32" s="67" t="s">
        <v>39</v>
      </c>
      <c r="C32" s="68">
        <f>SUM(C33:C56)</f>
        <v>989014.5</v>
      </c>
      <c r="D32" s="68">
        <f>SUM(D33:D56)</f>
        <v>841332.3</v>
      </c>
      <c r="E32" s="72">
        <f t="shared" si="0"/>
        <v>147682.19999999995</v>
      </c>
    </row>
    <row r="33" spans="1:5" x14ac:dyDescent="0.25">
      <c r="A33" s="70" t="s">
        <v>40</v>
      </c>
      <c r="B33" s="70" t="s">
        <v>41</v>
      </c>
      <c r="C33" s="16">
        <v>34448.5</v>
      </c>
      <c r="D33" s="16">
        <v>29384.28</v>
      </c>
      <c r="E33" s="69">
        <f t="shared" si="0"/>
        <v>5064.2200000000012</v>
      </c>
    </row>
    <row r="34" spans="1:5" x14ac:dyDescent="0.25">
      <c r="A34" s="70" t="s">
        <v>42</v>
      </c>
      <c r="B34" s="70" t="s">
        <v>43</v>
      </c>
      <c r="C34" s="16">
        <v>55287.53</v>
      </c>
      <c r="D34" s="16">
        <v>40272.699999999997</v>
      </c>
      <c r="E34" s="69">
        <f t="shared" si="0"/>
        <v>15014.830000000002</v>
      </c>
    </row>
    <row r="35" spans="1:5" x14ac:dyDescent="0.25">
      <c r="A35" s="70" t="s">
        <v>44</v>
      </c>
      <c r="B35" s="70" t="s">
        <v>45</v>
      </c>
      <c r="C35" s="16">
        <v>47344.78</v>
      </c>
      <c r="D35" s="16">
        <v>38669.800000000003</v>
      </c>
      <c r="E35" s="69">
        <f t="shared" si="0"/>
        <v>8674.9799999999959</v>
      </c>
    </row>
    <row r="36" spans="1:5" x14ac:dyDescent="0.25">
      <c r="A36" s="70" t="s">
        <v>46</v>
      </c>
      <c r="B36" s="70" t="s">
        <v>47</v>
      </c>
      <c r="C36" s="16">
        <v>74507.360000000001</v>
      </c>
      <c r="D36" s="16">
        <v>74341.81</v>
      </c>
      <c r="E36" s="69">
        <f t="shared" si="0"/>
        <v>165.55000000000291</v>
      </c>
    </row>
    <row r="37" spans="1:5" x14ac:dyDescent="0.25">
      <c r="A37" s="70" t="s">
        <v>48</v>
      </c>
      <c r="B37" s="70" t="s">
        <v>49</v>
      </c>
      <c r="C37" s="16">
        <v>24007.85</v>
      </c>
      <c r="D37" s="16">
        <v>23437.85</v>
      </c>
      <c r="E37" s="69">
        <f t="shared" si="0"/>
        <v>570</v>
      </c>
    </row>
    <row r="38" spans="1:5" x14ac:dyDescent="0.25">
      <c r="A38" s="70" t="s">
        <v>50</v>
      </c>
      <c r="B38" s="70" t="s">
        <v>51</v>
      </c>
      <c r="C38" s="16">
        <v>475.48</v>
      </c>
      <c r="D38" s="16">
        <v>240</v>
      </c>
      <c r="E38" s="69">
        <f t="shared" si="0"/>
        <v>235.48000000000002</v>
      </c>
    </row>
    <row r="39" spans="1:5" x14ac:dyDescent="0.25">
      <c r="A39" s="70" t="s">
        <v>52</v>
      </c>
      <c r="B39" s="70" t="s">
        <v>53</v>
      </c>
      <c r="C39" s="16">
        <v>34243.99</v>
      </c>
      <c r="D39" s="16">
        <v>28554.75</v>
      </c>
      <c r="E39" s="69">
        <f t="shared" si="0"/>
        <v>5689.239999999998</v>
      </c>
    </row>
    <row r="40" spans="1:5" x14ac:dyDescent="0.25">
      <c r="A40" s="70" t="s">
        <v>54</v>
      </c>
      <c r="B40" s="70" t="s">
        <v>55</v>
      </c>
      <c r="C40" s="16">
        <v>9484.7800000000007</v>
      </c>
      <c r="D40" s="16">
        <v>8809.68</v>
      </c>
      <c r="E40" s="69">
        <f t="shared" si="0"/>
        <v>675.10000000000036</v>
      </c>
    </row>
    <row r="41" spans="1:5" x14ac:dyDescent="0.25">
      <c r="A41" s="49">
        <v>54109</v>
      </c>
      <c r="B41" s="70" t="s">
        <v>293</v>
      </c>
      <c r="C41" s="16">
        <v>16587.75</v>
      </c>
      <c r="D41" s="16">
        <v>15387.75</v>
      </c>
      <c r="E41" s="69">
        <f t="shared" si="0"/>
        <v>1200</v>
      </c>
    </row>
    <row r="42" spans="1:5" x14ac:dyDescent="0.25">
      <c r="A42" s="49">
        <v>54110</v>
      </c>
      <c r="B42" s="70" t="s">
        <v>295</v>
      </c>
      <c r="C42" s="16">
        <v>134124.99</v>
      </c>
      <c r="D42" s="16">
        <v>132349.74</v>
      </c>
      <c r="E42" s="69">
        <f t="shared" si="0"/>
        <v>1775.25</v>
      </c>
    </row>
    <row r="43" spans="1:5" x14ac:dyDescent="0.25">
      <c r="A43" s="70" t="s">
        <v>56</v>
      </c>
      <c r="B43" s="70" t="s">
        <v>364</v>
      </c>
      <c r="C43" s="16">
        <v>9461.6</v>
      </c>
      <c r="D43" s="16">
        <v>9312.34</v>
      </c>
      <c r="E43" s="69">
        <f t="shared" si="0"/>
        <v>149.26000000000022</v>
      </c>
    </row>
    <row r="44" spans="1:5" x14ac:dyDescent="0.25">
      <c r="A44" s="70" t="s">
        <v>57</v>
      </c>
      <c r="B44" s="70" t="s">
        <v>365</v>
      </c>
      <c r="C44" s="16">
        <v>20340.75</v>
      </c>
      <c r="D44" s="16">
        <v>19627.84</v>
      </c>
      <c r="E44" s="69">
        <f t="shared" si="0"/>
        <v>712.90999999999985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352</v>
      </c>
      <c r="B46" s="92"/>
      <c r="C46" s="92"/>
      <c r="D46" s="92"/>
      <c r="E46" s="92"/>
    </row>
    <row r="47" spans="1:5" x14ac:dyDescent="0.25">
      <c r="A47" s="92" t="s">
        <v>362</v>
      </c>
      <c r="B47" s="92"/>
      <c r="C47" s="92"/>
      <c r="D47" s="92"/>
      <c r="E47" s="92"/>
    </row>
    <row r="48" spans="1:5" x14ac:dyDescent="0.25">
      <c r="A48" s="92" t="s">
        <v>417</v>
      </c>
      <c r="B48" s="92"/>
      <c r="C48" s="92"/>
      <c r="D48" s="92"/>
      <c r="E48" s="92"/>
    </row>
    <row r="49" spans="1:5" x14ac:dyDescent="0.25">
      <c r="A49" s="92" t="s">
        <v>347</v>
      </c>
      <c r="B49" s="92"/>
      <c r="C49" s="92"/>
      <c r="D49" s="92"/>
      <c r="E49" s="92"/>
    </row>
    <row r="50" spans="1:5" x14ac:dyDescent="0.25">
      <c r="A50" s="70" t="s">
        <v>58</v>
      </c>
      <c r="B50" s="70" t="s">
        <v>59</v>
      </c>
      <c r="C50" s="16">
        <v>5958.01</v>
      </c>
      <c r="D50" s="16">
        <v>5878.01</v>
      </c>
      <c r="E50" s="69">
        <f>C50-D50</f>
        <v>80</v>
      </c>
    </row>
    <row r="51" spans="1:5" x14ac:dyDescent="0.25">
      <c r="A51" s="70" t="s">
        <v>60</v>
      </c>
      <c r="B51" s="70" t="s">
        <v>61</v>
      </c>
      <c r="C51" s="16">
        <v>3298.66</v>
      </c>
      <c r="D51" s="16">
        <v>2883.66</v>
      </c>
      <c r="E51" s="69">
        <f>C51-D51</f>
        <v>415</v>
      </c>
    </row>
    <row r="52" spans="1:5" x14ac:dyDescent="0.25">
      <c r="A52" s="70" t="s">
        <v>62</v>
      </c>
      <c r="B52" s="70" t="s">
        <v>63</v>
      </c>
      <c r="C52" s="16">
        <v>31217.279999999999</v>
      </c>
      <c r="D52" s="16">
        <v>22842.43</v>
      </c>
      <c r="E52" s="69">
        <f t="shared" ref="E52:E85" si="2">C52-D52</f>
        <v>8374.8499999999985</v>
      </c>
    </row>
    <row r="53" spans="1:5" x14ac:dyDescent="0.25">
      <c r="A53" s="70" t="s">
        <v>64</v>
      </c>
      <c r="B53" s="70" t="s">
        <v>366</v>
      </c>
      <c r="C53" s="16">
        <v>474.6</v>
      </c>
      <c r="D53" s="16">
        <v>474.6</v>
      </c>
      <c r="E53" s="69">
        <f t="shared" si="2"/>
        <v>0</v>
      </c>
    </row>
    <row r="54" spans="1:5" x14ac:dyDescent="0.25">
      <c r="A54" s="70" t="s">
        <v>65</v>
      </c>
      <c r="B54" s="70" t="s">
        <v>66</v>
      </c>
      <c r="C54" s="16">
        <v>62451.4</v>
      </c>
      <c r="D54" s="16">
        <v>51368.53</v>
      </c>
      <c r="E54" s="69">
        <f t="shared" si="2"/>
        <v>11082.870000000003</v>
      </c>
    </row>
    <row r="55" spans="1:5" x14ac:dyDescent="0.25">
      <c r="A55" s="70" t="s">
        <v>67</v>
      </c>
      <c r="B55" s="70" t="s">
        <v>68</v>
      </c>
      <c r="C55" s="16">
        <v>13273.54</v>
      </c>
      <c r="D55" s="16">
        <v>8033.33</v>
      </c>
      <c r="E55" s="69">
        <f>C55-D55</f>
        <v>5240.2100000000009</v>
      </c>
    </row>
    <row r="56" spans="1:5" x14ac:dyDescent="0.25">
      <c r="A56" s="70" t="s">
        <v>69</v>
      </c>
      <c r="B56" s="70" t="s">
        <v>70</v>
      </c>
      <c r="C56" s="16">
        <v>412025.65</v>
      </c>
      <c r="D56" s="16">
        <v>329463.2</v>
      </c>
      <c r="E56" s="69">
        <f t="shared" si="2"/>
        <v>82562.450000000012</v>
      </c>
    </row>
    <row r="57" spans="1:5" x14ac:dyDescent="0.25">
      <c r="A57" s="67" t="s">
        <v>71</v>
      </c>
      <c r="B57" s="67" t="s">
        <v>72</v>
      </c>
      <c r="C57" s="68">
        <f>SUM(C58:C60)</f>
        <v>269733.06</v>
      </c>
      <c r="D57" s="68">
        <f>SUM(D58:D60)</f>
        <v>237613.25999999998</v>
      </c>
      <c r="E57" s="72">
        <f t="shared" si="2"/>
        <v>32119.800000000017</v>
      </c>
    </row>
    <row r="58" spans="1:5" x14ac:dyDescent="0.25">
      <c r="A58" s="70" t="s">
        <v>73</v>
      </c>
      <c r="B58" s="70" t="s">
        <v>74</v>
      </c>
      <c r="C58" s="16">
        <v>124978.35</v>
      </c>
      <c r="D58" s="16">
        <v>110598.56</v>
      </c>
      <c r="E58" s="69">
        <f t="shared" si="2"/>
        <v>14379.790000000008</v>
      </c>
    </row>
    <row r="59" spans="1:5" x14ac:dyDescent="0.25">
      <c r="A59" s="70" t="s">
        <v>75</v>
      </c>
      <c r="B59" s="70" t="s">
        <v>76</v>
      </c>
      <c r="C59" s="16">
        <v>80236.39</v>
      </c>
      <c r="D59" s="16">
        <v>75539.61</v>
      </c>
      <c r="E59" s="69">
        <f t="shared" si="2"/>
        <v>4696.7799999999988</v>
      </c>
    </row>
    <row r="60" spans="1:5" x14ac:dyDescent="0.25">
      <c r="A60" s="70" t="s">
        <v>77</v>
      </c>
      <c r="B60" s="70" t="s">
        <v>78</v>
      </c>
      <c r="C60" s="16">
        <v>64518.32</v>
      </c>
      <c r="D60" s="16">
        <v>51475.09</v>
      </c>
      <c r="E60" s="69">
        <f t="shared" si="2"/>
        <v>13043.230000000003</v>
      </c>
    </row>
    <row r="61" spans="1:5" x14ac:dyDescent="0.25">
      <c r="A61" s="67" t="s">
        <v>79</v>
      </c>
      <c r="B61" s="67" t="s">
        <v>80</v>
      </c>
      <c r="C61" s="68">
        <f>SUM(C62:C71)</f>
        <v>547262.94999999995</v>
      </c>
      <c r="D61" s="68">
        <f>SUM(D62:D71)</f>
        <v>448269.01</v>
      </c>
      <c r="E61" s="72">
        <f t="shared" si="2"/>
        <v>98993.939999999944</v>
      </c>
    </row>
    <row r="62" spans="1:5" x14ac:dyDescent="0.25">
      <c r="A62" s="70" t="s">
        <v>81</v>
      </c>
      <c r="B62" s="70" t="s">
        <v>82</v>
      </c>
      <c r="C62" s="16">
        <v>7290.6</v>
      </c>
      <c r="D62" s="16">
        <v>4720.6000000000004</v>
      </c>
      <c r="E62" s="69">
        <f t="shared" si="2"/>
        <v>2570</v>
      </c>
    </row>
    <row r="63" spans="1:5" x14ac:dyDescent="0.25">
      <c r="A63" s="70" t="s">
        <v>83</v>
      </c>
      <c r="B63" s="70" t="s">
        <v>84</v>
      </c>
      <c r="C63" s="16">
        <v>29233.51</v>
      </c>
      <c r="D63" s="16">
        <v>27193.48</v>
      </c>
      <c r="E63" s="69">
        <f t="shared" si="2"/>
        <v>2040.0299999999988</v>
      </c>
    </row>
    <row r="64" spans="1:5" x14ac:dyDescent="0.25">
      <c r="A64" s="70" t="s">
        <v>85</v>
      </c>
      <c r="B64" s="70" t="s">
        <v>86</v>
      </c>
      <c r="C64" s="16">
        <v>4334.88</v>
      </c>
      <c r="D64" s="16">
        <v>3674.04</v>
      </c>
      <c r="E64" s="69">
        <f t="shared" si="2"/>
        <v>660.84000000000015</v>
      </c>
    </row>
    <row r="65" spans="1:5" x14ac:dyDescent="0.25">
      <c r="A65" s="70" t="s">
        <v>87</v>
      </c>
      <c r="B65" s="70" t="s">
        <v>88</v>
      </c>
      <c r="C65" s="16">
        <v>135324</v>
      </c>
      <c r="D65" s="16">
        <v>113764</v>
      </c>
      <c r="E65" s="69">
        <f t="shared" si="2"/>
        <v>21560</v>
      </c>
    </row>
    <row r="66" spans="1:5" x14ac:dyDescent="0.25">
      <c r="A66" s="70" t="s">
        <v>89</v>
      </c>
      <c r="B66" s="70" t="s">
        <v>90</v>
      </c>
      <c r="C66" s="16">
        <v>40.82</v>
      </c>
      <c r="D66" s="16">
        <v>40.82</v>
      </c>
      <c r="E66" s="69">
        <f t="shared" si="2"/>
        <v>0</v>
      </c>
    </row>
    <row r="67" spans="1:5" x14ac:dyDescent="0.25">
      <c r="A67" s="70" t="s">
        <v>91</v>
      </c>
      <c r="B67" s="70" t="s">
        <v>92</v>
      </c>
      <c r="C67" s="16">
        <v>3073.86</v>
      </c>
      <c r="D67" s="16">
        <v>3073.86</v>
      </c>
      <c r="E67" s="69">
        <f t="shared" si="2"/>
        <v>0</v>
      </c>
    </row>
    <row r="68" spans="1:5" x14ac:dyDescent="0.25">
      <c r="A68" s="70" t="s">
        <v>93</v>
      </c>
      <c r="B68" s="70" t="s">
        <v>94</v>
      </c>
      <c r="C68" s="16">
        <v>12784.49</v>
      </c>
      <c r="D68" s="16">
        <v>10254.49</v>
      </c>
      <c r="E68" s="69">
        <f t="shared" si="2"/>
        <v>2530</v>
      </c>
    </row>
    <row r="69" spans="1:5" x14ac:dyDescent="0.25">
      <c r="A69" s="70" t="s">
        <v>95</v>
      </c>
      <c r="B69" s="70" t="s">
        <v>96</v>
      </c>
      <c r="C69" s="16">
        <v>41695</v>
      </c>
      <c r="D69" s="16">
        <v>35847.839999999997</v>
      </c>
      <c r="E69" s="69">
        <f t="shared" si="2"/>
        <v>5847.1600000000035</v>
      </c>
    </row>
    <row r="70" spans="1:5" x14ac:dyDescent="0.25">
      <c r="A70" s="49">
        <v>54318</v>
      </c>
      <c r="B70" s="70" t="s">
        <v>418</v>
      </c>
      <c r="C70" s="16">
        <v>25</v>
      </c>
      <c r="D70" s="16">
        <v>25</v>
      </c>
      <c r="E70" s="69">
        <f t="shared" si="2"/>
        <v>0</v>
      </c>
    </row>
    <row r="71" spans="1:5" x14ac:dyDescent="0.25">
      <c r="A71" s="70" t="s">
        <v>97</v>
      </c>
      <c r="B71" s="70" t="s">
        <v>98</v>
      </c>
      <c r="C71" s="16">
        <v>313460.78999999998</v>
      </c>
      <c r="D71" s="16">
        <v>249674.88</v>
      </c>
      <c r="E71" s="69">
        <f t="shared" si="2"/>
        <v>63785.909999999974</v>
      </c>
    </row>
    <row r="72" spans="1:5" x14ac:dyDescent="0.25">
      <c r="A72" s="51" t="s">
        <v>99</v>
      </c>
      <c r="B72" s="67" t="s">
        <v>100</v>
      </c>
      <c r="C72" s="68">
        <f>SUM(C73:C73)</f>
        <v>140841</v>
      </c>
      <c r="D72" s="68">
        <f>SUM(D73:D73)</f>
        <v>131896</v>
      </c>
      <c r="E72" s="72">
        <f t="shared" si="2"/>
        <v>8945</v>
      </c>
    </row>
    <row r="73" spans="1:5" x14ac:dyDescent="0.25">
      <c r="A73" s="70" t="s">
        <v>101</v>
      </c>
      <c r="B73" s="70" t="s">
        <v>102</v>
      </c>
      <c r="C73" s="16">
        <v>140841</v>
      </c>
      <c r="D73" s="16">
        <v>131896</v>
      </c>
      <c r="E73" s="69">
        <f t="shared" si="2"/>
        <v>8945</v>
      </c>
    </row>
    <row r="74" spans="1:5" x14ac:dyDescent="0.25">
      <c r="A74" s="67" t="s">
        <v>103</v>
      </c>
      <c r="B74" s="67" t="s">
        <v>104</v>
      </c>
      <c r="C74" s="68">
        <f>SUM(C75:C76)</f>
        <v>58925.279999999999</v>
      </c>
      <c r="D74" s="68">
        <f>SUM(D75:D76)</f>
        <v>49166.14</v>
      </c>
      <c r="E74" s="72">
        <f t="shared" si="2"/>
        <v>9759.14</v>
      </c>
    </row>
    <row r="75" spans="1:5" x14ac:dyDescent="0.25">
      <c r="A75" s="70" t="s">
        <v>105</v>
      </c>
      <c r="B75" s="70" t="s">
        <v>106</v>
      </c>
      <c r="C75" s="16">
        <v>56145.47</v>
      </c>
      <c r="D75" s="16">
        <v>46386.33</v>
      </c>
      <c r="E75" s="69">
        <f t="shared" si="2"/>
        <v>9759.14</v>
      </c>
    </row>
    <row r="76" spans="1:5" x14ac:dyDescent="0.25">
      <c r="A76" s="49">
        <v>54599</v>
      </c>
      <c r="B76" s="70" t="s">
        <v>403</v>
      </c>
      <c r="C76" s="16">
        <v>2779.81</v>
      </c>
      <c r="D76" s="16">
        <v>2779.81</v>
      </c>
      <c r="E76" s="69">
        <f t="shared" ref="E76" si="3">C76-D76</f>
        <v>0</v>
      </c>
    </row>
    <row r="77" spans="1:5" x14ac:dyDescent="0.25">
      <c r="A77" s="67" t="s">
        <v>107</v>
      </c>
      <c r="B77" s="67" t="s">
        <v>108</v>
      </c>
      <c r="C77" s="68">
        <f>C78+C80+C82+C92</f>
        <v>826420.7699999999</v>
      </c>
      <c r="D77" s="68">
        <f>D78+D80+D82+D92</f>
        <v>777941.24999999988</v>
      </c>
      <c r="E77" s="72">
        <f t="shared" si="2"/>
        <v>48479.520000000019</v>
      </c>
    </row>
    <row r="78" spans="1:5" x14ac:dyDescent="0.25">
      <c r="A78" s="51">
        <v>551</v>
      </c>
      <c r="B78" s="67" t="s">
        <v>367</v>
      </c>
      <c r="C78" s="68">
        <f>C79</f>
        <v>747020.2</v>
      </c>
      <c r="D78" s="68">
        <f>D79</f>
        <v>698921.36</v>
      </c>
      <c r="E78" s="72">
        <f t="shared" si="2"/>
        <v>48098.839999999967</v>
      </c>
    </row>
    <row r="79" spans="1:5" x14ac:dyDescent="0.25">
      <c r="A79" s="49">
        <v>55101</v>
      </c>
      <c r="B79" s="70" t="s">
        <v>336</v>
      </c>
      <c r="C79" s="16">
        <v>747020.2</v>
      </c>
      <c r="D79" s="16">
        <v>698921.36</v>
      </c>
      <c r="E79" s="69">
        <f t="shared" si="2"/>
        <v>48098.839999999967</v>
      </c>
    </row>
    <row r="80" spans="1:5" x14ac:dyDescent="0.25">
      <c r="A80" s="67" t="s">
        <v>109</v>
      </c>
      <c r="B80" s="67" t="s">
        <v>110</v>
      </c>
      <c r="C80" s="68">
        <f>C81</f>
        <v>27192.14</v>
      </c>
      <c r="D80" s="68">
        <f>D81</f>
        <v>26811.46</v>
      </c>
      <c r="E80" s="72">
        <f t="shared" si="2"/>
        <v>380.68000000000029</v>
      </c>
    </row>
    <row r="81" spans="1:8" x14ac:dyDescent="0.25">
      <c r="A81" s="70" t="s">
        <v>111</v>
      </c>
      <c r="B81" s="70" t="s">
        <v>112</v>
      </c>
      <c r="C81" s="16">
        <v>27192.14</v>
      </c>
      <c r="D81" s="16">
        <v>26811.46</v>
      </c>
      <c r="E81" s="69">
        <f t="shared" si="2"/>
        <v>380.68000000000029</v>
      </c>
    </row>
    <row r="82" spans="1:8" x14ac:dyDescent="0.25">
      <c r="A82" s="67" t="s">
        <v>113</v>
      </c>
      <c r="B82" s="67" t="s">
        <v>114</v>
      </c>
      <c r="C82" s="68">
        <f>SUM(C83:C85)</f>
        <v>51734.46</v>
      </c>
      <c r="D82" s="68">
        <f>SUM(D83:D85)</f>
        <v>51734.46</v>
      </c>
      <c r="E82" s="72">
        <f t="shared" si="2"/>
        <v>0</v>
      </c>
    </row>
    <row r="83" spans="1:8" x14ac:dyDescent="0.25">
      <c r="A83" s="70" t="s">
        <v>115</v>
      </c>
      <c r="B83" s="70" t="s">
        <v>116</v>
      </c>
      <c r="C83" s="16">
        <v>2825</v>
      </c>
      <c r="D83" s="16">
        <v>2825</v>
      </c>
      <c r="E83" s="69">
        <f t="shared" si="2"/>
        <v>0</v>
      </c>
    </row>
    <row r="84" spans="1:8" x14ac:dyDescent="0.25">
      <c r="A84" s="70" t="s">
        <v>117</v>
      </c>
      <c r="B84" s="70" t="s">
        <v>118</v>
      </c>
      <c r="C84" s="16">
        <v>48859.46</v>
      </c>
      <c r="D84" s="16">
        <v>48859.46</v>
      </c>
      <c r="E84" s="69">
        <f t="shared" si="2"/>
        <v>0</v>
      </c>
    </row>
    <row r="85" spans="1:8" x14ac:dyDescent="0.25">
      <c r="A85" s="70" t="s">
        <v>119</v>
      </c>
      <c r="B85" s="70" t="s">
        <v>120</v>
      </c>
      <c r="C85" s="89">
        <v>50</v>
      </c>
      <c r="D85" s="16">
        <v>50</v>
      </c>
      <c r="E85" s="69">
        <f t="shared" si="2"/>
        <v>0</v>
      </c>
      <c r="G85" s="88"/>
      <c r="H85" s="88"/>
    </row>
    <row r="86" spans="1:8" x14ac:dyDescent="0.25">
      <c r="A86" s="70"/>
      <c r="B86" s="70"/>
      <c r="C86" s="16"/>
      <c r="D86" s="16"/>
      <c r="E86" s="69"/>
    </row>
    <row r="87" spans="1:8" x14ac:dyDescent="0.25">
      <c r="A87" s="92" t="s">
        <v>352</v>
      </c>
      <c r="B87" s="92"/>
      <c r="C87" s="92"/>
      <c r="D87" s="92"/>
      <c r="E87" s="92"/>
    </row>
    <row r="88" spans="1:8" x14ac:dyDescent="0.25">
      <c r="A88" s="92" t="s">
        <v>362</v>
      </c>
      <c r="B88" s="92"/>
      <c r="C88" s="92"/>
      <c r="D88" s="92"/>
      <c r="E88" s="92"/>
    </row>
    <row r="89" spans="1:8" x14ac:dyDescent="0.25">
      <c r="A89" s="92" t="s">
        <v>417</v>
      </c>
      <c r="B89" s="92"/>
      <c r="C89" s="92"/>
      <c r="D89" s="92"/>
      <c r="E89" s="92"/>
    </row>
    <row r="90" spans="1:8" x14ac:dyDescent="0.25">
      <c r="A90" s="92" t="s">
        <v>347</v>
      </c>
      <c r="B90" s="92"/>
      <c r="C90" s="92"/>
      <c r="D90" s="92"/>
      <c r="E90" s="92"/>
    </row>
    <row r="91" spans="1:8" x14ac:dyDescent="0.25">
      <c r="A91" s="2" t="s">
        <v>147</v>
      </c>
      <c r="B91" s="3"/>
      <c r="C91" s="3"/>
      <c r="D91" s="3"/>
      <c r="E91" s="3"/>
    </row>
    <row r="92" spans="1:8" x14ac:dyDescent="0.25">
      <c r="A92" s="51">
        <v>557</v>
      </c>
      <c r="B92" s="67" t="s">
        <v>337</v>
      </c>
      <c r="C92" s="68">
        <f>SUM(C93:C94)</f>
        <v>473.97</v>
      </c>
      <c r="D92" s="68">
        <f>SUM(D93:D94)</f>
        <v>473.97</v>
      </c>
      <c r="E92" s="72">
        <f t="shared" ref="E92" si="4">C92-D92</f>
        <v>0</v>
      </c>
    </row>
    <row r="93" spans="1:8" x14ac:dyDescent="0.25">
      <c r="A93" s="49">
        <v>55703</v>
      </c>
      <c r="B93" s="70" t="s">
        <v>331</v>
      </c>
      <c r="C93" s="16">
        <v>11.42</v>
      </c>
      <c r="D93" s="16">
        <v>11.42</v>
      </c>
      <c r="E93" s="69">
        <f t="shared" ref="E93" si="5">C93-D93</f>
        <v>0</v>
      </c>
    </row>
    <row r="94" spans="1:8" x14ac:dyDescent="0.25">
      <c r="A94" s="49">
        <v>55799</v>
      </c>
      <c r="B94" s="70" t="s">
        <v>404</v>
      </c>
      <c r="C94" s="16">
        <v>462.55</v>
      </c>
      <c r="D94" s="16">
        <v>462.55</v>
      </c>
      <c r="E94" s="69">
        <f t="shared" ref="E94" si="6">C94-D94</f>
        <v>0</v>
      </c>
    </row>
    <row r="95" spans="1:8" x14ac:dyDescent="0.25">
      <c r="A95" s="67" t="s">
        <v>121</v>
      </c>
      <c r="B95" s="67" t="s">
        <v>122</v>
      </c>
      <c r="C95" s="68">
        <f>C96+C98</f>
        <v>3197783</v>
      </c>
      <c r="D95" s="68">
        <f>D96+D98</f>
        <v>2743143</v>
      </c>
      <c r="E95" s="72">
        <f t="shared" ref="E95:E117" si="7">C95-D95</f>
        <v>454640</v>
      </c>
    </row>
    <row r="96" spans="1:8" x14ac:dyDescent="0.25">
      <c r="A96" s="67" t="s">
        <v>123</v>
      </c>
      <c r="B96" s="67" t="s">
        <v>124</v>
      </c>
      <c r="C96" s="68">
        <f>C97</f>
        <v>3144265</v>
      </c>
      <c r="D96" s="68">
        <f>D97</f>
        <v>2695431</v>
      </c>
      <c r="E96" s="72">
        <f t="shared" si="7"/>
        <v>448834</v>
      </c>
    </row>
    <row r="97" spans="1:5" x14ac:dyDescent="0.25">
      <c r="A97" s="70" t="s">
        <v>125</v>
      </c>
      <c r="B97" s="70" t="s">
        <v>124</v>
      </c>
      <c r="C97" s="16">
        <v>3144265</v>
      </c>
      <c r="D97" s="16">
        <v>2695431</v>
      </c>
      <c r="E97" s="69">
        <f t="shared" si="7"/>
        <v>448834</v>
      </c>
    </row>
    <row r="98" spans="1:5" x14ac:dyDescent="0.25">
      <c r="A98" s="67" t="s">
        <v>126</v>
      </c>
      <c r="B98" s="67" t="s">
        <v>127</v>
      </c>
      <c r="C98" s="68">
        <f>SUM(C99:C100)</f>
        <v>53518</v>
      </c>
      <c r="D98" s="68">
        <f>SUM(D99:D100)</f>
        <v>47712</v>
      </c>
      <c r="E98" s="72">
        <f t="shared" si="7"/>
        <v>5806</v>
      </c>
    </row>
    <row r="99" spans="1:5" x14ac:dyDescent="0.25">
      <c r="A99" s="70" t="s">
        <v>128</v>
      </c>
      <c r="B99" s="70" t="s">
        <v>129</v>
      </c>
      <c r="C99" s="16">
        <v>6105</v>
      </c>
      <c r="D99" s="16">
        <v>5812</v>
      </c>
      <c r="E99" s="69">
        <f t="shared" si="7"/>
        <v>293</v>
      </c>
    </row>
    <row r="100" spans="1:5" x14ac:dyDescent="0.25">
      <c r="A100" s="70" t="s">
        <v>130</v>
      </c>
      <c r="B100" s="70" t="s">
        <v>131</v>
      </c>
      <c r="C100" s="16">
        <v>47413</v>
      </c>
      <c r="D100" s="16">
        <v>41900</v>
      </c>
      <c r="E100" s="69">
        <f t="shared" si="7"/>
        <v>5513</v>
      </c>
    </row>
    <row r="101" spans="1:5" x14ac:dyDescent="0.25">
      <c r="A101" s="67" t="s">
        <v>132</v>
      </c>
      <c r="B101" s="67" t="s">
        <v>133</v>
      </c>
      <c r="C101" s="68">
        <f>C102+C112+C114+C116</f>
        <v>247199.69</v>
      </c>
      <c r="D101" s="68">
        <f>D102+D112+D114+D116</f>
        <v>197287.46000000002</v>
      </c>
      <c r="E101" s="72">
        <f t="shared" si="7"/>
        <v>49912.229999999981</v>
      </c>
    </row>
    <row r="102" spans="1:5" x14ac:dyDescent="0.25">
      <c r="A102" s="67" t="s">
        <v>134</v>
      </c>
      <c r="B102" s="67" t="s">
        <v>135</v>
      </c>
      <c r="C102" s="68">
        <f>SUM(C103:C111)</f>
        <v>97117.290000000008</v>
      </c>
      <c r="D102" s="68">
        <f>SUM(D103:D111)</f>
        <v>89089.38</v>
      </c>
      <c r="E102" s="72">
        <f t="shared" si="7"/>
        <v>8027.9100000000035</v>
      </c>
    </row>
    <row r="103" spans="1:5" x14ac:dyDescent="0.25">
      <c r="A103" s="70" t="s">
        <v>136</v>
      </c>
      <c r="B103" s="70" t="s">
        <v>137</v>
      </c>
      <c r="C103" s="16">
        <v>6106.9</v>
      </c>
      <c r="D103" s="16">
        <v>6106.9</v>
      </c>
      <c r="E103" s="69">
        <f t="shared" si="7"/>
        <v>0</v>
      </c>
    </row>
    <row r="104" spans="1:5" x14ac:dyDescent="0.25">
      <c r="A104" s="70" t="s">
        <v>138</v>
      </c>
      <c r="B104" s="70" t="s">
        <v>139</v>
      </c>
      <c r="C104" s="16">
        <v>16804.2</v>
      </c>
      <c r="D104" s="16">
        <v>12229.2</v>
      </c>
      <c r="E104" s="69">
        <f t="shared" si="7"/>
        <v>4575</v>
      </c>
    </row>
    <row r="105" spans="1:5" x14ac:dyDescent="0.25">
      <c r="A105" s="49">
        <v>61103</v>
      </c>
      <c r="B105" s="70" t="s">
        <v>368</v>
      </c>
      <c r="C105" s="16">
        <v>3685.75</v>
      </c>
      <c r="D105" s="16">
        <v>3685.75</v>
      </c>
      <c r="E105" s="69">
        <f t="shared" ref="E105" si="8">C105-D105</f>
        <v>0</v>
      </c>
    </row>
    <row r="106" spans="1:5" x14ac:dyDescent="0.25">
      <c r="A106" s="49">
        <v>61104</v>
      </c>
      <c r="B106" s="70" t="s">
        <v>140</v>
      </c>
      <c r="C106" s="16">
        <v>22802.25</v>
      </c>
      <c r="D106" s="16">
        <v>20802.25</v>
      </c>
      <c r="E106" s="69">
        <f t="shared" si="7"/>
        <v>2000</v>
      </c>
    </row>
    <row r="107" spans="1:5" x14ac:dyDescent="0.25">
      <c r="A107" s="49">
        <v>61105</v>
      </c>
      <c r="B107" s="70" t="s">
        <v>408</v>
      </c>
      <c r="C107" s="16">
        <v>26500</v>
      </c>
      <c r="D107" s="16">
        <v>26500</v>
      </c>
      <c r="E107" s="69">
        <f t="shared" si="7"/>
        <v>0</v>
      </c>
    </row>
    <row r="108" spans="1:5" x14ac:dyDescent="0.25">
      <c r="A108" s="49">
        <v>61108</v>
      </c>
      <c r="B108" s="70" t="s">
        <v>297</v>
      </c>
      <c r="C108" s="16">
        <v>4745.05</v>
      </c>
      <c r="D108" s="16">
        <v>4745.05</v>
      </c>
      <c r="E108" s="69">
        <f t="shared" si="7"/>
        <v>0</v>
      </c>
    </row>
    <row r="109" spans="1:5" x14ac:dyDescent="0.25">
      <c r="A109" s="49">
        <v>61109</v>
      </c>
      <c r="B109" s="70" t="s">
        <v>407</v>
      </c>
      <c r="C109" s="16">
        <v>9090</v>
      </c>
      <c r="D109" s="16">
        <v>9090</v>
      </c>
      <c r="E109" s="69">
        <f t="shared" si="7"/>
        <v>0</v>
      </c>
    </row>
    <row r="110" spans="1:5" x14ac:dyDescent="0.25">
      <c r="A110" s="49">
        <v>61110</v>
      </c>
      <c r="B110" s="70" t="s">
        <v>406</v>
      </c>
      <c r="C110" s="16">
        <v>849.9</v>
      </c>
      <c r="D110" s="16">
        <v>849.9</v>
      </c>
      <c r="E110" s="69">
        <f t="shared" si="7"/>
        <v>0</v>
      </c>
    </row>
    <row r="111" spans="1:5" x14ac:dyDescent="0.25">
      <c r="A111" s="70" t="s">
        <v>141</v>
      </c>
      <c r="B111" s="70" t="s">
        <v>142</v>
      </c>
      <c r="C111" s="16">
        <v>6533.24</v>
      </c>
      <c r="D111" s="16">
        <v>5080.33</v>
      </c>
      <c r="E111" s="69">
        <f t="shared" si="7"/>
        <v>1452.9099999999999</v>
      </c>
    </row>
    <row r="112" spans="1:5" x14ac:dyDescent="0.25">
      <c r="A112" s="51">
        <v>612</v>
      </c>
      <c r="B112" s="67" t="s">
        <v>277</v>
      </c>
      <c r="C112" s="68">
        <f>+C113</f>
        <v>87368.72</v>
      </c>
      <c r="D112" s="68">
        <f>+D113</f>
        <v>87368.72</v>
      </c>
      <c r="E112" s="72">
        <f t="shared" ref="E112:E113" si="9">C112-D112</f>
        <v>0</v>
      </c>
    </row>
    <row r="113" spans="1:5" x14ac:dyDescent="0.25">
      <c r="A113" s="49">
        <v>61201</v>
      </c>
      <c r="B113" s="70" t="s">
        <v>405</v>
      </c>
      <c r="C113" s="16">
        <v>87368.72</v>
      </c>
      <c r="D113" s="16">
        <v>87368.72</v>
      </c>
      <c r="E113" s="69">
        <f t="shared" si="9"/>
        <v>0</v>
      </c>
    </row>
    <row r="114" spans="1:5" x14ac:dyDescent="0.25">
      <c r="A114" s="67" t="s">
        <v>143</v>
      </c>
      <c r="B114" s="67" t="s">
        <v>144</v>
      </c>
      <c r="C114" s="68">
        <f>C115</f>
        <v>24162.71</v>
      </c>
      <c r="D114" s="68">
        <f>D115</f>
        <v>20829.36</v>
      </c>
      <c r="E114" s="72">
        <f t="shared" si="7"/>
        <v>3333.3499999999985</v>
      </c>
    </row>
    <row r="115" spans="1:5" x14ac:dyDescent="0.25">
      <c r="A115" s="70" t="s">
        <v>145</v>
      </c>
      <c r="B115" s="70" t="s">
        <v>146</v>
      </c>
      <c r="C115" s="16">
        <v>24162.71</v>
      </c>
      <c r="D115" s="16">
        <v>20829.36</v>
      </c>
      <c r="E115" s="69">
        <f t="shared" si="7"/>
        <v>3333.3499999999985</v>
      </c>
    </row>
    <row r="116" spans="1:5" x14ac:dyDescent="0.25">
      <c r="A116" s="51">
        <v>616</v>
      </c>
      <c r="B116" s="67" t="s">
        <v>413</v>
      </c>
      <c r="C116" s="68">
        <f>C117</f>
        <v>38550.97</v>
      </c>
      <c r="D116" s="68">
        <f>D117</f>
        <v>0</v>
      </c>
      <c r="E116" s="72">
        <f>C116-D116</f>
        <v>38550.97</v>
      </c>
    </row>
    <row r="117" spans="1:5" x14ac:dyDescent="0.25">
      <c r="A117" s="49">
        <v>61604</v>
      </c>
      <c r="B117" s="70" t="s">
        <v>414</v>
      </c>
      <c r="C117" s="16">
        <v>38550.97</v>
      </c>
      <c r="D117" s="16">
        <v>0</v>
      </c>
      <c r="E117" s="69">
        <f t="shared" si="7"/>
        <v>38550.97</v>
      </c>
    </row>
    <row r="118" spans="1:5" x14ac:dyDescent="0.25">
      <c r="A118" s="51">
        <v>63</v>
      </c>
      <c r="B118" s="67" t="s">
        <v>376</v>
      </c>
      <c r="C118" s="68">
        <f t="shared" ref="C118:E119" si="10">C119</f>
        <v>500000</v>
      </c>
      <c r="D118" s="68">
        <f t="shared" si="10"/>
        <v>500000</v>
      </c>
      <c r="E118" s="68">
        <f t="shared" si="10"/>
        <v>0</v>
      </c>
    </row>
    <row r="119" spans="1:5" x14ac:dyDescent="0.25">
      <c r="A119" s="51">
        <v>631</v>
      </c>
      <c r="B119" s="67" t="s">
        <v>410</v>
      </c>
      <c r="C119" s="68">
        <f t="shared" si="10"/>
        <v>500000</v>
      </c>
      <c r="D119" s="68">
        <f t="shared" si="10"/>
        <v>500000</v>
      </c>
      <c r="E119" s="68">
        <f t="shared" si="10"/>
        <v>0</v>
      </c>
    </row>
    <row r="120" spans="1:5" x14ac:dyDescent="0.25">
      <c r="A120" s="49">
        <v>63105</v>
      </c>
      <c r="B120" s="70" t="s">
        <v>411</v>
      </c>
      <c r="C120" s="16">
        <v>500000</v>
      </c>
      <c r="D120" s="16">
        <v>500000</v>
      </c>
      <c r="E120" s="69">
        <v>0</v>
      </c>
    </row>
    <row r="121" spans="1:5" x14ac:dyDescent="0.25">
      <c r="A121" s="51">
        <v>71</v>
      </c>
      <c r="B121" s="67" t="s">
        <v>369</v>
      </c>
      <c r="C121" s="68">
        <f>C122</f>
        <v>680845.23</v>
      </c>
      <c r="D121" s="68">
        <f>D122</f>
        <v>635028.65</v>
      </c>
      <c r="E121" s="72">
        <f t="shared" ref="E121:E123" si="11">C121-D121</f>
        <v>45816.579999999958</v>
      </c>
    </row>
    <row r="122" spans="1:5" x14ac:dyDescent="0.25">
      <c r="A122" s="51">
        <v>711</v>
      </c>
      <c r="B122" s="67" t="s">
        <v>370</v>
      </c>
      <c r="C122" s="68">
        <f>C123</f>
        <v>680845.23</v>
      </c>
      <c r="D122" s="68">
        <f>D123</f>
        <v>635028.65</v>
      </c>
      <c r="E122" s="72">
        <f t="shared" si="11"/>
        <v>45816.579999999958</v>
      </c>
    </row>
    <row r="123" spans="1:5" x14ac:dyDescent="0.25">
      <c r="A123" s="49">
        <v>71101</v>
      </c>
      <c r="B123" s="70" t="s">
        <v>332</v>
      </c>
      <c r="C123" s="16">
        <v>680845.23</v>
      </c>
      <c r="D123" s="16">
        <v>635028.65</v>
      </c>
      <c r="E123" s="69">
        <f t="shared" si="11"/>
        <v>45816.579999999958</v>
      </c>
    </row>
    <row r="124" spans="1:5" x14ac:dyDescent="0.25">
      <c r="A124" s="51">
        <v>99</v>
      </c>
      <c r="B124" s="67" t="s">
        <v>333</v>
      </c>
      <c r="C124" s="68">
        <f>C125+C127</f>
        <v>3523883.96</v>
      </c>
      <c r="D124" s="68">
        <f>D125+D127</f>
        <v>0</v>
      </c>
      <c r="E124" s="72">
        <f t="shared" ref="E124:E126" si="12">C124-D124</f>
        <v>3523883.96</v>
      </c>
    </row>
    <row r="125" spans="1:5" x14ac:dyDescent="0.25">
      <c r="A125" s="51">
        <v>991</v>
      </c>
      <c r="B125" s="67" t="s">
        <v>334</v>
      </c>
      <c r="C125" s="68">
        <f>C126</f>
        <v>3417975.08</v>
      </c>
      <c r="D125" s="68">
        <f>D126</f>
        <v>0</v>
      </c>
      <c r="E125" s="72">
        <f t="shared" si="12"/>
        <v>3417975.08</v>
      </c>
    </row>
    <row r="126" spans="1:5" x14ac:dyDescent="0.25">
      <c r="A126" s="49">
        <v>99101</v>
      </c>
      <c r="B126" s="70" t="s">
        <v>334</v>
      </c>
      <c r="C126" s="16">
        <v>3417975.08</v>
      </c>
      <c r="D126" s="16">
        <v>0</v>
      </c>
      <c r="E126" s="69">
        <f t="shared" si="12"/>
        <v>3417975.08</v>
      </c>
    </row>
    <row r="127" spans="1:5" x14ac:dyDescent="0.25">
      <c r="A127" s="51">
        <v>992</v>
      </c>
      <c r="B127" s="67" t="s">
        <v>335</v>
      </c>
      <c r="C127" s="68">
        <f>C128</f>
        <v>105908.88</v>
      </c>
      <c r="D127" s="68">
        <f>D128</f>
        <v>0</v>
      </c>
      <c r="E127" s="72">
        <f t="shared" ref="E127:E128" si="13">C127-D127</f>
        <v>105908.88</v>
      </c>
    </row>
    <row r="128" spans="1:5" x14ac:dyDescent="0.25">
      <c r="A128" s="49">
        <v>99201</v>
      </c>
      <c r="B128" s="70" t="s">
        <v>335</v>
      </c>
      <c r="C128" s="16">
        <v>105908.88</v>
      </c>
      <c r="D128" s="16">
        <v>0</v>
      </c>
      <c r="E128" s="69">
        <f t="shared" si="13"/>
        <v>105908.88</v>
      </c>
    </row>
    <row r="129" spans="1:5" x14ac:dyDescent="0.25">
      <c r="A129" s="49"/>
      <c r="B129" s="70"/>
      <c r="C129" s="16"/>
      <c r="D129" s="16"/>
      <c r="E129" s="69"/>
    </row>
    <row r="130" spans="1:5" x14ac:dyDescent="0.25">
      <c r="A130" s="49"/>
      <c r="B130" s="70"/>
      <c r="C130" s="16"/>
      <c r="D130" s="16"/>
      <c r="E130" s="69"/>
    </row>
    <row r="131" spans="1:5" x14ac:dyDescent="0.25">
      <c r="A131" s="3"/>
      <c r="B131" s="55" t="s">
        <v>151</v>
      </c>
      <c r="C131" s="71">
        <f>C8+C31+C77+C95+C101+C118+C121+C124</f>
        <v>16226996.25</v>
      </c>
      <c r="D131" s="71">
        <f>D8+D31+D77+D95+D101+D118+D121+D124</f>
        <v>11045889.24</v>
      </c>
      <c r="E131" s="71">
        <f>E8+E31+E77+E95+E101+E118+E121+E124</f>
        <v>5181107.0100000007</v>
      </c>
    </row>
    <row r="132" spans="1:5" x14ac:dyDescent="0.25">
      <c r="B132" s="58" t="s">
        <v>152</v>
      </c>
      <c r="C132" s="72">
        <f t="shared" ref="C132:E133" si="14">C131</f>
        <v>16226996.25</v>
      </c>
      <c r="D132" s="72">
        <f t="shared" si="14"/>
        <v>11045889.24</v>
      </c>
      <c r="E132" s="72">
        <f t="shared" si="14"/>
        <v>5181107.0100000007</v>
      </c>
    </row>
    <row r="133" spans="1:5" x14ac:dyDescent="0.25">
      <c r="B133" s="58" t="s">
        <v>153</v>
      </c>
      <c r="C133" s="72">
        <f>C132</f>
        <v>16226996.25</v>
      </c>
      <c r="D133" s="72">
        <f t="shared" si="14"/>
        <v>11045889.24</v>
      </c>
      <c r="E133" s="72">
        <f t="shared" si="14"/>
        <v>5181107.0100000007</v>
      </c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6"/>
      <c r="B135" s="73"/>
      <c r="C135" s="74"/>
      <c r="D135" s="74"/>
      <c r="E135" s="75"/>
    </row>
    <row r="136" spans="1:5" x14ac:dyDescent="0.25">
      <c r="A136" s="76"/>
      <c r="B136" s="73"/>
      <c r="C136" s="74"/>
      <c r="D136" s="74"/>
      <c r="E136" s="75"/>
    </row>
    <row r="137" spans="1:5" x14ac:dyDescent="0.25">
      <c r="A137" s="73"/>
      <c r="B137" s="73"/>
      <c r="C137" s="74"/>
      <c r="D137" s="74"/>
      <c r="E137" s="75"/>
    </row>
    <row r="138" spans="1:5" x14ac:dyDescent="0.25">
      <c r="A138" s="73"/>
      <c r="B138" s="73"/>
      <c r="C138" s="74"/>
      <c r="D138" s="74"/>
      <c r="E138" s="75"/>
    </row>
    <row r="139" spans="1:5" x14ac:dyDescent="0.25">
      <c r="A139" s="73"/>
      <c r="B139" s="73"/>
      <c r="C139" s="74"/>
      <c r="D139" s="74"/>
      <c r="E139" s="75"/>
    </row>
    <row r="140" spans="1:5" x14ac:dyDescent="0.25">
      <c r="A140" s="73"/>
      <c r="B140" s="73"/>
      <c r="C140" s="74"/>
      <c r="D140" s="74"/>
      <c r="E140" s="75"/>
    </row>
    <row r="141" spans="1:5" x14ac:dyDescent="0.25">
      <c r="A141" s="73"/>
      <c r="B141" s="73"/>
      <c r="C141" s="74"/>
      <c r="D141" s="74"/>
      <c r="E141" s="75"/>
    </row>
    <row r="142" spans="1:5" x14ac:dyDescent="0.25">
      <c r="A142" s="77"/>
      <c r="B142" s="78"/>
      <c r="C142" s="79"/>
      <c r="D142" s="79"/>
      <c r="E142" s="79"/>
    </row>
    <row r="143" spans="1:5" x14ac:dyDescent="0.25">
      <c r="A143" s="59"/>
      <c r="B143" s="60"/>
      <c r="C143" s="79"/>
      <c r="D143" s="79"/>
      <c r="E143" s="79"/>
    </row>
    <row r="144" spans="1:5" x14ac:dyDescent="0.25">
      <c r="A144" s="59"/>
      <c r="B144" s="60"/>
      <c r="C144" s="79"/>
      <c r="D144" s="79"/>
      <c r="E144" s="79"/>
    </row>
    <row r="145" spans="1:5" x14ac:dyDescent="0.25">
      <c r="A145" s="59"/>
      <c r="B145" s="59"/>
      <c r="C145" s="59"/>
      <c r="D145" s="59"/>
      <c r="E145" s="59"/>
    </row>
  </sheetData>
  <mergeCells count="13">
    <mergeCell ref="A89:E89"/>
    <mergeCell ref="A90:E90"/>
    <mergeCell ref="A87:E87"/>
    <mergeCell ref="A88:E88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41" sqref="D41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92" t="s">
        <v>352</v>
      </c>
      <c r="B1" s="92"/>
      <c r="C1" s="92"/>
      <c r="D1" s="92"/>
      <c r="E1" s="92"/>
    </row>
    <row r="2" spans="1:5" x14ac:dyDescent="0.25">
      <c r="A2" s="92" t="s">
        <v>353</v>
      </c>
      <c r="B2" s="92"/>
      <c r="C2" s="92"/>
      <c r="D2" s="92"/>
      <c r="E2" s="92"/>
    </row>
    <row r="3" spans="1:5" x14ac:dyDescent="0.25">
      <c r="A3" s="92" t="s">
        <v>417</v>
      </c>
      <c r="B3" s="92"/>
      <c r="C3" s="92"/>
      <c r="D3" s="92"/>
      <c r="E3" s="92"/>
    </row>
    <row r="4" spans="1:5" x14ac:dyDescent="0.25">
      <c r="A4" s="92" t="s">
        <v>347</v>
      </c>
      <c r="B4" s="92"/>
      <c r="C4" s="92"/>
      <c r="D4" s="92"/>
      <c r="E4" s="92"/>
    </row>
    <row r="5" spans="1:5" x14ac:dyDescent="0.25">
      <c r="A5" s="2" t="s">
        <v>147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354</v>
      </c>
      <c r="B7" s="40" t="s">
        <v>148</v>
      </c>
      <c r="C7" s="41" t="s">
        <v>310</v>
      </c>
      <c r="D7" s="40" t="s">
        <v>149</v>
      </c>
      <c r="E7" s="42" t="s">
        <v>150</v>
      </c>
    </row>
    <row r="8" spans="1:5" x14ac:dyDescent="0.25">
      <c r="A8" s="43" t="s">
        <v>154</v>
      </c>
      <c r="B8" s="44" t="s">
        <v>155</v>
      </c>
      <c r="C8" s="45">
        <f>C9</f>
        <v>170622.83</v>
      </c>
      <c r="D8" s="45">
        <f>D9</f>
        <v>118943.81</v>
      </c>
      <c r="E8" s="45">
        <f>C8-D8</f>
        <v>51679.01999999999</v>
      </c>
    </row>
    <row r="9" spans="1:5" x14ac:dyDescent="0.25">
      <c r="A9" s="43" t="s">
        <v>156</v>
      </c>
      <c r="B9" s="44" t="s">
        <v>157</v>
      </c>
      <c r="C9" s="45">
        <f>C10</f>
        <v>170622.83</v>
      </c>
      <c r="D9" s="45">
        <f>D10</f>
        <v>118943.81</v>
      </c>
      <c r="E9" s="45">
        <f t="shared" ref="E9:E33" si="0">C9-D9</f>
        <v>51679.01999999999</v>
      </c>
    </row>
    <row r="10" spans="1:5" x14ac:dyDescent="0.25">
      <c r="A10" s="49" t="s">
        <v>158</v>
      </c>
      <c r="B10" s="20" t="s">
        <v>159</v>
      </c>
      <c r="C10" s="50">
        <v>170622.83</v>
      </c>
      <c r="D10" s="50">
        <v>118943.81</v>
      </c>
      <c r="E10" s="50">
        <f t="shared" si="0"/>
        <v>51679.01999999999</v>
      </c>
    </row>
    <row r="11" spans="1:5" x14ac:dyDescent="0.25">
      <c r="A11" s="51" t="s">
        <v>160</v>
      </c>
      <c r="B11" s="52" t="s">
        <v>161</v>
      </c>
      <c r="C11" s="53">
        <f>C12+C15+C17+C19</f>
        <v>65165.05</v>
      </c>
      <c r="D11" s="53">
        <f>D12+D15+D17+D19</f>
        <v>263657.14</v>
      </c>
      <c r="E11" s="53">
        <f t="shared" si="0"/>
        <v>-198492.09000000003</v>
      </c>
    </row>
    <row r="12" spans="1:5" x14ac:dyDescent="0.25">
      <c r="A12" s="51">
        <v>151</v>
      </c>
      <c r="B12" s="52" t="s">
        <v>355</v>
      </c>
      <c r="C12" s="53">
        <f>SUM(C13:C14)</f>
        <v>34520.020000000004</v>
      </c>
      <c r="D12" s="53">
        <f>SUM(D13:D14)</f>
        <v>146985.28</v>
      </c>
      <c r="E12" s="53">
        <f>C12-D12</f>
        <v>-112465.26</v>
      </c>
    </row>
    <row r="13" spans="1:5" x14ac:dyDescent="0.25">
      <c r="A13" s="49">
        <v>15105</v>
      </c>
      <c r="B13" s="20" t="s">
        <v>356</v>
      </c>
      <c r="C13" s="50">
        <v>29520.02</v>
      </c>
      <c r="D13" s="50">
        <v>137858.76</v>
      </c>
      <c r="E13" s="50">
        <f t="shared" si="0"/>
        <v>-108338.74</v>
      </c>
    </row>
    <row r="14" spans="1:5" x14ac:dyDescent="0.25">
      <c r="A14" s="49">
        <v>15199</v>
      </c>
      <c r="B14" s="20" t="s">
        <v>311</v>
      </c>
      <c r="C14" s="50">
        <v>5000</v>
      </c>
      <c r="D14" s="50">
        <v>9126.52</v>
      </c>
      <c r="E14" s="50">
        <f t="shared" si="0"/>
        <v>-4126.5200000000004</v>
      </c>
    </row>
    <row r="15" spans="1:5" x14ac:dyDescent="0.25">
      <c r="A15" s="43" t="s">
        <v>162</v>
      </c>
      <c r="B15" s="44" t="s">
        <v>163</v>
      </c>
      <c r="C15" s="45">
        <f>C16</f>
        <v>0</v>
      </c>
      <c r="D15" s="45">
        <f>D16</f>
        <v>4991.8100000000004</v>
      </c>
      <c r="E15" s="45">
        <f t="shared" si="0"/>
        <v>-4991.8100000000004</v>
      </c>
    </row>
    <row r="16" spans="1:5" x14ac:dyDescent="0.25">
      <c r="A16" s="49" t="s">
        <v>164</v>
      </c>
      <c r="B16" s="20" t="s">
        <v>165</v>
      </c>
      <c r="C16" s="50">
        <v>0</v>
      </c>
      <c r="D16" s="50">
        <v>4991.8100000000004</v>
      </c>
      <c r="E16" s="50">
        <f t="shared" si="0"/>
        <v>-4991.8100000000004</v>
      </c>
    </row>
    <row r="17" spans="1:6" x14ac:dyDescent="0.25">
      <c r="A17" s="43">
        <v>154</v>
      </c>
      <c r="B17" s="44" t="s">
        <v>338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312</v>
      </c>
      <c r="C19" s="53">
        <f>SUM(C20:C21)</f>
        <v>28895.03</v>
      </c>
      <c r="D19" s="53">
        <f>SUM(D20:D21)</f>
        <v>111680.05</v>
      </c>
      <c r="E19" s="53">
        <f t="shared" si="0"/>
        <v>-82785.02</v>
      </c>
    </row>
    <row r="20" spans="1:6" x14ac:dyDescent="0.25">
      <c r="A20" s="49">
        <v>15703</v>
      </c>
      <c r="B20" s="20" t="s">
        <v>339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235</v>
      </c>
      <c r="C21" s="46">
        <v>24658.03</v>
      </c>
      <c r="D21" s="46">
        <v>111680.05</v>
      </c>
      <c r="E21" s="46">
        <f t="shared" si="0"/>
        <v>-87022.02</v>
      </c>
    </row>
    <row r="22" spans="1:6" x14ac:dyDescent="0.25">
      <c r="A22" s="43" t="s">
        <v>166</v>
      </c>
      <c r="B22" s="44" t="s">
        <v>167</v>
      </c>
      <c r="C22" s="45">
        <f>C23</f>
        <v>10055417.550000001</v>
      </c>
      <c r="D22" s="45">
        <f>D23</f>
        <v>8696717.629999999</v>
      </c>
      <c r="E22" s="45">
        <f t="shared" si="0"/>
        <v>1358699.9200000018</v>
      </c>
    </row>
    <row r="23" spans="1:6" x14ac:dyDescent="0.25">
      <c r="A23" s="51" t="s">
        <v>168</v>
      </c>
      <c r="B23" s="52" t="s">
        <v>169</v>
      </c>
      <c r="C23" s="53">
        <f>SUM(C24:C25)</f>
        <v>10055417.550000001</v>
      </c>
      <c r="D23" s="53">
        <f>SUM(D24:D25)</f>
        <v>8696717.629999999</v>
      </c>
      <c r="E23" s="53">
        <f t="shared" si="0"/>
        <v>1358699.9200000018</v>
      </c>
    </row>
    <row r="24" spans="1:6" x14ac:dyDescent="0.25">
      <c r="A24" s="49" t="s">
        <v>170</v>
      </c>
      <c r="B24" s="20" t="s">
        <v>171</v>
      </c>
      <c r="C24" s="50">
        <v>6911152.5499999998</v>
      </c>
      <c r="D24" s="50">
        <v>6001286.6299999999</v>
      </c>
      <c r="E24" s="50">
        <f t="shared" si="0"/>
        <v>909865.91999999993</v>
      </c>
    </row>
    <row r="25" spans="1:6" x14ac:dyDescent="0.25">
      <c r="A25" s="49">
        <v>1624201</v>
      </c>
      <c r="B25" s="20" t="s">
        <v>357</v>
      </c>
      <c r="C25" s="50">
        <v>3144265</v>
      </c>
      <c r="D25" s="50">
        <v>2695431</v>
      </c>
      <c r="E25" s="50">
        <f t="shared" si="0"/>
        <v>448834</v>
      </c>
    </row>
    <row r="26" spans="1:6" x14ac:dyDescent="0.25">
      <c r="A26" s="51">
        <v>22</v>
      </c>
      <c r="B26" s="52" t="s">
        <v>340</v>
      </c>
      <c r="C26" s="53">
        <f>C27</f>
        <v>0</v>
      </c>
      <c r="D26" s="53">
        <f>D27</f>
        <v>1508546.21</v>
      </c>
      <c r="E26" s="53">
        <f>C26-D26</f>
        <v>-1508546.21</v>
      </c>
    </row>
    <row r="27" spans="1:6" x14ac:dyDescent="0.25">
      <c r="A27" s="51">
        <v>222</v>
      </c>
      <c r="B27" s="52" t="s">
        <v>227</v>
      </c>
      <c r="C27" s="53">
        <f>C28</f>
        <v>0</v>
      </c>
      <c r="D27" s="53">
        <f>D28</f>
        <v>1508546.21</v>
      </c>
      <c r="E27" s="53">
        <f t="shared" ref="E27:E28" si="2">C27-D27</f>
        <v>-1508546.21</v>
      </c>
    </row>
    <row r="28" spans="1:6" x14ac:dyDescent="0.25">
      <c r="A28" s="49">
        <v>22201</v>
      </c>
      <c r="B28" s="20" t="s">
        <v>227</v>
      </c>
      <c r="C28" s="50"/>
      <c r="D28" s="46">
        <v>1508546.21</v>
      </c>
      <c r="E28" s="50">
        <f t="shared" si="2"/>
        <v>-1508546.21</v>
      </c>
    </row>
    <row r="29" spans="1:6" x14ac:dyDescent="0.25">
      <c r="A29" s="51">
        <v>23</v>
      </c>
      <c r="B29" s="52" t="s">
        <v>358</v>
      </c>
      <c r="C29" s="53">
        <f>C32+C30</f>
        <v>508000</v>
      </c>
      <c r="D29" s="53">
        <f>D32+D30</f>
        <v>2759111.06</v>
      </c>
      <c r="E29" s="53">
        <f>C29-D29</f>
        <v>-2251111.06</v>
      </c>
    </row>
    <row r="30" spans="1:6" x14ac:dyDescent="0.25">
      <c r="A30" s="43">
        <v>231</v>
      </c>
      <c r="B30" s="44" t="s">
        <v>359</v>
      </c>
      <c r="C30" s="45">
        <f>SUM(C31)</f>
        <v>0</v>
      </c>
      <c r="D30" s="45">
        <f>D31</f>
        <v>2500000</v>
      </c>
      <c r="E30" s="45">
        <f>C30-D30</f>
        <v>-2500000</v>
      </c>
    </row>
    <row r="31" spans="1:6" x14ac:dyDescent="0.25">
      <c r="A31" s="49">
        <v>23105</v>
      </c>
      <c r="B31" s="20" t="s">
        <v>360</v>
      </c>
      <c r="C31" s="50">
        <v>0</v>
      </c>
      <c r="D31" s="50">
        <v>2500000</v>
      </c>
      <c r="E31" s="50">
        <f t="shared" ref="E31" si="3">C31-D31</f>
        <v>-2500000</v>
      </c>
    </row>
    <row r="32" spans="1:6" x14ac:dyDescent="0.25">
      <c r="A32" s="43">
        <v>232</v>
      </c>
      <c r="B32" s="44" t="s">
        <v>361</v>
      </c>
      <c r="C32" s="45">
        <f>SUM(C33)</f>
        <v>508000</v>
      </c>
      <c r="D32" s="45">
        <f>SUM(D33)</f>
        <v>259111.06</v>
      </c>
      <c r="E32" s="45">
        <f t="shared" si="0"/>
        <v>248888.94</v>
      </c>
      <c r="F32" s="57"/>
    </row>
    <row r="33" spans="1:5" x14ac:dyDescent="0.25">
      <c r="A33" s="49">
        <v>23210</v>
      </c>
      <c r="B33" s="20" t="s">
        <v>165</v>
      </c>
      <c r="C33" s="50">
        <v>508000</v>
      </c>
      <c r="D33" s="50">
        <v>259111.06</v>
      </c>
      <c r="E33" s="50">
        <f t="shared" si="0"/>
        <v>248888.94</v>
      </c>
    </row>
    <row r="34" spans="1:5" x14ac:dyDescent="0.25">
      <c r="A34" s="51">
        <v>32</v>
      </c>
      <c r="B34" s="52" t="s">
        <v>341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342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343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151</v>
      </c>
      <c r="C37" s="56">
        <f>C8+C11+C22+C26+C29+C34</f>
        <v>10865349.130000001</v>
      </c>
      <c r="D37" s="56">
        <f>D8+D11+D22+D26+D29+D34</f>
        <v>13346975.85</v>
      </c>
      <c r="E37" s="56">
        <f>E8+E11+E22+E26+E29+E34</f>
        <v>-2481626.7199999979</v>
      </c>
    </row>
    <row r="38" spans="1:5" x14ac:dyDescent="0.25">
      <c r="B38" s="58" t="s">
        <v>152</v>
      </c>
      <c r="C38" s="45">
        <f t="shared" ref="C38:E39" si="5">C37</f>
        <v>10865349.130000001</v>
      </c>
      <c r="D38" s="45">
        <f t="shared" si="5"/>
        <v>13346975.85</v>
      </c>
      <c r="E38" s="45">
        <f t="shared" si="5"/>
        <v>-2481626.7199999979</v>
      </c>
    </row>
    <row r="39" spans="1:5" x14ac:dyDescent="0.25">
      <c r="B39" s="58" t="s">
        <v>153</v>
      </c>
      <c r="C39" s="45">
        <f t="shared" si="5"/>
        <v>10865349.130000001</v>
      </c>
      <c r="D39" s="45">
        <f t="shared" si="5"/>
        <v>13346975.85</v>
      </c>
      <c r="E39" s="45">
        <f t="shared" si="5"/>
        <v>-2481626.7199999979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1:D12 E11:E12 E10 E13:E18 E19 C34 C20:E20 C35:E36 D34:E34 C19:D19 C32:E32 E31 C30 E33 C22:E23 C21 E21 C26:E29 C24 E24 C25 E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selection activeCell="D101" sqref="D101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x14ac:dyDescent="0.25">
      <c r="A1" s="92" t="s">
        <v>346</v>
      </c>
      <c r="B1" s="92"/>
      <c r="C1" s="92"/>
      <c r="D1" s="92"/>
      <c r="E1" s="44"/>
      <c r="F1" s="44"/>
      <c r="G1" s="44"/>
      <c r="H1" s="44"/>
      <c r="I1" s="44"/>
      <c r="J1" s="44"/>
      <c r="K1" s="44"/>
    </row>
    <row r="2" spans="1:11" x14ac:dyDescent="0.25">
      <c r="A2" s="92" t="s">
        <v>371</v>
      </c>
      <c r="B2" s="92"/>
      <c r="C2" s="92"/>
      <c r="D2" s="92"/>
      <c r="E2" s="44"/>
      <c r="F2" s="44"/>
      <c r="G2" s="44"/>
      <c r="H2" s="44"/>
      <c r="I2" s="44"/>
      <c r="J2" s="44"/>
      <c r="K2" s="44"/>
    </row>
    <row r="3" spans="1:11" x14ac:dyDescent="0.25">
      <c r="A3" s="92" t="s">
        <v>419</v>
      </c>
      <c r="B3" s="92"/>
      <c r="C3" s="92"/>
      <c r="D3" s="92"/>
      <c r="E3" s="44"/>
      <c r="F3" s="44"/>
      <c r="G3" s="44"/>
      <c r="H3" s="44"/>
      <c r="I3" s="44"/>
      <c r="J3" s="44"/>
      <c r="K3" s="44"/>
    </row>
    <row r="4" spans="1:11" x14ac:dyDescent="0.25">
      <c r="A4" s="92" t="s">
        <v>347</v>
      </c>
      <c r="B4" s="92"/>
      <c r="C4" s="92"/>
      <c r="D4" s="92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147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288</v>
      </c>
      <c r="B7" s="4" t="s">
        <v>254</v>
      </c>
      <c r="C7" s="5"/>
      <c r="D7" s="4" t="s">
        <v>255</v>
      </c>
    </row>
    <row r="8" spans="1:11" x14ac:dyDescent="0.25">
      <c r="A8" s="2" t="s">
        <v>256</v>
      </c>
      <c r="B8" s="80"/>
      <c r="C8" s="80"/>
      <c r="D8" s="81">
        <f>B9+B23+B27</f>
        <v>3188288.6</v>
      </c>
      <c r="E8" s="80"/>
    </row>
    <row r="9" spans="1:11" x14ac:dyDescent="0.25">
      <c r="A9" s="2" t="s">
        <v>257</v>
      </c>
      <c r="B9" s="81">
        <f>B10+B11+B12+B21</f>
        <v>1877825.77</v>
      </c>
      <c r="C9" s="80"/>
      <c r="D9" s="80"/>
      <c r="E9" s="80"/>
    </row>
    <row r="10" spans="1:11" x14ac:dyDescent="0.25">
      <c r="A10" s="3" t="s">
        <v>344</v>
      </c>
      <c r="B10" s="80">
        <v>398.4</v>
      </c>
      <c r="C10" s="80"/>
      <c r="D10" s="80"/>
      <c r="E10" s="80"/>
    </row>
    <row r="11" spans="1:11" x14ac:dyDescent="0.25">
      <c r="A11" s="3" t="s">
        <v>258</v>
      </c>
      <c r="B11" s="80">
        <v>970909.2</v>
      </c>
      <c r="C11" s="80"/>
      <c r="D11" s="80"/>
      <c r="E11" s="80"/>
    </row>
    <row r="12" spans="1:11" x14ac:dyDescent="0.25">
      <c r="A12" s="2" t="s">
        <v>259</v>
      </c>
      <c r="B12" s="81">
        <f>SUM(B13:B20)</f>
        <v>886476.87</v>
      </c>
      <c r="C12" s="80"/>
      <c r="D12" s="80"/>
      <c r="E12" s="80"/>
    </row>
    <row r="13" spans="1:11" x14ac:dyDescent="0.25">
      <c r="A13" s="3" t="s">
        <v>321</v>
      </c>
      <c r="B13" s="80">
        <v>370605.01</v>
      </c>
      <c r="C13" s="80"/>
      <c r="D13" s="80"/>
      <c r="E13" s="80"/>
    </row>
    <row r="14" spans="1:11" x14ac:dyDescent="0.25">
      <c r="A14" s="3" t="s">
        <v>322</v>
      </c>
      <c r="B14" s="80">
        <v>7387.33</v>
      </c>
      <c r="C14" s="80"/>
      <c r="D14" s="80"/>
      <c r="E14" s="80"/>
    </row>
    <row r="15" spans="1:11" x14ac:dyDescent="0.25">
      <c r="A15" s="3" t="s">
        <v>323</v>
      </c>
      <c r="B15" s="80">
        <v>1005.38</v>
      </c>
      <c r="C15" s="80"/>
      <c r="D15" s="80"/>
      <c r="E15" s="80"/>
    </row>
    <row r="16" spans="1:11" x14ac:dyDescent="0.25">
      <c r="A16" s="3" t="s">
        <v>324</v>
      </c>
      <c r="B16" s="80">
        <v>80318.34</v>
      </c>
      <c r="C16" s="80"/>
      <c r="D16" s="80"/>
      <c r="E16" s="80"/>
    </row>
    <row r="17" spans="1:5" x14ac:dyDescent="0.25">
      <c r="A17" s="3" t="s">
        <v>326</v>
      </c>
      <c r="B17" s="80">
        <v>2182.0700000000002</v>
      </c>
      <c r="C17" s="80"/>
      <c r="D17" s="80"/>
      <c r="E17" s="80"/>
    </row>
    <row r="18" spans="1:5" x14ac:dyDescent="0.25">
      <c r="A18" s="3" t="s">
        <v>325</v>
      </c>
      <c r="B18" s="80">
        <v>364297.67</v>
      </c>
      <c r="C18" s="80"/>
      <c r="D18" s="80"/>
      <c r="E18" s="80"/>
    </row>
    <row r="19" spans="1:5" x14ac:dyDescent="0.25">
      <c r="A19" s="3" t="s">
        <v>372</v>
      </c>
      <c r="B19" s="80">
        <v>4041.47</v>
      </c>
      <c r="C19" s="80"/>
      <c r="D19" s="80"/>
      <c r="E19" s="80"/>
    </row>
    <row r="20" spans="1:5" x14ac:dyDescent="0.25">
      <c r="A20" s="3" t="s">
        <v>373</v>
      </c>
      <c r="B20" s="80">
        <v>56639.6</v>
      </c>
      <c r="C20" s="80"/>
      <c r="D20" s="80"/>
      <c r="E20" s="80"/>
    </row>
    <row r="21" spans="1:5" x14ac:dyDescent="0.25">
      <c r="A21" s="2" t="s">
        <v>374</v>
      </c>
      <c r="B21" s="81">
        <f>B22</f>
        <v>20041.3</v>
      </c>
      <c r="C21" s="80"/>
      <c r="D21" s="80"/>
      <c r="E21" s="80"/>
    </row>
    <row r="22" spans="1:5" x14ac:dyDescent="0.25">
      <c r="A22" s="3" t="s">
        <v>374</v>
      </c>
      <c r="B22" s="80">
        <v>20041.3</v>
      </c>
      <c r="C22" s="80"/>
      <c r="D22" s="80"/>
      <c r="E22" s="80"/>
    </row>
    <row r="23" spans="1:5" x14ac:dyDescent="0.25">
      <c r="A23" s="2" t="s">
        <v>260</v>
      </c>
      <c r="B23" s="81">
        <f>SUM(B24:B26)</f>
        <v>1002191.91</v>
      </c>
      <c r="C23" s="80"/>
      <c r="D23" s="80"/>
      <c r="E23" s="80"/>
    </row>
    <row r="24" spans="1:5" x14ac:dyDescent="0.25">
      <c r="A24" s="3" t="s">
        <v>195</v>
      </c>
      <c r="B24" s="80">
        <v>92519.06</v>
      </c>
      <c r="C24" s="80"/>
      <c r="D24" s="80"/>
      <c r="E24" s="80"/>
    </row>
    <row r="25" spans="1:5" x14ac:dyDescent="0.25">
      <c r="A25" s="3" t="s">
        <v>196</v>
      </c>
      <c r="B25" s="80">
        <v>909261.96</v>
      </c>
      <c r="C25" s="80"/>
      <c r="D25" s="80"/>
      <c r="E25" s="80"/>
    </row>
    <row r="26" spans="1:5" x14ac:dyDescent="0.25">
      <c r="A26" s="3" t="s">
        <v>375</v>
      </c>
      <c r="B26" s="80">
        <v>410.89</v>
      </c>
      <c r="C26" s="80"/>
      <c r="D26" s="80"/>
      <c r="E26" s="80"/>
    </row>
    <row r="27" spans="1:5" x14ac:dyDescent="0.25">
      <c r="A27" s="2" t="s">
        <v>345</v>
      </c>
      <c r="B27" s="81">
        <f>SUM(B28:B29)</f>
        <v>308270.92</v>
      </c>
      <c r="C27" s="80"/>
      <c r="D27" s="80"/>
      <c r="E27" s="80"/>
    </row>
    <row r="28" spans="1:5" x14ac:dyDescent="0.25">
      <c r="A28" s="3" t="s">
        <v>188</v>
      </c>
      <c r="B28" s="80">
        <v>308270.92</v>
      </c>
      <c r="C28" s="80"/>
      <c r="D28" s="80"/>
      <c r="E28" s="80"/>
    </row>
    <row r="29" spans="1:5" x14ac:dyDescent="0.25">
      <c r="A29" s="2" t="s">
        <v>376</v>
      </c>
      <c r="C29" s="80"/>
      <c r="D29" s="81">
        <f>B30+B32+B34+B38</f>
        <v>99435529.560000002</v>
      </c>
      <c r="E29" s="80"/>
    </row>
    <row r="30" spans="1:5" x14ac:dyDescent="0.25">
      <c r="A30" s="2" t="s">
        <v>261</v>
      </c>
      <c r="B30" s="81">
        <f>B31</f>
        <v>3391199.04</v>
      </c>
      <c r="C30" s="80"/>
      <c r="D30" s="80"/>
      <c r="E30" s="80"/>
    </row>
    <row r="31" spans="1:5" x14ac:dyDescent="0.25">
      <c r="A31" s="3" t="s">
        <v>377</v>
      </c>
      <c r="B31" s="80">
        <v>3391199.04</v>
      </c>
      <c r="C31" s="80"/>
      <c r="D31" s="80"/>
      <c r="E31" s="80"/>
    </row>
    <row r="32" spans="1:5" x14ac:dyDescent="0.25">
      <c r="A32" s="2" t="s">
        <v>289</v>
      </c>
      <c r="B32" s="81">
        <f>B33</f>
        <v>71528327.480000004</v>
      </c>
      <c r="C32" s="80"/>
      <c r="D32" s="80"/>
      <c r="E32" s="80"/>
    </row>
    <row r="33" spans="1:8" x14ac:dyDescent="0.25">
      <c r="A33" s="3" t="s">
        <v>262</v>
      </c>
      <c r="B33" s="80">
        <v>71528327.480000004</v>
      </c>
      <c r="C33" s="80"/>
      <c r="D33" s="80"/>
      <c r="E33" s="80"/>
    </row>
    <row r="34" spans="1:8" x14ac:dyDescent="0.25">
      <c r="A34" s="2" t="s">
        <v>263</v>
      </c>
      <c r="B34" s="81">
        <f>SUM(B35:B37)</f>
        <v>24392544.129999999</v>
      </c>
      <c r="C34" s="80"/>
      <c r="D34" s="80"/>
      <c r="E34" s="80"/>
    </row>
    <row r="35" spans="1:8" x14ac:dyDescent="0.25">
      <c r="A35" s="3" t="s">
        <v>264</v>
      </c>
      <c r="B35" s="80">
        <v>28206.07</v>
      </c>
      <c r="C35" s="80"/>
      <c r="D35" s="80"/>
      <c r="E35" s="80"/>
    </row>
    <row r="36" spans="1:8" x14ac:dyDescent="0.25">
      <c r="A36" s="3" t="s">
        <v>265</v>
      </c>
      <c r="B36" s="80">
        <v>816421.23</v>
      </c>
      <c r="C36" s="80"/>
      <c r="D36" s="80"/>
      <c r="E36" s="80"/>
    </row>
    <row r="37" spans="1:8" x14ac:dyDescent="0.25">
      <c r="A37" s="3" t="s">
        <v>266</v>
      </c>
      <c r="B37" s="80">
        <v>23547916.829999998</v>
      </c>
      <c r="C37" s="80"/>
      <c r="D37" s="80"/>
      <c r="E37" s="80"/>
    </row>
    <row r="38" spans="1:8" x14ac:dyDescent="0.25">
      <c r="A38" s="2" t="s">
        <v>286</v>
      </c>
      <c r="B38" s="81">
        <f>SUM(B39:B41)</f>
        <v>123458.91000000003</v>
      </c>
      <c r="C38" s="80"/>
      <c r="D38" s="80"/>
      <c r="E38" s="80"/>
    </row>
    <row r="39" spans="1:8" x14ac:dyDescent="0.25">
      <c r="A39" s="3" t="s">
        <v>267</v>
      </c>
      <c r="B39" s="80">
        <v>51684.46</v>
      </c>
      <c r="C39" s="80"/>
      <c r="D39" s="80"/>
      <c r="E39" s="80"/>
    </row>
    <row r="40" spans="1:8" x14ac:dyDescent="0.25">
      <c r="A40" s="3" t="s">
        <v>294</v>
      </c>
      <c r="B40" s="80">
        <v>426938.2</v>
      </c>
      <c r="C40" s="80"/>
      <c r="D40" s="80"/>
      <c r="E40" s="80"/>
    </row>
    <row r="41" spans="1:8" x14ac:dyDescent="0.25">
      <c r="A41" s="3" t="s">
        <v>268</v>
      </c>
      <c r="B41" s="80">
        <v>-355163.75</v>
      </c>
      <c r="C41" s="80"/>
      <c r="D41" s="80"/>
      <c r="E41" s="80"/>
    </row>
    <row r="42" spans="1:8" x14ac:dyDescent="0.25">
      <c r="A42" s="2" t="s">
        <v>269</v>
      </c>
      <c r="B42" s="80"/>
      <c r="C42" s="80"/>
      <c r="D42" s="81">
        <f>SUM(B43)</f>
        <v>31650729.300000001</v>
      </c>
      <c r="E42" s="80"/>
      <c r="H42" s="35"/>
    </row>
    <row r="43" spans="1:8" x14ac:dyDescent="0.25">
      <c r="A43" s="2" t="s">
        <v>270</v>
      </c>
      <c r="B43" s="81">
        <f>SUM(B44:B52)</f>
        <v>31650729.300000001</v>
      </c>
      <c r="C43" s="80"/>
      <c r="D43" s="80"/>
      <c r="E43" s="80"/>
    </row>
    <row r="44" spans="1:8" x14ac:dyDescent="0.25">
      <c r="A44" s="3" t="s">
        <v>271</v>
      </c>
      <c r="B44" s="80">
        <v>2257.6799999999998</v>
      </c>
      <c r="C44" s="80"/>
      <c r="D44" s="80"/>
      <c r="E44" s="80"/>
    </row>
    <row r="45" spans="1:8" x14ac:dyDescent="0.25">
      <c r="A45" s="3" t="s">
        <v>272</v>
      </c>
      <c r="B45" s="80">
        <v>15067.1</v>
      </c>
      <c r="C45" s="80"/>
      <c r="D45" s="80"/>
      <c r="E45" s="80"/>
    </row>
    <row r="46" spans="1:8" x14ac:dyDescent="0.25">
      <c r="A46" s="3" t="s">
        <v>51</v>
      </c>
      <c r="B46" s="80">
        <v>10996.64</v>
      </c>
      <c r="C46" s="80"/>
      <c r="D46" s="80"/>
      <c r="E46" s="80"/>
    </row>
    <row r="47" spans="1:8" x14ac:dyDescent="0.25">
      <c r="A47" s="3" t="s">
        <v>378</v>
      </c>
      <c r="B47" s="80">
        <v>56174.07</v>
      </c>
      <c r="C47" s="80"/>
      <c r="D47" s="80"/>
      <c r="E47" s="80"/>
    </row>
    <row r="48" spans="1:8" x14ac:dyDescent="0.25">
      <c r="A48" s="3" t="s">
        <v>211</v>
      </c>
      <c r="B48" s="80">
        <v>782.01</v>
      </c>
      <c r="C48" s="80"/>
      <c r="D48" s="82"/>
      <c r="E48" s="80"/>
    </row>
    <row r="49" spans="1:5" x14ac:dyDescent="0.25">
      <c r="A49" s="3" t="s">
        <v>273</v>
      </c>
      <c r="B49" s="80">
        <v>51442.57</v>
      </c>
      <c r="C49" s="80"/>
      <c r="D49" s="80"/>
      <c r="E49" s="80"/>
    </row>
    <row r="50" spans="1:5" x14ac:dyDescent="0.25">
      <c r="A50" s="3" t="s">
        <v>70</v>
      </c>
      <c r="B50" s="80">
        <v>51575.94</v>
      </c>
      <c r="C50" s="80"/>
      <c r="D50" s="80"/>
      <c r="E50" s="80"/>
    </row>
    <row r="51" spans="1:5" x14ac:dyDescent="0.25">
      <c r="A51" s="3" t="s">
        <v>217</v>
      </c>
      <c r="B51" s="80">
        <v>0</v>
      </c>
      <c r="C51" s="80"/>
      <c r="D51" s="80"/>
      <c r="E51" s="80"/>
    </row>
    <row r="52" spans="1:5" x14ac:dyDescent="0.25">
      <c r="A52" s="3" t="s">
        <v>274</v>
      </c>
      <c r="B52" s="80">
        <v>31462433.289999999</v>
      </c>
      <c r="C52" s="80"/>
      <c r="D52" s="80"/>
      <c r="E52" s="80"/>
    </row>
    <row r="53" spans="1:5" x14ac:dyDescent="0.25">
      <c r="A53" s="2" t="s">
        <v>275</v>
      </c>
      <c r="B53" s="80"/>
      <c r="C53" s="80"/>
      <c r="D53" s="81">
        <f>SUM(B54)</f>
        <v>1146573.83</v>
      </c>
      <c r="E53" s="80"/>
    </row>
    <row r="54" spans="1:5" x14ac:dyDescent="0.25">
      <c r="A54" s="2" t="s">
        <v>276</v>
      </c>
      <c r="B54" s="81">
        <f>SUM(B55:B63)</f>
        <v>1146573.83</v>
      </c>
      <c r="C54" s="80"/>
      <c r="D54" s="80"/>
      <c r="E54" s="80"/>
    </row>
    <row r="55" spans="1:5" x14ac:dyDescent="0.25">
      <c r="A55" s="3" t="s">
        <v>277</v>
      </c>
      <c r="B55" s="80">
        <v>758726.5</v>
      </c>
      <c r="C55" s="80"/>
      <c r="D55" s="80"/>
      <c r="E55" s="80"/>
    </row>
    <row r="56" spans="1:5" x14ac:dyDescent="0.25">
      <c r="A56" s="3" t="s">
        <v>302</v>
      </c>
      <c r="B56" s="80">
        <v>14768.34</v>
      </c>
      <c r="C56" s="80"/>
      <c r="D56" s="80"/>
      <c r="E56" s="80"/>
    </row>
    <row r="57" spans="1:5" x14ac:dyDescent="0.25">
      <c r="A57" s="3" t="s">
        <v>379</v>
      </c>
      <c r="B57" s="80">
        <v>82442.09</v>
      </c>
      <c r="C57" s="80"/>
      <c r="D57" s="80"/>
      <c r="E57" s="80"/>
    </row>
    <row r="58" spans="1:5" x14ac:dyDescent="0.25">
      <c r="A58" s="3" t="s">
        <v>380</v>
      </c>
      <c r="B58" s="80">
        <v>315355.53999999998</v>
      </c>
      <c r="C58" s="80"/>
      <c r="D58" s="80"/>
      <c r="E58" s="80"/>
    </row>
    <row r="59" spans="1:5" x14ac:dyDescent="0.25">
      <c r="A59" s="3" t="s">
        <v>368</v>
      </c>
      <c r="B59" s="80">
        <v>15683.81</v>
      </c>
      <c r="C59" s="80"/>
      <c r="D59" s="80"/>
      <c r="E59" s="80"/>
    </row>
    <row r="60" spans="1:5" x14ac:dyDescent="0.25">
      <c r="A60" s="3" t="s">
        <v>381</v>
      </c>
      <c r="B60" s="80">
        <v>2032446.41</v>
      </c>
      <c r="C60" s="80"/>
      <c r="D60" s="80"/>
      <c r="E60" s="80"/>
    </row>
    <row r="61" spans="1:5" x14ac:dyDescent="0.25">
      <c r="A61" s="3" t="s">
        <v>217</v>
      </c>
      <c r="B61" s="80">
        <v>1055601.1299999999</v>
      </c>
      <c r="C61" s="80"/>
      <c r="D61" s="80"/>
      <c r="E61" s="80"/>
    </row>
    <row r="62" spans="1:5" x14ac:dyDescent="0.25">
      <c r="A62" s="3" t="s">
        <v>219</v>
      </c>
      <c r="B62" s="80">
        <v>500</v>
      </c>
      <c r="C62" s="80"/>
      <c r="D62" s="80"/>
      <c r="E62" s="80"/>
    </row>
    <row r="63" spans="1:5" x14ac:dyDescent="0.25">
      <c r="A63" s="3" t="s">
        <v>382</v>
      </c>
      <c r="B63" s="80">
        <v>-3128949.99</v>
      </c>
      <c r="C63" s="80"/>
      <c r="D63" s="80"/>
      <c r="E63" s="80"/>
    </row>
    <row r="64" spans="1:5" x14ac:dyDescent="0.25">
      <c r="A64" s="2" t="s">
        <v>278</v>
      </c>
      <c r="B64" s="80"/>
      <c r="C64" s="80"/>
      <c r="D64" s="83">
        <f>D8+D29+D42+D53</f>
        <v>135421121.29000002</v>
      </c>
      <c r="E64" s="80"/>
    </row>
    <row r="65" spans="1:7" x14ac:dyDescent="0.25">
      <c r="A65" s="2"/>
      <c r="B65" s="80"/>
      <c r="C65" s="80"/>
      <c r="D65" s="83"/>
      <c r="E65" s="80"/>
    </row>
    <row r="66" spans="1:7" x14ac:dyDescent="0.25">
      <c r="A66" s="92" t="s">
        <v>346</v>
      </c>
      <c r="B66" s="92"/>
      <c r="C66" s="92"/>
      <c r="D66" s="92"/>
      <c r="E66" s="80"/>
    </row>
    <row r="67" spans="1:7" x14ac:dyDescent="0.25">
      <c r="A67" s="92" t="s">
        <v>371</v>
      </c>
      <c r="B67" s="92"/>
      <c r="C67" s="92"/>
      <c r="D67" s="92"/>
      <c r="E67" s="80"/>
    </row>
    <row r="68" spans="1:7" x14ac:dyDescent="0.25">
      <c r="A68" s="92" t="s">
        <v>419</v>
      </c>
      <c r="B68" s="92"/>
      <c r="C68" s="92"/>
      <c r="D68" s="92"/>
      <c r="E68" s="80"/>
    </row>
    <row r="69" spans="1:7" x14ac:dyDescent="0.25">
      <c r="A69" s="92" t="s">
        <v>347</v>
      </c>
      <c r="B69" s="92"/>
      <c r="C69" s="92"/>
      <c r="D69" s="92"/>
      <c r="E69" s="80"/>
    </row>
    <row r="70" spans="1:7" x14ac:dyDescent="0.25">
      <c r="A70" s="2" t="s">
        <v>147</v>
      </c>
      <c r="B70" s="2"/>
      <c r="C70" s="2"/>
      <c r="D70" s="3"/>
      <c r="E70" s="80"/>
    </row>
    <row r="71" spans="1:7" s="48" customFormat="1" ht="15" customHeight="1" x14ac:dyDescent="0.2"/>
    <row r="72" spans="1:7" x14ac:dyDescent="0.25">
      <c r="A72" s="4" t="s">
        <v>304</v>
      </c>
      <c r="B72" s="84" t="s">
        <v>254</v>
      </c>
      <c r="C72" s="83"/>
      <c r="D72" s="84" t="s">
        <v>255</v>
      </c>
    </row>
    <row r="73" spans="1:7" x14ac:dyDescent="0.25">
      <c r="A73" s="2" t="s">
        <v>279</v>
      </c>
      <c r="B73" s="80"/>
      <c r="C73" s="80"/>
      <c r="D73" s="81">
        <f>B74+B77</f>
        <v>1419838.64</v>
      </c>
    </row>
    <row r="74" spans="1:7" x14ac:dyDescent="0.25">
      <c r="A74" s="2" t="s">
        <v>383</v>
      </c>
      <c r="B74" s="81">
        <f>SUM(B75:B76)</f>
        <v>948615.88</v>
      </c>
      <c r="C74" s="80"/>
      <c r="D74" s="80"/>
    </row>
    <row r="75" spans="1:7" x14ac:dyDescent="0.25">
      <c r="A75" s="3" t="s">
        <v>351</v>
      </c>
      <c r="B75" s="80">
        <v>948533.79</v>
      </c>
      <c r="C75" s="80"/>
      <c r="D75" s="80"/>
    </row>
    <row r="76" spans="1:7" x14ac:dyDescent="0.25">
      <c r="A76" s="3" t="s">
        <v>197</v>
      </c>
      <c r="B76" s="80">
        <v>82.09</v>
      </c>
      <c r="C76" s="80"/>
      <c r="D76" s="80"/>
    </row>
    <row r="77" spans="1:7" x14ac:dyDescent="0.25">
      <c r="A77" s="2" t="s">
        <v>314</v>
      </c>
      <c r="B77" s="81">
        <f>SUM(B78:B82)</f>
        <v>471222.75999999995</v>
      </c>
      <c r="C77" s="80"/>
      <c r="D77" s="80"/>
      <c r="G77" s="35"/>
    </row>
    <row r="78" spans="1:7" x14ac:dyDescent="0.25">
      <c r="A78" s="3" t="s">
        <v>190</v>
      </c>
      <c r="B78" s="80">
        <v>260853.25</v>
      </c>
      <c r="C78" s="80"/>
      <c r="D78" s="80"/>
    </row>
    <row r="79" spans="1:7" x14ac:dyDescent="0.25">
      <c r="A79" s="3" t="s">
        <v>315</v>
      </c>
      <c r="B79" s="80">
        <v>162790.60999999999</v>
      </c>
      <c r="C79" s="80"/>
      <c r="D79" s="80"/>
    </row>
    <row r="80" spans="1:7" x14ac:dyDescent="0.25">
      <c r="A80" s="3" t="s">
        <v>191</v>
      </c>
      <c r="B80" s="80">
        <v>3890.61</v>
      </c>
      <c r="C80" s="80"/>
      <c r="D80" s="80"/>
    </row>
    <row r="81" spans="1:7" x14ac:dyDescent="0.25">
      <c r="A81" s="3" t="s">
        <v>316</v>
      </c>
      <c r="B81" s="80">
        <v>1976</v>
      </c>
      <c r="C81" s="80"/>
      <c r="D81" s="80"/>
      <c r="G81" s="35"/>
    </row>
    <row r="82" spans="1:7" x14ac:dyDescent="0.25">
      <c r="A82" s="3" t="s">
        <v>317</v>
      </c>
      <c r="B82" s="80">
        <v>41712.29</v>
      </c>
      <c r="C82" s="80"/>
      <c r="D82" s="80"/>
    </row>
    <row r="83" spans="1:7" x14ac:dyDescent="0.25">
      <c r="A83" s="2" t="s">
        <v>290</v>
      </c>
      <c r="B83" s="80"/>
      <c r="C83" s="80"/>
      <c r="D83" s="81">
        <f>B84+B87</f>
        <v>245968230.48999998</v>
      </c>
    </row>
    <row r="84" spans="1:7" x14ac:dyDescent="0.25">
      <c r="A84" s="2" t="s">
        <v>280</v>
      </c>
      <c r="B84" s="81">
        <f>SUM(B85:B86)</f>
        <v>168550552.56999999</v>
      </c>
      <c r="C84" s="80"/>
      <c r="D84" s="80"/>
    </row>
    <row r="85" spans="1:7" x14ac:dyDescent="0.25">
      <c r="A85" s="3" t="s">
        <v>384</v>
      </c>
      <c r="B85" s="80">
        <v>54362274.490000002</v>
      </c>
      <c r="C85" s="80"/>
      <c r="D85" s="80"/>
    </row>
    <row r="86" spans="1:7" x14ac:dyDescent="0.25">
      <c r="A86" s="3" t="s">
        <v>385</v>
      </c>
      <c r="B86" s="80">
        <v>114188278.08</v>
      </c>
      <c r="C86" s="80"/>
      <c r="D86" s="80"/>
    </row>
    <row r="87" spans="1:7" x14ac:dyDescent="0.25">
      <c r="A87" s="2" t="s">
        <v>319</v>
      </c>
      <c r="B87" s="81">
        <f>SUM(B88:B89)</f>
        <v>77417677.919999987</v>
      </c>
      <c r="C87" s="80"/>
      <c r="D87" s="80"/>
    </row>
    <row r="88" spans="1:7" x14ac:dyDescent="0.25">
      <c r="A88" s="3" t="s">
        <v>320</v>
      </c>
      <c r="B88" s="80">
        <v>3458280.35</v>
      </c>
      <c r="C88" s="80"/>
      <c r="D88" s="80"/>
    </row>
    <row r="89" spans="1:7" x14ac:dyDescent="0.25">
      <c r="A89" s="3" t="s">
        <v>386</v>
      </c>
      <c r="B89" s="80">
        <v>73959397.569999993</v>
      </c>
      <c r="C89" s="80"/>
      <c r="D89" s="80"/>
    </row>
    <row r="90" spans="1:7" x14ac:dyDescent="0.25">
      <c r="A90" s="2" t="s">
        <v>281</v>
      </c>
      <c r="B90" s="80"/>
      <c r="C90" s="80"/>
      <c r="D90" s="81">
        <f>B91+B95</f>
        <v>-80141198.260000005</v>
      </c>
    </row>
    <row r="91" spans="1:7" x14ac:dyDescent="0.25">
      <c r="A91" s="2" t="s">
        <v>282</v>
      </c>
      <c r="B91" s="81">
        <f>SUM(B92:B94)</f>
        <v>-79731368.680000007</v>
      </c>
      <c r="C91" s="80"/>
    </row>
    <row r="92" spans="1:7" x14ac:dyDescent="0.25">
      <c r="A92" s="3" t="s">
        <v>283</v>
      </c>
      <c r="B92" s="80">
        <v>21052789.75</v>
      </c>
      <c r="C92" s="80"/>
      <c r="D92" s="80"/>
    </row>
    <row r="93" spans="1:7" x14ac:dyDescent="0.25">
      <c r="A93" s="3" t="s">
        <v>284</v>
      </c>
      <c r="B93" s="80">
        <v>539415.49</v>
      </c>
      <c r="C93" s="80"/>
      <c r="D93" s="80"/>
    </row>
    <row r="94" spans="1:7" x14ac:dyDescent="0.25">
      <c r="A94" s="3" t="s">
        <v>305</v>
      </c>
      <c r="B94" s="80">
        <v>-101323573.92</v>
      </c>
      <c r="C94" s="80"/>
      <c r="D94" s="80"/>
    </row>
    <row r="95" spans="1:7" x14ac:dyDescent="0.25">
      <c r="A95" s="2" t="s">
        <v>291</v>
      </c>
      <c r="B95" s="81">
        <f>B96+B97</f>
        <v>-409829.58</v>
      </c>
      <c r="C95" s="80"/>
      <c r="D95" s="80"/>
    </row>
    <row r="96" spans="1:7" x14ac:dyDescent="0.25">
      <c r="A96" s="3" t="s">
        <v>306</v>
      </c>
      <c r="B96" s="80">
        <v>-409049.26</v>
      </c>
      <c r="C96" s="80"/>
      <c r="D96" s="80"/>
    </row>
    <row r="97" spans="1:7" x14ac:dyDescent="0.25">
      <c r="A97" s="3" t="s">
        <v>292</v>
      </c>
      <c r="B97" s="80">
        <v>-780.32</v>
      </c>
      <c r="C97" s="80"/>
      <c r="D97" s="80"/>
    </row>
    <row r="98" spans="1:7" x14ac:dyDescent="0.25">
      <c r="A98" s="2" t="s">
        <v>285</v>
      </c>
      <c r="B98" s="81">
        <f>D64-D73-D83-D90</f>
        <v>-31825749.579999954</v>
      </c>
      <c r="C98" s="80"/>
      <c r="D98" s="81">
        <f>B98</f>
        <v>-31825749.579999954</v>
      </c>
    </row>
    <row r="99" spans="1:7" x14ac:dyDescent="0.25">
      <c r="A99" s="2" t="s">
        <v>287</v>
      </c>
      <c r="B99" s="80"/>
      <c r="C99" s="80"/>
      <c r="D99" s="81">
        <f>D73+D83+D90+D98</f>
        <v>135421121.28999999</v>
      </c>
      <c r="G99" s="35"/>
    </row>
    <row r="100" spans="1:7" x14ac:dyDescent="0.25">
      <c r="A100" s="3"/>
      <c r="B100" s="80"/>
      <c r="C100" s="80"/>
      <c r="D100" s="80"/>
    </row>
    <row r="101" spans="1:7" x14ac:dyDescent="0.25">
      <c r="A101" s="3"/>
      <c r="B101" s="80"/>
      <c r="C101" s="80"/>
      <c r="D101" s="80"/>
    </row>
  </sheetData>
  <mergeCells count="8">
    <mergeCell ref="A66:D66"/>
    <mergeCell ref="A67:D67"/>
    <mergeCell ref="A68:D68"/>
    <mergeCell ref="A69:D6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34" sqref="I34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92" t="s">
        <v>346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389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420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347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2" t="s">
        <v>147</v>
      </c>
      <c r="B5" s="2"/>
      <c r="C5" s="3"/>
      <c r="D5" s="3"/>
      <c r="E5" s="3"/>
      <c r="F5" s="3"/>
      <c r="G5" s="3"/>
    </row>
    <row r="7" spans="1:12" x14ac:dyDescent="0.25">
      <c r="A7" s="4" t="s">
        <v>200</v>
      </c>
      <c r="B7" s="2"/>
      <c r="C7" s="4" t="s">
        <v>174</v>
      </c>
      <c r="D7" s="2"/>
      <c r="E7" s="4" t="s">
        <v>175</v>
      </c>
      <c r="F7" s="2"/>
      <c r="G7" s="4" t="s">
        <v>252</v>
      </c>
      <c r="H7" s="2"/>
      <c r="I7" s="4" t="s">
        <v>174</v>
      </c>
      <c r="J7" s="2"/>
      <c r="K7" s="4" t="s">
        <v>175</v>
      </c>
      <c r="L7" s="3"/>
    </row>
    <row r="8" spans="1:12" x14ac:dyDescent="0.25">
      <c r="A8" s="2" t="s">
        <v>201</v>
      </c>
      <c r="B8" s="3"/>
      <c r="C8" s="81">
        <f>SUM(C9:C15)</f>
        <v>52138446.430000007</v>
      </c>
      <c r="D8" s="3"/>
      <c r="E8" s="85">
        <v>0</v>
      </c>
      <c r="F8" s="3"/>
      <c r="G8" s="2" t="s">
        <v>220</v>
      </c>
      <c r="H8" s="3"/>
      <c r="I8" s="81">
        <f>SUM(I9:I11)</f>
        <v>42597567.169999994</v>
      </c>
      <c r="J8" s="3"/>
      <c r="K8" s="86">
        <v>0</v>
      </c>
      <c r="L8" s="3"/>
    </row>
    <row r="9" spans="1:12" x14ac:dyDescent="0.25">
      <c r="A9" s="3" t="s">
        <v>202</v>
      </c>
      <c r="B9" s="3"/>
      <c r="C9" s="80">
        <v>2009401.58</v>
      </c>
      <c r="D9" s="3"/>
      <c r="E9" s="85">
        <v>0</v>
      </c>
      <c r="F9" s="3"/>
      <c r="G9" s="3" t="s">
        <v>221</v>
      </c>
      <c r="H9" s="3"/>
      <c r="I9" s="80">
        <v>14036627.859999999</v>
      </c>
      <c r="J9" s="3"/>
      <c r="K9" s="85">
        <v>0</v>
      </c>
      <c r="L9" s="3"/>
    </row>
    <row r="10" spans="1:12" x14ac:dyDescent="0.25">
      <c r="A10" s="3" t="s">
        <v>203</v>
      </c>
      <c r="B10" s="3"/>
      <c r="C10" s="80">
        <v>39156397.630000003</v>
      </c>
      <c r="D10" s="3"/>
      <c r="E10" s="85">
        <v>0</v>
      </c>
      <c r="F10" s="3"/>
      <c r="G10" s="3" t="s">
        <v>222</v>
      </c>
      <c r="H10" s="3"/>
      <c r="I10" s="80">
        <v>28534766.41</v>
      </c>
      <c r="J10" s="3"/>
      <c r="K10" s="85">
        <v>0</v>
      </c>
      <c r="L10" s="3"/>
    </row>
    <row r="11" spans="1:12" x14ac:dyDescent="0.25">
      <c r="A11" s="3" t="s">
        <v>204</v>
      </c>
      <c r="B11" s="3"/>
      <c r="C11" s="80">
        <v>2666965.7400000002</v>
      </c>
      <c r="D11" s="3"/>
      <c r="E11" s="85">
        <v>0</v>
      </c>
      <c r="F11" s="3"/>
      <c r="G11" s="3" t="s">
        <v>301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205</v>
      </c>
      <c r="B12" s="3"/>
      <c r="C12" s="80">
        <v>2782034.52</v>
      </c>
      <c r="D12" s="3"/>
      <c r="E12" s="85">
        <v>0</v>
      </c>
      <c r="F12" s="3"/>
      <c r="G12" s="2" t="s">
        <v>223</v>
      </c>
      <c r="H12" s="3"/>
      <c r="I12" s="81">
        <f>SUM(I13:I15)</f>
        <v>44251118.960000001</v>
      </c>
      <c r="J12" s="3"/>
      <c r="K12" s="86">
        <v>0</v>
      </c>
      <c r="L12" s="3"/>
    </row>
    <row r="13" spans="1:12" x14ac:dyDescent="0.25">
      <c r="A13" s="3" t="s">
        <v>206</v>
      </c>
      <c r="B13" s="3"/>
      <c r="C13" s="80">
        <v>2164957.41</v>
      </c>
      <c r="D13" s="3"/>
      <c r="E13" s="85">
        <v>0</v>
      </c>
      <c r="F13" s="3"/>
      <c r="G13" s="3" t="s">
        <v>308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2578104.08</v>
      </c>
      <c r="D14" s="3"/>
      <c r="E14" s="85">
        <v>0</v>
      </c>
      <c r="F14" s="3"/>
      <c r="G14" s="3" t="s">
        <v>224</v>
      </c>
      <c r="H14" s="3"/>
      <c r="I14" s="80">
        <v>40245279.359999999</v>
      </c>
      <c r="J14" s="3"/>
      <c r="K14" s="85">
        <v>0</v>
      </c>
      <c r="L14" s="3"/>
    </row>
    <row r="15" spans="1:12" x14ac:dyDescent="0.25">
      <c r="A15" s="3" t="s">
        <v>207</v>
      </c>
      <c r="B15" s="3"/>
      <c r="C15" s="80">
        <v>780585.47</v>
      </c>
      <c r="D15" s="3"/>
      <c r="E15" s="85">
        <v>0</v>
      </c>
      <c r="F15" s="3"/>
      <c r="G15" s="3" t="s">
        <v>225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208</v>
      </c>
      <c r="B16" s="2"/>
      <c r="C16" s="81">
        <f>SUM(C17:C31)</f>
        <v>12247000.260000002</v>
      </c>
      <c r="D16" s="2"/>
      <c r="E16" s="86">
        <v>0</v>
      </c>
      <c r="F16" s="3"/>
      <c r="G16" s="2" t="s">
        <v>226</v>
      </c>
      <c r="H16" s="3"/>
      <c r="I16" s="81">
        <f>SUM(I17:I18)</f>
        <v>132689795.94</v>
      </c>
      <c r="J16" s="3"/>
      <c r="K16" s="85">
        <v>0</v>
      </c>
      <c r="L16" s="3"/>
    </row>
    <row r="17" spans="1:12" x14ac:dyDescent="0.25">
      <c r="A17" s="3" t="s">
        <v>209</v>
      </c>
      <c r="B17" s="3"/>
      <c r="C17" s="80">
        <v>454544.26</v>
      </c>
      <c r="D17" s="3"/>
      <c r="E17" s="85">
        <v>0</v>
      </c>
      <c r="F17" s="3"/>
      <c r="G17" s="3" t="s">
        <v>309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152872.01999999999</v>
      </c>
      <c r="D18" s="3"/>
      <c r="E18" s="85">
        <v>0</v>
      </c>
      <c r="F18" s="3"/>
      <c r="G18" s="3" t="s">
        <v>227</v>
      </c>
      <c r="H18" s="3"/>
      <c r="I18" s="80">
        <v>132689795.94</v>
      </c>
      <c r="J18" s="3"/>
      <c r="K18" s="85">
        <v>0</v>
      </c>
      <c r="L18" s="3"/>
    </row>
    <row r="19" spans="1:12" x14ac:dyDescent="0.25">
      <c r="A19" s="3" t="s">
        <v>210</v>
      </c>
      <c r="B19" s="3"/>
      <c r="C19" s="80">
        <v>180986.71</v>
      </c>
      <c r="D19" s="3"/>
      <c r="E19" s="85">
        <v>0</v>
      </c>
      <c r="F19" s="3"/>
      <c r="G19" s="2" t="s">
        <v>228</v>
      </c>
      <c r="H19" s="3"/>
      <c r="I19" s="81">
        <f>SUM(I20:I25)</f>
        <v>7426156.8899999997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100204.11</v>
      </c>
      <c r="D20" s="3"/>
      <c r="E20" s="85">
        <v>0</v>
      </c>
      <c r="F20" s="3"/>
      <c r="G20" s="3" t="s">
        <v>396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378</v>
      </c>
      <c r="B21" s="3"/>
      <c r="C21" s="80">
        <v>635892.44999999995</v>
      </c>
      <c r="D21" s="3"/>
      <c r="E21" s="85">
        <v>0</v>
      </c>
      <c r="F21" s="3"/>
      <c r="G21" s="3" t="s">
        <v>229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211</v>
      </c>
      <c r="B22" s="3"/>
      <c r="C22" s="80">
        <v>128516.71</v>
      </c>
      <c r="D22" s="3"/>
      <c r="E22" s="85">
        <v>0</v>
      </c>
      <c r="F22" s="3"/>
      <c r="G22" s="3" t="s">
        <v>397</v>
      </c>
      <c r="H22" s="3"/>
      <c r="I22" s="80">
        <v>6740758.6399999997</v>
      </c>
      <c r="J22" s="3"/>
      <c r="K22" s="85">
        <v>0</v>
      </c>
      <c r="L22" s="3"/>
    </row>
    <row r="23" spans="1:12" x14ac:dyDescent="0.25">
      <c r="A23" s="3" t="s">
        <v>253</v>
      </c>
      <c r="B23" s="3"/>
      <c r="C23" s="80">
        <v>145949.07999999999</v>
      </c>
      <c r="D23" s="3"/>
      <c r="E23" s="85">
        <v>0</v>
      </c>
      <c r="F23" s="3"/>
      <c r="G23" s="3" t="s">
        <v>230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298</v>
      </c>
      <c r="B24" s="3"/>
      <c r="C24" s="80">
        <v>1378794.49</v>
      </c>
      <c r="D24" s="3"/>
      <c r="E24" s="85">
        <v>0</v>
      </c>
      <c r="F24" s="3"/>
      <c r="G24" s="3" t="s">
        <v>231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274562.37</v>
      </c>
      <c r="D25" s="3"/>
      <c r="E25" s="85">
        <v>0</v>
      </c>
      <c r="F25" s="3"/>
      <c r="G25" s="3" t="s">
        <v>232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398</v>
      </c>
      <c r="B26" s="3"/>
      <c r="C26" s="80">
        <v>215017.74</v>
      </c>
      <c r="D26" s="3"/>
      <c r="E26" s="85">
        <v>0</v>
      </c>
      <c r="F26" s="3"/>
      <c r="G26" s="2" t="s">
        <v>233</v>
      </c>
      <c r="H26" s="3"/>
      <c r="I26" s="81">
        <f>SUM(I27:I30)</f>
        <v>129902937.51000001</v>
      </c>
      <c r="J26" s="3"/>
      <c r="K26" s="86">
        <v>0</v>
      </c>
      <c r="L26" s="3"/>
    </row>
    <row r="27" spans="1:12" x14ac:dyDescent="0.25">
      <c r="A27" s="3" t="s">
        <v>212</v>
      </c>
      <c r="B27" s="3"/>
      <c r="C27" s="80">
        <v>622884.25</v>
      </c>
      <c r="D27" s="3"/>
      <c r="E27" s="85">
        <v>0</v>
      </c>
      <c r="F27" s="3"/>
      <c r="G27" s="3" t="s">
        <v>234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213</v>
      </c>
      <c r="B28" s="3"/>
      <c r="C28" s="80">
        <v>4829944.37</v>
      </c>
      <c r="D28" s="3"/>
      <c r="E28" s="85">
        <v>0</v>
      </c>
      <c r="F28" s="3"/>
      <c r="G28" s="3" t="s">
        <v>235</v>
      </c>
      <c r="H28" s="3"/>
      <c r="I28" s="80">
        <v>2992603.82</v>
      </c>
      <c r="J28" s="3"/>
      <c r="K28" s="85">
        <v>0</v>
      </c>
      <c r="L28" s="3"/>
    </row>
    <row r="29" spans="1:12" x14ac:dyDescent="0.25">
      <c r="A29" s="3" t="s">
        <v>214</v>
      </c>
      <c r="B29" s="3"/>
      <c r="C29" s="80">
        <v>208068.33</v>
      </c>
      <c r="D29" s="3"/>
      <c r="E29" s="85">
        <v>0</v>
      </c>
      <c r="F29" s="3"/>
      <c r="G29" s="3" t="s">
        <v>399</v>
      </c>
      <c r="H29" s="3"/>
      <c r="I29" s="80">
        <v>30654565.640000001</v>
      </c>
      <c r="J29" s="3"/>
      <c r="K29" s="85">
        <v>0</v>
      </c>
      <c r="L29" s="3"/>
    </row>
    <row r="30" spans="1:12" x14ac:dyDescent="0.25">
      <c r="A30" s="3" t="s">
        <v>100</v>
      </c>
      <c r="B30" s="3"/>
      <c r="C30" s="80">
        <v>1000899</v>
      </c>
      <c r="D30" s="3"/>
      <c r="E30" s="85">
        <v>0</v>
      </c>
      <c r="F30" s="3"/>
      <c r="G30" s="3" t="s">
        <v>236</v>
      </c>
      <c r="H30" s="3"/>
      <c r="I30" s="80">
        <v>96217312.150000006</v>
      </c>
      <c r="J30" s="3"/>
      <c r="K30" s="85">
        <v>0</v>
      </c>
      <c r="L30" s="3"/>
    </row>
    <row r="31" spans="1:12" x14ac:dyDescent="0.25">
      <c r="A31" s="3" t="s">
        <v>400</v>
      </c>
      <c r="B31" s="3"/>
      <c r="C31" s="80">
        <v>1917864.37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215</v>
      </c>
      <c r="B32" s="3"/>
      <c r="C32" s="81">
        <f>SUM(C33:C45)</f>
        <v>489441.71</v>
      </c>
      <c r="D32" s="3"/>
      <c r="E32" s="85">
        <v>0</v>
      </c>
      <c r="F32" s="3"/>
      <c r="G32" s="87" t="s">
        <v>237</v>
      </c>
      <c r="H32" s="3"/>
      <c r="I32" s="81">
        <f>I26+I19+I16+I12+I8</f>
        <v>356867576.47000003</v>
      </c>
      <c r="J32" s="3"/>
      <c r="K32" s="85">
        <v>0</v>
      </c>
      <c r="L32" s="3"/>
    </row>
    <row r="33" spans="1:12" x14ac:dyDescent="0.25">
      <c r="A33" s="3" t="s">
        <v>387</v>
      </c>
      <c r="B33" s="3"/>
      <c r="C33" s="80">
        <v>23285.18</v>
      </c>
      <c r="D33" s="3"/>
      <c r="E33" s="85">
        <v>0</v>
      </c>
      <c r="F33" s="3"/>
      <c r="G33" s="87" t="s">
        <v>238</v>
      </c>
      <c r="H33" s="3"/>
      <c r="I33" s="81">
        <f>C71-I32</f>
        <v>31825749.579999924</v>
      </c>
      <c r="J33" s="3"/>
      <c r="K33" s="85">
        <v>0</v>
      </c>
      <c r="L33" s="3"/>
    </row>
    <row r="34" spans="1:12" x14ac:dyDescent="0.25">
      <c r="A34" s="3" t="s">
        <v>368</v>
      </c>
      <c r="B34" s="3"/>
      <c r="C34" s="80">
        <v>2792.56</v>
      </c>
      <c r="D34" s="3"/>
      <c r="E34" s="85">
        <v>0</v>
      </c>
      <c r="F34" s="3"/>
      <c r="G34" s="87" t="s">
        <v>388</v>
      </c>
      <c r="H34" s="3"/>
      <c r="I34" s="81">
        <f>I32+I33</f>
        <v>388693326.04999995</v>
      </c>
      <c r="J34" s="3"/>
      <c r="K34" s="86">
        <v>0</v>
      </c>
      <c r="L34" s="3"/>
    </row>
    <row r="35" spans="1:12" x14ac:dyDescent="0.25">
      <c r="A35" s="3" t="s">
        <v>216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217</v>
      </c>
      <c r="B36" s="3"/>
      <c r="C36" s="80">
        <v>154780.37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218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219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390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2" x14ac:dyDescent="0.25">
      <c r="A42" s="92" t="s">
        <v>389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x14ac:dyDescent="0.25">
      <c r="A43" s="92" t="s">
        <v>420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2" x14ac:dyDescent="0.25">
      <c r="A44" s="92" t="s">
        <v>347</v>
      </c>
      <c r="B44" s="92"/>
      <c r="C44" s="92"/>
      <c r="D44" s="92"/>
      <c r="E44" s="92"/>
      <c r="F44" s="92"/>
      <c r="G44" s="92"/>
      <c r="H44" s="92"/>
      <c r="I44" s="92"/>
      <c r="J44" s="92"/>
    </row>
    <row r="45" spans="1:12" x14ac:dyDescent="0.25">
      <c r="A45" s="2" t="s">
        <v>147</v>
      </c>
      <c r="B45" s="2"/>
      <c r="C45" s="3"/>
      <c r="D45" s="3"/>
      <c r="E45" s="3"/>
      <c r="F45" s="3"/>
      <c r="G45" s="3"/>
    </row>
    <row r="46" spans="1:12" x14ac:dyDescent="0.25">
      <c r="A46" s="2" t="s">
        <v>108</v>
      </c>
      <c r="B46" s="3"/>
      <c r="C46" s="81">
        <f>SUM(C47:C51)</f>
        <v>124530832.17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299</v>
      </c>
      <c r="B47" s="3"/>
      <c r="C47" s="80">
        <v>79778.429999999993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110</v>
      </c>
      <c r="B48" s="3"/>
      <c r="C48" s="80">
        <v>142020.42000000001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391</v>
      </c>
      <c r="B49" s="3"/>
      <c r="C49" s="80">
        <v>39492238.689999998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239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240</v>
      </c>
      <c r="B51" s="3"/>
      <c r="C51" s="80">
        <v>8724632.3300000001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241</v>
      </c>
      <c r="B52" s="3"/>
      <c r="C52" s="81">
        <f>SUM(C53:C57)</f>
        <v>49981592.57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242</v>
      </c>
      <c r="B53" s="3"/>
      <c r="C53" s="80">
        <v>2695431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243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127</v>
      </c>
      <c r="B55" s="3"/>
      <c r="C55" s="80">
        <v>255504.15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244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225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245</v>
      </c>
      <c r="B58" s="3"/>
      <c r="C58" s="81">
        <f>SUM(C59:C65)</f>
        <v>63969052.609999992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307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392</v>
      </c>
      <c r="B60" s="3"/>
      <c r="C60" s="80">
        <v>5864283.5999999996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300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393</v>
      </c>
      <c r="B62" s="3"/>
      <c r="C62" s="80">
        <v>125143.63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246</v>
      </c>
      <c r="B63" s="3"/>
      <c r="C63" s="80">
        <v>56116667.960000001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394</v>
      </c>
      <c r="B64" s="3"/>
      <c r="C64" s="80">
        <v>1859522.41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247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248</v>
      </c>
      <c r="B66" s="3"/>
      <c r="C66" s="81">
        <f>SUM(C67:C70)</f>
        <v>85336960.299999997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249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250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395</v>
      </c>
      <c r="B69" s="3"/>
      <c r="C69" s="80">
        <v>15613.58</v>
      </c>
      <c r="D69" s="3"/>
      <c r="E69" s="85">
        <v>0</v>
      </c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236</v>
      </c>
      <c r="B70" s="3"/>
      <c r="C70" s="80">
        <v>84542051.310000002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251</v>
      </c>
      <c r="C71" s="81">
        <f>C66+C58+C52+C46+C32+C16+C8</f>
        <v>388693326.04999995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2022-02-15T14:41:52Z</dcterms:modified>
</cp:coreProperties>
</file>