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ODIFICACIONES AG-DIC 2016" sheetId="1" r:id="rId1"/>
  </sheets>
  <calcPr calcId="145621"/>
</workbook>
</file>

<file path=xl/calcChain.xml><?xml version="1.0" encoding="utf-8"?>
<calcChain xmlns="http://schemas.openxmlformats.org/spreadsheetml/2006/main">
  <c r="J7" i="1" l="1"/>
  <c r="J8" i="1"/>
  <c r="J146" i="1" s="1"/>
  <c r="J9" i="1"/>
  <c r="J10" i="1"/>
  <c r="J12" i="1"/>
  <c r="J13" i="1"/>
  <c r="J14" i="1"/>
  <c r="J15" i="1"/>
  <c r="J18" i="1"/>
  <c r="J19" i="1"/>
  <c r="H20" i="1"/>
  <c r="H22" i="1"/>
  <c r="H24" i="1"/>
  <c r="J25" i="1"/>
  <c r="J26" i="1"/>
  <c r="J27" i="1"/>
  <c r="J28" i="1"/>
  <c r="J29" i="1"/>
  <c r="J30" i="1"/>
  <c r="J33" i="1"/>
  <c r="J34" i="1"/>
  <c r="J35" i="1"/>
  <c r="J36" i="1"/>
  <c r="J39" i="1"/>
  <c r="H40" i="1"/>
  <c r="H41" i="1"/>
  <c r="H42" i="1"/>
  <c r="H44" i="1"/>
  <c r="J45" i="1"/>
  <c r="J46" i="1"/>
  <c r="J47" i="1"/>
  <c r="J48" i="1"/>
  <c r="J50" i="1"/>
  <c r="J52" i="1"/>
  <c r="J53" i="1"/>
  <c r="J54" i="1"/>
  <c r="J55" i="1"/>
  <c r="J56" i="1"/>
  <c r="J57" i="1"/>
  <c r="J58" i="1"/>
  <c r="J59" i="1"/>
  <c r="J60" i="1"/>
  <c r="J62" i="1"/>
  <c r="J63" i="1"/>
  <c r="J65" i="1"/>
  <c r="H67" i="1"/>
  <c r="J67" i="1"/>
  <c r="J71" i="1"/>
  <c r="H72" i="1"/>
  <c r="J72" i="1"/>
  <c r="H73" i="1"/>
  <c r="H74" i="1"/>
  <c r="H75" i="1"/>
  <c r="H76" i="1"/>
  <c r="H77" i="1"/>
  <c r="J78" i="1"/>
  <c r="J80" i="1"/>
  <c r="J81" i="1"/>
  <c r="J83" i="1"/>
  <c r="J84" i="1"/>
  <c r="J85" i="1"/>
  <c r="J86" i="1"/>
  <c r="J87" i="1"/>
  <c r="J88" i="1"/>
  <c r="H89" i="1"/>
  <c r="J89" i="1"/>
  <c r="J93" i="1"/>
  <c r="J94" i="1"/>
  <c r="J96" i="1"/>
  <c r="J97" i="1"/>
  <c r="J99" i="1"/>
  <c r="J101" i="1"/>
  <c r="J103" i="1"/>
  <c r="J104" i="1"/>
  <c r="H106" i="1"/>
  <c r="J106" i="1"/>
  <c r="H107" i="1"/>
  <c r="H108" i="1"/>
  <c r="H109" i="1"/>
  <c r="H111" i="1"/>
  <c r="J111" i="1"/>
  <c r="H114" i="1"/>
  <c r="H115" i="1"/>
  <c r="H116" i="1"/>
  <c r="J117" i="1"/>
  <c r="J119" i="1"/>
  <c r="J120" i="1"/>
  <c r="J123" i="1"/>
  <c r="H124" i="1"/>
  <c r="J125" i="1"/>
  <c r="J126" i="1"/>
  <c r="J127" i="1"/>
  <c r="J128" i="1"/>
  <c r="J129" i="1"/>
  <c r="J130" i="1"/>
  <c r="H131" i="1"/>
  <c r="H132" i="1"/>
  <c r="J133" i="1"/>
  <c r="J135" i="1"/>
  <c r="J136" i="1"/>
  <c r="J137" i="1"/>
  <c r="J138" i="1"/>
  <c r="H139" i="1"/>
  <c r="J141" i="1"/>
  <c r="J142" i="1"/>
  <c r="J143" i="1"/>
  <c r="J144" i="1"/>
  <c r="J145" i="1"/>
  <c r="J147" i="1"/>
  <c r="I148" i="1"/>
  <c r="J149" i="1"/>
  <c r="I150" i="1"/>
  <c r="H151" i="1"/>
  <c r="I153" i="1"/>
  <c r="J151" i="1" s="1"/>
  <c r="I155" i="1"/>
  <c r="J154" i="1" s="1"/>
  <c r="I156" i="1"/>
  <c r="J157" i="1"/>
  <c r="I158" i="1"/>
  <c r="I159" i="1"/>
  <c r="I161" i="1"/>
  <c r="J160" i="1" s="1"/>
  <c r="J162" i="1" l="1"/>
  <c r="J163" i="1" s="1"/>
</calcChain>
</file>

<file path=xl/sharedStrings.xml><?xml version="1.0" encoding="utf-8"?>
<sst xmlns="http://schemas.openxmlformats.org/spreadsheetml/2006/main" count="508" uniqueCount="108">
  <si>
    <t>TOTAL MODIFICACIONES (REPROGRAMACIONES Y AJUSTES)</t>
  </si>
  <si>
    <t>TOTAL AJUSTES</t>
  </si>
  <si>
    <t xml:space="preserve">compra de incubadora digital </t>
  </si>
  <si>
    <t>2016-4201-4-01-01</t>
  </si>
  <si>
    <t>Fondo General</t>
  </si>
  <si>
    <t>01 Dirección y Administración Institucional
01Dirección Superior y Apoyo Administrativo Financiero</t>
  </si>
  <si>
    <t>Ajuste (Aprobado DGP)</t>
  </si>
  <si>
    <t>NO SE APROBÓ</t>
  </si>
  <si>
    <t>complemento en el pago de impuestos municipales</t>
  </si>
  <si>
    <t>pago de transporte de beneficiarios aevento  entrega de escrituras</t>
  </si>
  <si>
    <t>refuerzo a horas extra agroindustrial</t>
  </si>
  <si>
    <t>Compra de microbuses</t>
  </si>
  <si>
    <t>Compra de cámara fotográfica y de video</t>
  </si>
  <si>
    <t>TOTAL REPROGRAMACIONES</t>
  </si>
  <si>
    <t>complemento factura de agua potable</t>
  </si>
  <si>
    <t xml:space="preserve">Reprogramación
</t>
  </si>
  <si>
    <t>complemento POFC 56</t>
  </si>
  <si>
    <t>complemento POFC 55</t>
  </si>
  <si>
    <t>orden de compra 8713</t>
  </si>
  <si>
    <t>orden de compra 8706</t>
  </si>
  <si>
    <t>2016-4201-4-02-01</t>
  </si>
  <si>
    <t xml:space="preserve">02 Seguridad Jurídica Sobre la Transferencia de Tierras en el Sector Agropecuario Reformado
01 Transferencia de Tierras y Seguridad Jurídica </t>
  </si>
  <si>
    <t>complemento a POFC 53</t>
  </si>
  <si>
    <t>Reprogramación</t>
  </si>
  <si>
    <t>orden de compra 8696</t>
  </si>
  <si>
    <t>complemento a contrato 96/2016</t>
  </si>
  <si>
    <t>orden de compra 8661</t>
  </si>
  <si>
    <t>02 Seguridad Jurídica Sobre la Transferencia de Tierras en el Sector Agropecuario Reformado</t>
  </si>
  <si>
    <t>para mantenimiento de equipo topográfico</t>
  </si>
  <si>
    <t>Recursos Propios</t>
  </si>
  <si>
    <t>complemento a planilla de vacaiones</t>
  </si>
  <si>
    <t>Reprogramación
(Aprobada DGP)</t>
  </si>
  <si>
    <t>complemento a POFC 52</t>
  </si>
  <si>
    <t>orden de compra 8636</t>
  </si>
  <si>
    <t>Traslado de saldos al mes de diciembre</t>
  </si>
  <si>
    <t>Traslado de disponibilidades al mes de diciembre</t>
  </si>
  <si>
    <t>actalizacion con sistema interno</t>
  </si>
  <si>
    <t>actualización con sistema interno</t>
  </si>
  <si>
    <t>complemento a factura de agua 15DS000F8584047</t>
  </si>
  <si>
    <t>complemento a POFC 51</t>
  </si>
  <si>
    <t>orden de compra 8629, 8630 y contratos 93/2016 y 92/2016</t>
  </si>
  <si>
    <t>ordenes de compra 8612,8613,8616 y 8621</t>
  </si>
  <si>
    <t>pago de aguinaldos agroindustrial</t>
  </si>
  <si>
    <t>pago de planillas de aguinaldo</t>
  </si>
  <si>
    <t>orden de compra 8604,8605 y 8606</t>
  </si>
  <si>
    <t>complemento POFC 49</t>
  </si>
  <si>
    <t>factura 001435</t>
  </si>
  <si>
    <t>complemento orden de compra 8599</t>
  </si>
  <si>
    <t>orden de compra 8599</t>
  </si>
  <si>
    <t>complemento a planilla 201611003</t>
  </si>
  <si>
    <t>ordenes de compra 8594 y 8595</t>
  </si>
  <si>
    <t>complemento a  POFC 48</t>
  </si>
  <si>
    <t>orden de compra 8590 y contrato 86/2016</t>
  </si>
  <si>
    <t>orden de compra 8588</t>
  </si>
  <si>
    <t>Traslado de saldos al mes de noviembre</t>
  </si>
  <si>
    <t>complemento a  POFC 47</t>
  </si>
  <si>
    <t>Liquidación POFC 47</t>
  </si>
  <si>
    <t>pago de indemnizaciones</t>
  </si>
  <si>
    <t>Reprogramación (Aprobada DGP)</t>
  </si>
  <si>
    <t>refuerzo a viáticos</t>
  </si>
  <si>
    <t>complemento a POFC 44</t>
  </si>
  <si>
    <t>orden de compra 8585 y factura 001361</t>
  </si>
  <si>
    <t>ordenes de compra 8575,8576 y 8579</t>
  </si>
  <si>
    <t>seguro de vida y ayuda económica por muerte de trabajador</t>
  </si>
  <si>
    <t>complemento a contrato 88/2016</t>
  </si>
  <si>
    <t>Complemento a planilla 201610003</t>
  </si>
  <si>
    <t>complemento a contrato 72/2016</t>
  </si>
  <si>
    <t>orden de compra 8571</t>
  </si>
  <si>
    <t>complemento a contratos de cadeneros</t>
  </si>
  <si>
    <t>orden de compra 8570</t>
  </si>
  <si>
    <t>ordenes de compra 8551-8555 y 8561</t>
  </si>
  <si>
    <t>ordenes de compra 8566,8567 y 8563</t>
  </si>
  <si>
    <t>proceso de anulación y correccion de CP 1287</t>
  </si>
  <si>
    <t>Traslado de saldos al mes de octubre</t>
  </si>
  <si>
    <t>complemento a orden de compra 8550</t>
  </si>
  <si>
    <t>complemento a POFC 43</t>
  </si>
  <si>
    <t xml:space="preserve">Pago de indemnización </t>
  </si>
  <si>
    <t>complemento  a orden de compra 8545</t>
  </si>
  <si>
    <t>complemento a contratos de tecnicos de mapeo</t>
  </si>
  <si>
    <t>complemento a POFC 40 y 42</t>
  </si>
  <si>
    <t xml:space="preserve">Reprogramación </t>
  </si>
  <si>
    <t>Complemento a orden de compra 8543 y 8544</t>
  </si>
  <si>
    <t>complemento a ordenes de compra de SDP 891</t>
  </si>
  <si>
    <t>Complemento a planilla 201609004</t>
  </si>
  <si>
    <t>complemento POFC 39</t>
  </si>
  <si>
    <t>Traslado de saldos al mes de septiembre</t>
  </si>
  <si>
    <t>complemento POFC 38</t>
  </si>
  <si>
    <t>Complemento a orden de compra 8500</t>
  </si>
  <si>
    <t>complemento a Orden de compra 8492 y 8493</t>
  </si>
  <si>
    <t>complemento POFC 37</t>
  </si>
  <si>
    <t>complemento POFC 35</t>
  </si>
  <si>
    <t>complemento planilla de horas extra 201608005</t>
  </si>
  <si>
    <t>complemento de planilla 201608003</t>
  </si>
  <si>
    <t>Observaciones</t>
  </si>
  <si>
    <t>Total Modificación</t>
  </si>
  <si>
    <t>Asignac. que se refuerza</t>
  </si>
  <si>
    <t>Asignac. que se disminuye</t>
  </si>
  <si>
    <t>Rubro de Agrup.</t>
  </si>
  <si>
    <t>Cifrado Presupuestario</t>
  </si>
  <si>
    <t>Fuente de Financiamiento</t>
  </si>
  <si>
    <t>Unidad Presupuestaria y Línea de Trabajo</t>
  </si>
  <si>
    <t>Tipo de Modificación</t>
  </si>
  <si>
    <t>Fecha</t>
  </si>
  <si>
    <t>Número</t>
  </si>
  <si>
    <t>MODIFICACIONES AL PRESUPUESTO ESPECIAL - PERÍODO DE AGOSTO A DICIEMBRE 2016</t>
  </si>
  <si>
    <t>DEPARTAMENTO DE PRESUPUESTO</t>
  </si>
  <si>
    <t>UNIDAD FINANCIERA INSTITUCIONAL</t>
  </si>
  <si>
    <t>INSTITUTO SALVADOREÑO DE TRANSFORMACION AGRARIA (ISTA)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</si>
</sst>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/>
    </xf>
    <xf numFmtId="44" fontId="1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4" fontId="1" fillId="0" borderId="9" xfId="1" applyFont="1" applyBorder="1" applyAlignment="1">
      <alignment horizontal="center"/>
    </xf>
    <xf numFmtId="44" fontId="1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6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4" fontId="1" fillId="0" borderId="13" xfId="1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4" fontId="1" fillId="0" borderId="13" xfId="1" applyFont="1" applyBorder="1" applyAlignment="1">
      <alignment horizontal="center"/>
    </xf>
    <xf numFmtId="44" fontId="1" fillId="0" borderId="13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44" fontId="1" fillId="0" borderId="17" xfId="1" applyFont="1" applyBorder="1" applyAlignment="1">
      <alignment horizontal="center"/>
    </xf>
    <xf numFmtId="44" fontId="1" fillId="0" borderId="1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6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44" fontId="1" fillId="0" borderId="19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44" fontId="1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44" fontId="1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" fontId="0" fillId="0" borderId="17" xfId="0" applyNumberFormat="1" applyBorder="1" applyAlignment="1">
      <alignment horizontal="center" vertical="center" wrapText="1"/>
    </xf>
    <xf numFmtId="0" fontId="0" fillId="4" borderId="0" xfId="0" applyFill="1"/>
    <xf numFmtId="0" fontId="3" fillId="4" borderId="4" xfId="0" applyFont="1" applyFill="1" applyBorder="1" applyAlignment="1">
      <alignment horizontal="center" vertical="center" wrapText="1"/>
    </xf>
    <xf numFmtId="44" fontId="1" fillId="4" borderId="5" xfId="1" applyFont="1" applyFill="1" applyBorder="1" applyAlignment="1">
      <alignment horizontal="center"/>
    </xf>
    <xf numFmtId="44" fontId="1" fillId="4" borderId="6" xfId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0" fillId="4" borderId="7" xfId="0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44" fontId="1" fillId="4" borderId="9" xfId="1" applyFont="1" applyFill="1" applyBorder="1" applyAlignment="1">
      <alignment horizontal="center"/>
    </xf>
    <xf numFmtId="44" fontId="1" fillId="4" borderId="10" xfId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16" fontId="0" fillId="4" borderId="9" xfId="0" applyNumberForma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4" borderId="16" xfId="0" applyFont="1" applyFill="1" applyBorder="1" applyAlignment="1">
      <alignment horizontal="center" vertical="center" wrapText="1"/>
    </xf>
    <xf numFmtId="44" fontId="1" fillId="4" borderId="17" xfId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center" wrapText="1"/>
    </xf>
    <xf numFmtId="16" fontId="0" fillId="4" borderId="17" xfId="0" applyNumberForma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44" fontId="1" fillId="4" borderId="13" xfId="1" applyFont="1" applyFill="1" applyBorder="1" applyAlignment="1">
      <alignment horizontal="center"/>
    </xf>
    <xf numFmtId="0" fontId="0" fillId="4" borderId="21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44" fontId="1" fillId="4" borderId="21" xfId="1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4" fontId="1" fillId="0" borderId="9" xfId="1" applyFont="1" applyBorder="1" applyAlignment="1">
      <alignment horizontal="center"/>
    </xf>
    <xf numFmtId="16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57150</xdr:rowOff>
    </xdr:from>
    <xdr:ext cx="1037104" cy="987799"/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1037104" cy="987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704850</xdr:colOff>
      <xdr:row>0</xdr:row>
      <xdr:rowOff>66675</xdr:rowOff>
    </xdr:from>
    <xdr:ext cx="2215403" cy="1085290"/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66675"/>
          <a:ext cx="2215403" cy="108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tabSelected="1" zoomScale="85" zoomScaleNormal="85" workbookViewId="0">
      <selection activeCell="E10" sqref="E10:E11"/>
    </sheetView>
  </sheetViews>
  <sheetFormatPr baseColWidth="10" defaultRowHeight="15" x14ac:dyDescent="0.25"/>
  <cols>
    <col min="1" max="1" width="9.42578125" style="2" customWidth="1"/>
    <col min="2" max="2" width="9.42578125" style="4" customWidth="1"/>
    <col min="3" max="3" width="15.85546875" style="4" customWidth="1"/>
    <col min="4" max="4" width="48.140625" style="5" customWidth="1"/>
    <col min="5" max="5" width="17.7109375" style="3" customWidth="1"/>
    <col min="6" max="6" width="17.7109375" style="4" customWidth="1"/>
    <col min="7" max="7" width="11.42578125" style="3"/>
    <col min="8" max="8" width="14.85546875" style="2" customWidth="1"/>
    <col min="9" max="9" width="16" style="2" customWidth="1"/>
    <col min="10" max="10" width="15.7109375" style="2" customWidth="1"/>
    <col min="11" max="11" width="28.5703125" style="1" customWidth="1"/>
  </cols>
  <sheetData>
    <row r="1" spans="1:14" ht="21" x14ac:dyDescent="0.25">
      <c r="A1" s="126" t="s">
        <v>107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4" ht="21" x14ac:dyDescent="0.25">
      <c r="A2" s="126" t="s">
        <v>106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4" ht="21" x14ac:dyDescent="0.25">
      <c r="A3" s="126" t="s">
        <v>105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2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4" ht="21" x14ac:dyDescent="0.25">
      <c r="A5" s="124" t="s">
        <v>104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4" ht="28.5" customHeight="1" thickBot="1" x14ac:dyDescent="0.3">
      <c r="A6" s="123" t="s">
        <v>103</v>
      </c>
      <c r="B6" s="123" t="s">
        <v>102</v>
      </c>
      <c r="C6" s="122" t="s">
        <v>101</v>
      </c>
      <c r="D6" s="121" t="s">
        <v>100</v>
      </c>
      <c r="E6" s="122" t="s">
        <v>99</v>
      </c>
      <c r="F6" s="122" t="s">
        <v>98</v>
      </c>
      <c r="G6" s="122" t="s">
        <v>97</v>
      </c>
      <c r="H6" s="122" t="s">
        <v>96</v>
      </c>
      <c r="I6" s="122" t="s">
        <v>95</v>
      </c>
      <c r="J6" s="122" t="s">
        <v>94</v>
      </c>
      <c r="K6" s="121" t="s">
        <v>93</v>
      </c>
      <c r="L6" s="120"/>
      <c r="M6" s="120"/>
      <c r="N6" s="120"/>
    </row>
    <row r="7" spans="1:14" ht="39" thickBot="1" x14ac:dyDescent="0.3">
      <c r="A7" s="55">
        <v>78</v>
      </c>
      <c r="B7" s="71">
        <v>42966</v>
      </c>
      <c r="C7" s="50" t="s">
        <v>23</v>
      </c>
      <c r="D7" s="52" t="s">
        <v>21</v>
      </c>
      <c r="E7" s="50" t="s">
        <v>4</v>
      </c>
      <c r="F7" s="51" t="s">
        <v>20</v>
      </c>
      <c r="G7" s="50">
        <v>54</v>
      </c>
      <c r="H7" s="49">
        <v>969</v>
      </c>
      <c r="I7" s="49">
        <v>969</v>
      </c>
      <c r="J7" s="48">
        <f>SUM(I7:I7)</f>
        <v>969</v>
      </c>
      <c r="K7" s="47"/>
    </row>
    <row r="8" spans="1:14" ht="26.25" customHeight="1" thickBot="1" x14ac:dyDescent="0.3">
      <c r="A8" s="116">
        <v>79</v>
      </c>
      <c r="B8" s="115">
        <v>42962</v>
      </c>
      <c r="C8" s="96" t="s">
        <v>23</v>
      </c>
      <c r="D8" s="67" t="s">
        <v>5</v>
      </c>
      <c r="E8" s="26" t="s">
        <v>4</v>
      </c>
      <c r="F8" s="96" t="s">
        <v>3</v>
      </c>
      <c r="G8" s="26">
        <v>51</v>
      </c>
      <c r="H8" s="25">
        <v>52.1</v>
      </c>
      <c r="I8" s="25">
        <v>52.1</v>
      </c>
      <c r="J8" s="114">
        <f>SUM(I8:I8)</f>
        <v>52.1</v>
      </c>
      <c r="K8" s="113" t="s">
        <v>92</v>
      </c>
    </row>
    <row r="9" spans="1:14" ht="42" customHeight="1" thickBot="1" x14ac:dyDescent="0.3">
      <c r="A9" s="116">
        <v>80</v>
      </c>
      <c r="B9" s="115">
        <v>42962</v>
      </c>
      <c r="C9" s="96" t="s">
        <v>23</v>
      </c>
      <c r="D9" s="97" t="s">
        <v>21</v>
      </c>
      <c r="E9" s="96" t="s">
        <v>4</v>
      </c>
      <c r="F9" s="96" t="s">
        <v>20</v>
      </c>
      <c r="G9" s="26">
        <v>51</v>
      </c>
      <c r="H9" s="25">
        <v>88.82</v>
      </c>
      <c r="I9" s="25">
        <v>88.82</v>
      </c>
      <c r="J9" s="25">
        <f>I9</f>
        <v>88.82</v>
      </c>
      <c r="K9" s="113" t="s">
        <v>91</v>
      </c>
    </row>
    <row r="10" spans="1:14" ht="25.5" customHeight="1" x14ac:dyDescent="0.25">
      <c r="A10" s="30">
        <v>81</v>
      </c>
      <c r="B10" s="29">
        <v>42966</v>
      </c>
      <c r="C10" s="27" t="s">
        <v>23</v>
      </c>
      <c r="D10" s="28" t="s">
        <v>5</v>
      </c>
      <c r="E10" s="27" t="s">
        <v>4</v>
      </c>
      <c r="F10" s="119" t="s">
        <v>3</v>
      </c>
      <c r="G10" s="26">
        <v>54</v>
      </c>
      <c r="H10" s="25">
        <v>707.36</v>
      </c>
      <c r="I10" s="25">
        <v>707.36</v>
      </c>
      <c r="J10" s="24">
        <f>SUM(I10:I11)</f>
        <v>774.37</v>
      </c>
      <c r="K10" s="23" t="s">
        <v>90</v>
      </c>
    </row>
    <row r="11" spans="1:14" ht="21" customHeight="1" thickBot="1" x14ac:dyDescent="0.3">
      <c r="A11" s="22"/>
      <c r="B11" s="19"/>
      <c r="C11" s="19"/>
      <c r="D11" s="20"/>
      <c r="E11" s="19"/>
      <c r="F11" s="118" t="s">
        <v>3</v>
      </c>
      <c r="G11" s="65">
        <v>55</v>
      </c>
      <c r="H11" s="64">
        <v>67.010000000000005</v>
      </c>
      <c r="I11" s="64">
        <v>67.010000000000005</v>
      </c>
      <c r="J11" s="16"/>
      <c r="K11" s="15"/>
    </row>
    <row r="12" spans="1:14" ht="39" thickBot="1" x14ac:dyDescent="0.3">
      <c r="A12" s="55">
        <v>82</v>
      </c>
      <c r="B12" s="54">
        <v>42966</v>
      </c>
      <c r="C12" s="51" t="s">
        <v>23</v>
      </c>
      <c r="D12" s="52" t="s">
        <v>21</v>
      </c>
      <c r="E12" s="50" t="s">
        <v>4</v>
      </c>
      <c r="F12" s="50" t="s">
        <v>20</v>
      </c>
      <c r="G12" s="50">
        <v>54</v>
      </c>
      <c r="H12" s="49">
        <v>3967.93</v>
      </c>
      <c r="I12" s="49">
        <v>3967.93</v>
      </c>
      <c r="J12" s="48">
        <f>I12</f>
        <v>3967.93</v>
      </c>
      <c r="K12" s="47" t="s">
        <v>89</v>
      </c>
    </row>
    <row r="13" spans="1:14" ht="26.25" thickBot="1" x14ac:dyDescent="0.3">
      <c r="A13" s="55">
        <v>83</v>
      </c>
      <c r="B13" s="71">
        <v>42969</v>
      </c>
      <c r="C13" s="50" t="s">
        <v>23</v>
      </c>
      <c r="D13" s="70" t="s">
        <v>5</v>
      </c>
      <c r="E13" s="50" t="s">
        <v>4</v>
      </c>
      <c r="F13" s="50" t="s">
        <v>3</v>
      </c>
      <c r="G13" s="50">
        <v>54</v>
      </c>
      <c r="H13" s="49">
        <v>3864.96</v>
      </c>
      <c r="I13" s="49">
        <v>3864.96</v>
      </c>
      <c r="J13" s="48">
        <f>I13</f>
        <v>3864.96</v>
      </c>
      <c r="K13" s="47" t="s">
        <v>88</v>
      </c>
    </row>
    <row r="14" spans="1:14" ht="26.25" thickBot="1" x14ac:dyDescent="0.3">
      <c r="A14" s="55">
        <v>84</v>
      </c>
      <c r="B14" s="71">
        <v>42969</v>
      </c>
      <c r="C14" s="50" t="s">
        <v>23</v>
      </c>
      <c r="D14" s="70" t="s">
        <v>5</v>
      </c>
      <c r="E14" s="50" t="s">
        <v>4</v>
      </c>
      <c r="F14" s="50" t="s">
        <v>3</v>
      </c>
      <c r="G14" s="50">
        <v>54</v>
      </c>
      <c r="H14" s="49">
        <v>450</v>
      </c>
      <c r="I14" s="49">
        <v>450</v>
      </c>
      <c r="J14" s="48">
        <f>I14</f>
        <v>450</v>
      </c>
      <c r="K14" s="47" t="s">
        <v>87</v>
      </c>
    </row>
    <row r="15" spans="1:14" ht="25.5" customHeight="1" x14ac:dyDescent="0.25">
      <c r="A15" s="30">
        <v>85</v>
      </c>
      <c r="B15" s="29">
        <v>42969</v>
      </c>
      <c r="C15" s="27" t="s">
        <v>80</v>
      </c>
      <c r="D15" s="28" t="s">
        <v>5</v>
      </c>
      <c r="E15" s="27" t="s">
        <v>4</v>
      </c>
      <c r="F15" s="27" t="s">
        <v>3</v>
      </c>
      <c r="G15" s="26">
        <v>54</v>
      </c>
      <c r="H15" s="25">
        <v>448.22</v>
      </c>
      <c r="I15" s="25">
        <v>448.22</v>
      </c>
      <c r="J15" s="24">
        <f>SUM(I15:I17)</f>
        <v>4992.24</v>
      </c>
      <c r="K15" s="23" t="s">
        <v>86</v>
      </c>
    </row>
    <row r="16" spans="1:14" x14ac:dyDescent="0.25">
      <c r="A16" s="43"/>
      <c r="B16" s="42"/>
      <c r="C16" s="40"/>
      <c r="D16" s="63"/>
      <c r="E16" s="40"/>
      <c r="F16" s="62"/>
      <c r="G16" s="33">
        <v>55</v>
      </c>
      <c r="H16" s="39">
        <v>1884.77</v>
      </c>
      <c r="I16" s="39">
        <v>1884.77</v>
      </c>
      <c r="J16" s="38"/>
      <c r="K16" s="37"/>
    </row>
    <row r="17" spans="1:11" ht="39" thickBot="1" x14ac:dyDescent="0.3">
      <c r="A17" s="22"/>
      <c r="B17" s="21"/>
      <c r="C17" s="19"/>
      <c r="D17" s="89" t="s">
        <v>21</v>
      </c>
      <c r="E17" s="19"/>
      <c r="F17" s="18" t="s">
        <v>20</v>
      </c>
      <c r="G17" s="18">
        <v>54</v>
      </c>
      <c r="H17" s="17">
        <v>2659.25</v>
      </c>
      <c r="I17" s="17">
        <v>2659.25</v>
      </c>
      <c r="J17" s="16"/>
      <c r="K17" s="15"/>
    </row>
    <row r="18" spans="1:11" ht="39.75" customHeight="1" thickBot="1" x14ac:dyDescent="0.3">
      <c r="A18" s="116">
        <v>86</v>
      </c>
      <c r="B18" s="115">
        <v>42971</v>
      </c>
      <c r="C18" s="96" t="s">
        <v>58</v>
      </c>
      <c r="D18" s="97" t="s">
        <v>5</v>
      </c>
      <c r="E18" s="96" t="s">
        <v>4</v>
      </c>
      <c r="F18" s="96" t="s">
        <v>3</v>
      </c>
      <c r="G18" s="26">
        <v>51</v>
      </c>
      <c r="H18" s="25">
        <v>19829.45</v>
      </c>
      <c r="I18" s="25">
        <v>19829.45</v>
      </c>
      <c r="J18" s="114">
        <f>SUM(I18:I18)</f>
        <v>19829.45</v>
      </c>
      <c r="K18" s="113" t="s">
        <v>76</v>
      </c>
    </row>
    <row r="19" spans="1:11" ht="25.5" customHeight="1" x14ac:dyDescent="0.25">
      <c r="A19" s="30">
        <v>87</v>
      </c>
      <c r="B19" s="29">
        <v>42978</v>
      </c>
      <c r="C19" s="27" t="s">
        <v>23</v>
      </c>
      <c r="D19" s="28" t="s">
        <v>5</v>
      </c>
      <c r="E19" s="27" t="s">
        <v>4</v>
      </c>
      <c r="F19" s="27" t="s">
        <v>3</v>
      </c>
      <c r="G19" s="26">
        <v>54</v>
      </c>
      <c r="H19" s="25">
        <v>110256.66</v>
      </c>
      <c r="I19" s="25">
        <v>110256.66</v>
      </c>
      <c r="J19" s="24">
        <f>SUM(I19:I24)</f>
        <v>146779.18</v>
      </c>
      <c r="K19" s="23" t="s">
        <v>85</v>
      </c>
    </row>
    <row r="20" spans="1:11" x14ac:dyDescent="0.25">
      <c r="A20" s="43"/>
      <c r="B20" s="42"/>
      <c r="C20" s="40"/>
      <c r="D20" s="41"/>
      <c r="E20" s="40"/>
      <c r="F20" s="40"/>
      <c r="G20" s="61">
        <v>55</v>
      </c>
      <c r="H20" s="60">
        <f>526.75+94.4</f>
        <v>621.15</v>
      </c>
      <c r="I20" s="60">
        <v>621.15</v>
      </c>
      <c r="J20" s="38"/>
      <c r="K20" s="37"/>
    </row>
    <row r="21" spans="1:11" x14ac:dyDescent="0.25">
      <c r="A21" s="43"/>
      <c r="B21" s="42"/>
      <c r="C21" s="40"/>
      <c r="D21" s="41"/>
      <c r="E21" s="40"/>
      <c r="F21" s="40"/>
      <c r="G21" s="61">
        <v>56</v>
      </c>
      <c r="H21" s="60">
        <v>9097.76</v>
      </c>
      <c r="I21" s="60">
        <v>9097.76</v>
      </c>
      <c r="J21" s="38"/>
      <c r="K21" s="37"/>
    </row>
    <row r="22" spans="1:11" x14ac:dyDescent="0.25">
      <c r="A22" s="43"/>
      <c r="B22" s="42"/>
      <c r="C22" s="40"/>
      <c r="D22" s="63"/>
      <c r="E22" s="40"/>
      <c r="F22" s="62"/>
      <c r="G22" s="61">
        <v>61</v>
      </c>
      <c r="H22" s="60">
        <f>301.75+732.25+265.22+1770</f>
        <v>3069.2200000000003</v>
      </c>
      <c r="I22" s="60">
        <v>3069.22</v>
      </c>
      <c r="J22" s="38"/>
      <c r="K22" s="37"/>
    </row>
    <row r="23" spans="1:11" ht="38.25" customHeight="1" x14ac:dyDescent="0.25">
      <c r="A23" s="43"/>
      <c r="B23" s="42"/>
      <c r="C23" s="40"/>
      <c r="D23" s="69" t="s">
        <v>21</v>
      </c>
      <c r="E23" s="40"/>
      <c r="F23" s="68" t="s">
        <v>20</v>
      </c>
      <c r="G23" s="61">
        <v>54</v>
      </c>
      <c r="H23" s="60">
        <v>14613.04</v>
      </c>
      <c r="I23" s="60">
        <v>14613.04</v>
      </c>
      <c r="J23" s="38"/>
      <c r="K23" s="37"/>
    </row>
    <row r="24" spans="1:11" ht="15.75" thickBot="1" x14ac:dyDescent="0.3">
      <c r="A24" s="22"/>
      <c r="B24" s="21"/>
      <c r="C24" s="19"/>
      <c r="D24" s="20"/>
      <c r="E24" s="19"/>
      <c r="F24" s="19"/>
      <c r="G24" s="57">
        <v>61</v>
      </c>
      <c r="H24" s="56">
        <f>7981.35+1140</f>
        <v>9121.35</v>
      </c>
      <c r="I24" s="56">
        <v>9121.35</v>
      </c>
      <c r="J24" s="16"/>
      <c r="K24" s="15"/>
    </row>
    <row r="25" spans="1:11" ht="39" thickBot="1" x14ac:dyDescent="0.3">
      <c r="A25" s="55">
        <v>88</v>
      </c>
      <c r="B25" s="54">
        <v>42985</v>
      </c>
      <c r="C25" s="51" t="s">
        <v>23</v>
      </c>
      <c r="D25" s="52" t="s">
        <v>21</v>
      </c>
      <c r="E25" s="50" t="s">
        <v>4</v>
      </c>
      <c r="F25" s="51" t="s">
        <v>20</v>
      </c>
      <c r="G25" s="50">
        <v>54</v>
      </c>
      <c r="H25" s="49">
        <v>202</v>
      </c>
      <c r="I25" s="49">
        <v>202</v>
      </c>
      <c r="J25" s="48">
        <f>I25</f>
        <v>202</v>
      </c>
      <c r="K25" s="47" t="s">
        <v>84</v>
      </c>
    </row>
    <row r="26" spans="1:11" ht="26.25" thickBot="1" x14ac:dyDescent="0.3">
      <c r="A26" s="55">
        <v>89</v>
      </c>
      <c r="B26" s="54">
        <v>42987</v>
      </c>
      <c r="C26" s="51" t="s">
        <v>23</v>
      </c>
      <c r="D26" s="70" t="s">
        <v>5</v>
      </c>
      <c r="E26" s="50" t="s">
        <v>4</v>
      </c>
      <c r="F26" s="50" t="s">
        <v>3</v>
      </c>
      <c r="G26" s="50">
        <v>51</v>
      </c>
      <c r="H26" s="49">
        <v>52.1</v>
      </c>
      <c r="I26" s="49">
        <v>52.1</v>
      </c>
      <c r="J26" s="48">
        <f>I26</f>
        <v>52.1</v>
      </c>
      <c r="K26" s="47" t="s">
        <v>83</v>
      </c>
    </row>
    <row r="27" spans="1:11" ht="26.25" thickBot="1" x14ac:dyDescent="0.3">
      <c r="A27" s="55">
        <v>90</v>
      </c>
      <c r="B27" s="54">
        <v>42987</v>
      </c>
      <c r="C27" s="51" t="s">
        <v>23</v>
      </c>
      <c r="D27" s="70" t="s">
        <v>5</v>
      </c>
      <c r="E27" s="50" t="s">
        <v>4</v>
      </c>
      <c r="F27" s="50" t="s">
        <v>3</v>
      </c>
      <c r="G27" s="50">
        <v>54</v>
      </c>
      <c r="H27" s="49">
        <v>2744.35</v>
      </c>
      <c r="I27" s="49">
        <v>2744.35</v>
      </c>
      <c r="J27" s="48">
        <f>I27</f>
        <v>2744.35</v>
      </c>
      <c r="K27" s="47" t="s">
        <v>82</v>
      </c>
    </row>
    <row r="28" spans="1:11" s="117" customFormat="1" ht="26.25" thickBot="1" x14ac:dyDescent="0.3">
      <c r="A28" s="55">
        <v>91</v>
      </c>
      <c r="B28" s="54">
        <v>42987</v>
      </c>
      <c r="C28" s="51" t="s">
        <v>23</v>
      </c>
      <c r="D28" s="70" t="s">
        <v>5</v>
      </c>
      <c r="E28" s="50" t="s">
        <v>4</v>
      </c>
      <c r="F28" s="50" t="s">
        <v>3</v>
      </c>
      <c r="G28" s="50">
        <v>54</v>
      </c>
      <c r="H28" s="49">
        <v>930.9</v>
      </c>
      <c r="I28" s="49">
        <v>930.9</v>
      </c>
      <c r="J28" s="48">
        <f>I28</f>
        <v>930.9</v>
      </c>
      <c r="K28" s="47" t="s">
        <v>82</v>
      </c>
    </row>
    <row r="29" spans="1:11" ht="26.25" thickBot="1" x14ac:dyDescent="0.3">
      <c r="A29" s="55">
        <v>92</v>
      </c>
      <c r="B29" s="54">
        <v>42998</v>
      </c>
      <c r="C29" s="51" t="s">
        <v>23</v>
      </c>
      <c r="D29" s="70" t="s">
        <v>5</v>
      </c>
      <c r="E29" s="50" t="s">
        <v>4</v>
      </c>
      <c r="F29" s="50" t="s">
        <v>3</v>
      </c>
      <c r="G29" s="50">
        <v>54</v>
      </c>
      <c r="H29" s="49">
        <v>423.53</v>
      </c>
      <c r="I29" s="49">
        <v>423.53</v>
      </c>
      <c r="J29" s="48">
        <f>I29</f>
        <v>423.53</v>
      </c>
      <c r="K29" s="47" t="s">
        <v>81</v>
      </c>
    </row>
    <row r="30" spans="1:11" ht="25.5" customHeight="1" x14ac:dyDescent="0.25">
      <c r="A30" s="30">
        <v>93</v>
      </c>
      <c r="B30" s="29">
        <v>42999</v>
      </c>
      <c r="C30" s="27" t="s">
        <v>80</v>
      </c>
      <c r="D30" s="28" t="s">
        <v>5</v>
      </c>
      <c r="E30" s="27" t="s">
        <v>4</v>
      </c>
      <c r="F30" s="27" t="s">
        <v>3</v>
      </c>
      <c r="G30" s="26">
        <v>54</v>
      </c>
      <c r="H30" s="25">
        <v>1612.12</v>
      </c>
      <c r="I30" s="25">
        <v>1612.12</v>
      </c>
      <c r="J30" s="24">
        <f>SUM(I30:I32)</f>
        <v>11232.220000000001</v>
      </c>
      <c r="K30" s="23" t="s">
        <v>79</v>
      </c>
    </row>
    <row r="31" spans="1:11" x14ac:dyDescent="0.25">
      <c r="A31" s="43"/>
      <c r="B31" s="42"/>
      <c r="C31" s="40"/>
      <c r="D31" s="63"/>
      <c r="E31" s="40"/>
      <c r="F31" s="62"/>
      <c r="G31" s="33">
        <v>55</v>
      </c>
      <c r="H31" s="39">
        <v>44.16</v>
      </c>
      <c r="I31" s="39">
        <v>44.16</v>
      </c>
      <c r="J31" s="38"/>
      <c r="K31" s="37"/>
    </row>
    <row r="32" spans="1:11" ht="39" thickBot="1" x14ac:dyDescent="0.3">
      <c r="A32" s="22"/>
      <c r="B32" s="21"/>
      <c r="C32" s="19"/>
      <c r="D32" s="89" t="s">
        <v>21</v>
      </c>
      <c r="E32" s="19"/>
      <c r="F32" s="18" t="s">
        <v>20</v>
      </c>
      <c r="G32" s="18">
        <v>54</v>
      </c>
      <c r="H32" s="17">
        <v>9575.94</v>
      </c>
      <c r="I32" s="17">
        <v>9575.94</v>
      </c>
      <c r="J32" s="16"/>
      <c r="K32" s="15"/>
    </row>
    <row r="33" spans="1:11" ht="39" thickBot="1" x14ac:dyDescent="0.3">
      <c r="A33" s="55">
        <v>94</v>
      </c>
      <c r="B33" s="54">
        <v>43000</v>
      </c>
      <c r="C33" s="51" t="s">
        <v>23</v>
      </c>
      <c r="D33" s="52" t="s">
        <v>21</v>
      </c>
      <c r="E33" s="50" t="s">
        <v>4</v>
      </c>
      <c r="F33" s="51" t="s">
        <v>20</v>
      </c>
      <c r="G33" s="50">
        <v>54</v>
      </c>
      <c r="H33" s="49">
        <v>5922</v>
      </c>
      <c r="I33" s="49">
        <v>5922</v>
      </c>
      <c r="J33" s="48">
        <f>I33</f>
        <v>5922</v>
      </c>
      <c r="K33" s="47" t="s">
        <v>78</v>
      </c>
    </row>
    <row r="34" spans="1:11" ht="26.25" thickBot="1" x14ac:dyDescent="0.3">
      <c r="A34" s="55">
        <v>95</v>
      </c>
      <c r="B34" s="54">
        <v>43001</v>
      </c>
      <c r="C34" s="51" t="s">
        <v>23</v>
      </c>
      <c r="D34" s="52" t="s">
        <v>5</v>
      </c>
      <c r="E34" s="50" t="s">
        <v>4</v>
      </c>
      <c r="F34" s="51" t="s">
        <v>3</v>
      </c>
      <c r="G34" s="50">
        <v>54</v>
      </c>
      <c r="H34" s="49">
        <v>818</v>
      </c>
      <c r="I34" s="49">
        <v>818</v>
      </c>
      <c r="J34" s="48">
        <f>I34</f>
        <v>818</v>
      </c>
      <c r="K34" s="47" t="s">
        <v>77</v>
      </c>
    </row>
    <row r="35" spans="1:11" ht="39.75" customHeight="1" thickBot="1" x14ac:dyDescent="0.3">
      <c r="A35" s="116">
        <v>96</v>
      </c>
      <c r="B35" s="115">
        <v>43014</v>
      </c>
      <c r="C35" s="96" t="s">
        <v>58</v>
      </c>
      <c r="D35" s="97" t="s">
        <v>5</v>
      </c>
      <c r="E35" s="96" t="s">
        <v>4</v>
      </c>
      <c r="F35" s="96" t="s">
        <v>3</v>
      </c>
      <c r="G35" s="26">
        <v>51</v>
      </c>
      <c r="H35" s="25">
        <v>4585.21</v>
      </c>
      <c r="I35" s="25">
        <v>4585.21</v>
      </c>
      <c r="J35" s="114">
        <f>SUM(I35:I35)</f>
        <v>4585.21</v>
      </c>
      <c r="K35" s="113" t="s">
        <v>76</v>
      </c>
    </row>
    <row r="36" spans="1:11" ht="30" customHeight="1" x14ac:dyDescent="0.25">
      <c r="A36" s="30">
        <v>97</v>
      </c>
      <c r="B36" s="29">
        <v>42418</v>
      </c>
      <c r="C36" s="27" t="s">
        <v>23</v>
      </c>
      <c r="D36" s="97" t="s">
        <v>5</v>
      </c>
      <c r="E36" s="27" t="s">
        <v>4</v>
      </c>
      <c r="F36" s="96" t="s">
        <v>3</v>
      </c>
      <c r="G36" s="26">
        <v>54</v>
      </c>
      <c r="H36" s="25">
        <v>1500</v>
      </c>
      <c r="I36" s="25">
        <v>1500</v>
      </c>
      <c r="J36" s="24">
        <f>SUM(I36:I37)</f>
        <v>3128</v>
      </c>
      <c r="K36" s="23" t="s">
        <v>75</v>
      </c>
    </row>
    <row r="37" spans="1:11" ht="39" thickBot="1" x14ac:dyDescent="0.3">
      <c r="A37" s="22"/>
      <c r="B37" s="21"/>
      <c r="C37" s="19"/>
      <c r="D37" s="112" t="s">
        <v>21</v>
      </c>
      <c r="E37" s="19"/>
      <c r="F37" s="111" t="s">
        <v>20</v>
      </c>
      <c r="G37" s="18">
        <v>54</v>
      </c>
      <c r="H37" s="17">
        <v>1628</v>
      </c>
      <c r="I37" s="17">
        <v>1628</v>
      </c>
      <c r="J37" s="16"/>
      <c r="K37" s="15"/>
    </row>
    <row r="38" spans="1:11" ht="26.25" thickBot="1" x14ac:dyDescent="0.3">
      <c r="A38" s="55">
        <v>98</v>
      </c>
      <c r="B38" s="54">
        <v>43005</v>
      </c>
      <c r="C38" s="51" t="s">
        <v>23</v>
      </c>
      <c r="D38" s="52" t="s">
        <v>5</v>
      </c>
      <c r="E38" s="50" t="s">
        <v>4</v>
      </c>
      <c r="F38" s="51" t="s">
        <v>3</v>
      </c>
      <c r="G38" s="50">
        <v>55</v>
      </c>
      <c r="H38" s="49">
        <v>90</v>
      </c>
      <c r="I38" s="49">
        <v>90</v>
      </c>
      <c r="J38" s="48">
        <v>90</v>
      </c>
      <c r="K38" s="47" t="s">
        <v>74</v>
      </c>
    </row>
    <row r="39" spans="1:11" s="72" customFormat="1" ht="16.5" customHeight="1" x14ac:dyDescent="0.25">
      <c r="A39" s="88">
        <v>99</v>
      </c>
      <c r="B39" s="87">
        <v>43006</v>
      </c>
      <c r="C39" s="85" t="s">
        <v>23</v>
      </c>
      <c r="D39" s="109" t="s">
        <v>5</v>
      </c>
      <c r="E39" s="85" t="s">
        <v>4</v>
      </c>
      <c r="F39" s="85" t="s">
        <v>3</v>
      </c>
      <c r="G39" s="84">
        <v>54</v>
      </c>
      <c r="H39" s="83">
        <v>92537.22</v>
      </c>
      <c r="I39" s="83">
        <v>92537.22</v>
      </c>
      <c r="J39" s="82">
        <f>SUM(I39:I44)</f>
        <v>125226.38</v>
      </c>
      <c r="K39" s="81" t="s">
        <v>73</v>
      </c>
    </row>
    <row r="40" spans="1:11" s="72" customFormat="1" x14ac:dyDescent="0.25">
      <c r="A40" s="105"/>
      <c r="B40" s="103"/>
      <c r="C40" s="103"/>
      <c r="D40" s="108"/>
      <c r="E40" s="103"/>
      <c r="F40" s="103"/>
      <c r="G40" s="101">
        <v>55</v>
      </c>
      <c r="H40" s="110">
        <f>661.75+114.4</f>
        <v>776.15</v>
      </c>
      <c r="I40" s="110">
        <v>776.15</v>
      </c>
      <c r="J40" s="100"/>
      <c r="K40" s="99"/>
    </row>
    <row r="41" spans="1:11" s="72" customFormat="1" x14ac:dyDescent="0.25">
      <c r="A41" s="105"/>
      <c r="B41" s="103"/>
      <c r="C41" s="103"/>
      <c r="D41" s="108"/>
      <c r="E41" s="103"/>
      <c r="F41" s="103"/>
      <c r="G41" s="101">
        <v>56</v>
      </c>
      <c r="H41" s="110">
        <f>292+7247.76</f>
        <v>7539.76</v>
      </c>
      <c r="I41" s="110">
        <v>7539.76</v>
      </c>
      <c r="J41" s="100"/>
      <c r="K41" s="99"/>
    </row>
    <row r="42" spans="1:11" s="72" customFormat="1" x14ac:dyDescent="0.25">
      <c r="A42" s="105"/>
      <c r="B42" s="103"/>
      <c r="C42" s="103"/>
      <c r="D42" s="107"/>
      <c r="E42" s="103"/>
      <c r="F42" s="106"/>
      <c r="G42" s="101">
        <v>61</v>
      </c>
      <c r="H42" s="110">
        <f>301.75+677.69+265.22+1770</f>
        <v>3014.66</v>
      </c>
      <c r="I42" s="110">
        <v>3014.66</v>
      </c>
      <c r="J42" s="100"/>
      <c r="K42" s="99"/>
    </row>
    <row r="43" spans="1:11" s="72" customFormat="1" ht="21.75" customHeight="1" x14ac:dyDescent="0.25">
      <c r="A43" s="105"/>
      <c r="B43" s="103"/>
      <c r="C43" s="103"/>
      <c r="D43" s="104" t="s">
        <v>21</v>
      </c>
      <c r="E43" s="103"/>
      <c r="F43" s="102" t="s">
        <v>20</v>
      </c>
      <c r="G43" s="101">
        <v>54</v>
      </c>
      <c r="H43" s="110">
        <v>13986.74</v>
      </c>
      <c r="I43" s="110">
        <v>13986.74</v>
      </c>
      <c r="J43" s="100"/>
      <c r="K43" s="99"/>
    </row>
    <row r="44" spans="1:11" s="72" customFormat="1" ht="19.5" customHeight="1" thickBot="1" x14ac:dyDescent="0.3">
      <c r="A44" s="80"/>
      <c r="B44" s="78"/>
      <c r="C44" s="78"/>
      <c r="D44" s="98"/>
      <c r="E44" s="78"/>
      <c r="F44" s="78"/>
      <c r="G44" s="76">
        <v>61</v>
      </c>
      <c r="H44" s="75">
        <f>6231.85+1140</f>
        <v>7371.85</v>
      </c>
      <c r="I44" s="75">
        <v>7371.85</v>
      </c>
      <c r="J44" s="74"/>
      <c r="K44" s="73"/>
    </row>
    <row r="45" spans="1:11" ht="34.5" customHeight="1" thickBot="1" x14ac:dyDescent="0.3">
      <c r="A45" s="55">
        <v>100</v>
      </c>
      <c r="B45" s="54">
        <v>43006</v>
      </c>
      <c r="C45" s="51" t="s">
        <v>23</v>
      </c>
      <c r="D45" s="52" t="s">
        <v>5</v>
      </c>
      <c r="E45" s="50" t="s">
        <v>29</v>
      </c>
      <c r="F45" s="51" t="s">
        <v>3</v>
      </c>
      <c r="G45" s="50">
        <v>54</v>
      </c>
      <c r="H45" s="49">
        <v>21665.05</v>
      </c>
      <c r="I45" s="49">
        <v>21665.05</v>
      </c>
      <c r="J45" s="48">
        <f>I45</f>
        <v>21665.05</v>
      </c>
      <c r="K45" s="47" t="s">
        <v>73</v>
      </c>
    </row>
    <row r="46" spans="1:11" ht="34.5" customHeight="1" thickBot="1" x14ac:dyDescent="0.3">
      <c r="A46" s="55">
        <v>101</v>
      </c>
      <c r="B46" s="54">
        <v>43011</v>
      </c>
      <c r="C46" s="51" t="s">
        <v>23</v>
      </c>
      <c r="D46" s="52" t="s">
        <v>5</v>
      </c>
      <c r="E46" s="50" t="s">
        <v>29</v>
      </c>
      <c r="F46" s="51" t="s">
        <v>3</v>
      </c>
      <c r="G46" s="50">
        <v>54</v>
      </c>
      <c r="H46" s="49">
        <v>174.68</v>
      </c>
      <c r="I46" s="49">
        <v>174.68</v>
      </c>
      <c r="J46" s="48">
        <f>I46</f>
        <v>174.68</v>
      </c>
      <c r="K46" s="47" t="s">
        <v>72</v>
      </c>
    </row>
    <row r="47" spans="1:11" ht="34.5" customHeight="1" thickBot="1" x14ac:dyDescent="0.3">
      <c r="A47" s="55">
        <v>102</v>
      </c>
      <c r="B47" s="54">
        <v>43012</v>
      </c>
      <c r="C47" s="51" t="s">
        <v>23</v>
      </c>
      <c r="D47" s="52" t="s">
        <v>5</v>
      </c>
      <c r="E47" s="50" t="s">
        <v>29</v>
      </c>
      <c r="F47" s="51" t="s">
        <v>3</v>
      </c>
      <c r="G47" s="50">
        <v>54</v>
      </c>
      <c r="H47" s="49">
        <v>6342.41</v>
      </c>
      <c r="I47" s="49">
        <v>6342.41</v>
      </c>
      <c r="J47" s="48">
        <f>I47</f>
        <v>6342.41</v>
      </c>
      <c r="K47" s="47" t="s">
        <v>71</v>
      </c>
    </row>
    <row r="48" spans="1:11" ht="25.5" x14ac:dyDescent="0.25">
      <c r="A48" s="30">
        <v>103</v>
      </c>
      <c r="B48" s="29">
        <v>43012</v>
      </c>
      <c r="C48" s="27" t="s">
        <v>23</v>
      </c>
      <c r="D48" s="97" t="s">
        <v>5</v>
      </c>
      <c r="E48" s="27" t="s">
        <v>4</v>
      </c>
      <c r="F48" s="96" t="s">
        <v>3</v>
      </c>
      <c r="G48" s="26">
        <v>54</v>
      </c>
      <c r="H48" s="25">
        <v>4865.66</v>
      </c>
      <c r="I48" s="25">
        <v>4865.66</v>
      </c>
      <c r="J48" s="24">
        <f>SUM(I48:I49)</f>
        <v>17941.09</v>
      </c>
      <c r="K48" s="23" t="s">
        <v>70</v>
      </c>
    </row>
    <row r="49" spans="1:11" ht="40.5" customHeight="1" thickBot="1" x14ac:dyDescent="0.3">
      <c r="A49" s="22"/>
      <c r="B49" s="21"/>
      <c r="C49" s="19"/>
      <c r="D49" s="89" t="s">
        <v>21</v>
      </c>
      <c r="E49" s="19"/>
      <c r="F49" s="18" t="s">
        <v>20</v>
      </c>
      <c r="G49" s="18">
        <v>54</v>
      </c>
      <c r="H49" s="17">
        <v>13075.43</v>
      </c>
      <c r="I49" s="17">
        <v>13075.43</v>
      </c>
      <c r="J49" s="16"/>
      <c r="K49" s="15"/>
    </row>
    <row r="50" spans="1:11" ht="17.25" customHeight="1" x14ac:dyDescent="0.25">
      <c r="A50" s="30">
        <v>104</v>
      </c>
      <c r="B50" s="29">
        <v>43013</v>
      </c>
      <c r="C50" s="27" t="s">
        <v>23</v>
      </c>
      <c r="D50" s="28" t="s">
        <v>5</v>
      </c>
      <c r="E50" s="27" t="s">
        <v>4</v>
      </c>
      <c r="F50" s="27" t="s">
        <v>3</v>
      </c>
      <c r="G50" s="26">
        <v>54</v>
      </c>
      <c r="H50" s="25">
        <v>34</v>
      </c>
      <c r="I50" s="25">
        <v>34</v>
      </c>
      <c r="J50" s="24">
        <f>SUM(I50:I51)</f>
        <v>732.34</v>
      </c>
      <c r="K50" s="23" t="s">
        <v>69</v>
      </c>
    </row>
    <row r="51" spans="1:11" ht="15.75" thickBot="1" x14ac:dyDescent="0.3">
      <c r="A51" s="22"/>
      <c r="B51" s="21"/>
      <c r="C51" s="19"/>
      <c r="D51" s="20"/>
      <c r="E51" s="19"/>
      <c r="F51" s="19"/>
      <c r="G51" s="65">
        <v>61</v>
      </c>
      <c r="H51" s="64">
        <v>698.34</v>
      </c>
      <c r="I51" s="64">
        <v>698.34</v>
      </c>
      <c r="J51" s="16"/>
      <c r="K51" s="15"/>
    </row>
    <row r="52" spans="1:11" ht="39" thickBot="1" x14ac:dyDescent="0.3">
      <c r="A52" s="55">
        <v>105</v>
      </c>
      <c r="B52" s="54">
        <v>43014</v>
      </c>
      <c r="C52" s="51" t="s">
        <v>23</v>
      </c>
      <c r="D52" s="52" t="s">
        <v>21</v>
      </c>
      <c r="E52" s="50" t="s">
        <v>29</v>
      </c>
      <c r="F52" s="51" t="s">
        <v>20</v>
      </c>
      <c r="G52" s="50">
        <v>54</v>
      </c>
      <c r="H52" s="49">
        <v>2751.2</v>
      </c>
      <c r="I52" s="49">
        <v>2751.2</v>
      </c>
      <c r="J52" s="48">
        <f>I52</f>
        <v>2751.2</v>
      </c>
      <c r="K52" s="47" t="s">
        <v>68</v>
      </c>
    </row>
    <row r="53" spans="1:11" ht="34.5" customHeight="1" thickBot="1" x14ac:dyDescent="0.3">
      <c r="A53" s="55">
        <v>106</v>
      </c>
      <c r="B53" s="54">
        <v>43014</v>
      </c>
      <c r="C53" s="51" t="s">
        <v>23</v>
      </c>
      <c r="D53" s="52" t="s">
        <v>5</v>
      </c>
      <c r="E53" s="50" t="s">
        <v>29</v>
      </c>
      <c r="F53" s="51" t="s">
        <v>3</v>
      </c>
      <c r="G53" s="50">
        <v>54</v>
      </c>
      <c r="H53" s="49">
        <v>900.7</v>
      </c>
      <c r="I53" s="49">
        <v>900.7</v>
      </c>
      <c r="J53" s="48">
        <f>I53</f>
        <v>900.7</v>
      </c>
      <c r="K53" s="47" t="s">
        <v>67</v>
      </c>
    </row>
    <row r="54" spans="1:11" ht="39" thickBot="1" x14ac:dyDescent="0.3">
      <c r="A54" s="55">
        <v>107</v>
      </c>
      <c r="B54" s="54">
        <v>43014</v>
      </c>
      <c r="C54" s="51" t="s">
        <v>23</v>
      </c>
      <c r="D54" s="52" t="s">
        <v>21</v>
      </c>
      <c r="E54" s="50" t="s">
        <v>29</v>
      </c>
      <c r="F54" s="51" t="s">
        <v>20</v>
      </c>
      <c r="G54" s="50">
        <v>54</v>
      </c>
      <c r="H54" s="49">
        <v>258.08</v>
      </c>
      <c r="I54" s="49">
        <v>258.08</v>
      </c>
      <c r="J54" s="48">
        <f>I54</f>
        <v>258.08</v>
      </c>
      <c r="K54" s="47" t="s">
        <v>66</v>
      </c>
    </row>
    <row r="55" spans="1:11" ht="26.25" thickBot="1" x14ac:dyDescent="0.3">
      <c r="A55" s="55">
        <v>108</v>
      </c>
      <c r="B55" s="54">
        <v>43022</v>
      </c>
      <c r="C55" s="51" t="s">
        <v>23</v>
      </c>
      <c r="D55" s="52" t="s">
        <v>5</v>
      </c>
      <c r="E55" s="50" t="s">
        <v>4</v>
      </c>
      <c r="F55" s="51" t="s">
        <v>3</v>
      </c>
      <c r="G55" s="50">
        <v>54</v>
      </c>
      <c r="H55" s="49">
        <v>10143.09</v>
      </c>
      <c r="I55" s="49">
        <v>10143.09</v>
      </c>
      <c r="J55" s="48">
        <f>I55</f>
        <v>10143.09</v>
      </c>
      <c r="K55" s="47" t="s">
        <v>10</v>
      </c>
    </row>
    <row r="56" spans="1:11" ht="26.25" thickBot="1" x14ac:dyDescent="0.3">
      <c r="A56" s="55">
        <v>109</v>
      </c>
      <c r="B56" s="54">
        <v>43019</v>
      </c>
      <c r="C56" s="51" t="s">
        <v>23</v>
      </c>
      <c r="D56" s="70" t="s">
        <v>5</v>
      </c>
      <c r="E56" s="50" t="s">
        <v>4</v>
      </c>
      <c r="F56" s="50" t="s">
        <v>3</v>
      </c>
      <c r="G56" s="50">
        <v>51</v>
      </c>
      <c r="H56" s="49">
        <v>52.1</v>
      </c>
      <c r="I56" s="49">
        <v>52.1</v>
      </c>
      <c r="J56" s="48">
        <f>I56</f>
        <v>52.1</v>
      </c>
      <c r="K56" s="47" t="s">
        <v>65</v>
      </c>
    </row>
    <row r="57" spans="1:11" ht="26.25" thickBot="1" x14ac:dyDescent="0.3">
      <c r="A57" s="55">
        <v>110</v>
      </c>
      <c r="B57" s="54">
        <v>43019</v>
      </c>
      <c r="C57" s="51" t="s">
        <v>23</v>
      </c>
      <c r="D57" s="52" t="s">
        <v>5</v>
      </c>
      <c r="E57" s="50" t="s">
        <v>4</v>
      </c>
      <c r="F57" s="51" t="s">
        <v>3</v>
      </c>
      <c r="G57" s="50">
        <v>54</v>
      </c>
      <c r="H57" s="49">
        <v>301.39999999999998</v>
      </c>
      <c r="I57" s="49">
        <v>301.39999999999998</v>
      </c>
      <c r="J57" s="48">
        <f>I57</f>
        <v>301.39999999999998</v>
      </c>
      <c r="K57" s="47" t="s">
        <v>64</v>
      </c>
    </row>
    <row r="58" spans="1:11" ht="26.25" thickBot="1" x14ac:dyDescent="0.3">
      <c r="A58" s="55">
        <v>111</v>
      </c>
      <c r="B58" s="54">
        <v>43025</v>
      </c>
      <c r="C58" s="51" t="s">
        <v>23</v>
      </c>
      <c r="D58" s="52" t="s">
        <v>5</v>
      </c>
      <c r="E58" s="50" t="s">
        <v>4</v>
      </c>
      <c r="F58" s="51" t="s">
        <v>3</v>
      </c>
      <c r="G58" s="50">
        <v>56</v>
      </c>
      <c r="H58" s="49">
        <v>19723</v>
      </c>
      <c r="I58" s="49">
        <v>19723</v>
      </c>
      <c r="J58" s="48">
        <f>I58</f>
        <v>19723</v>
      </c>
      <c r="K58" s="47" t="s">
        <v>63</v>
      </c>
    </row>
    <row r="59" spans="1:11" ht="26.25" thickBot="1" x14ac:dyDescent="0.3">
      <c r="A59" s="55">
        <v>112</v>
      </c>
      <c r="B59" s="54">
        <v>43026</v>
      </c>
      <c r="C59" s="51" t="s">
        <v>23</v>
      </c>
      <c r="D59" s="52" t="s">
        <v>5</v>
      </c>
      <c r="E59" s="50" t="s">
        <v>4</v>
      </c>
      <c r="F59" s="51" t="s">
        <v>3</v>
      </c>
      <c r="G59" s="50">
        <v>54</v>
      </c>
      <c r="H59" s="49">
        <v>2080.0700000000002</v>
      </c>
      <c r="I59" s="49">
        <v>2080.0700000000002</v>
      </c>
      <c r="J59" s="48">
        <f>I59</f>
        <v>2080.0700000000002</v>
      </c>
      <c r="K59" s="47" t="s">
        <v>62</v>
      </c>
    </row>
    <row r="60" spans="1:11" ht="25.5" x14ac:dyDescent="0.25">
      <c r="A60" s="30">
        <v>113</v>
      </c>
      <c r="B60" s="29">
        <v>43029</v>
      </c>
      <c r="C60" s="27" t="s">
        <v>23</v>
      </c>
      <c r="D60" s="97" t="s">
        <v>5</v>
      </c>
      <c r="E60" s="27" t="s">
        <v>4</v>
      </c>
      <c r="F60" s="96" t="s">
        <v>3</v>
      </c>
      <c r="G60" s="26">
        <v>54</v>
      </c>
      <c r="H60" s="25">
        <v>241.1</v>
      </c>
      <c r="I60" s="25">
        <v>241.1</v>
      </c>
      <c r="J60" s="24">
        <f>SUM(I60:I61)</f>
        <v>715.74</v>
      </c>
      <c r="K60" s="23" t="s">
        <v>61</v>
      </c>
    </row>
    <row r="61" spans="1:11" ht="40.5" customHeight="1" thickBot="1" x14ac:dyDescent="0.3">
      <c r="A61" s="22"/>
      <c r="B61" s="21"/>
      <c r="C61" s="19"/>
      <c r="D61" s="89" t="s">
        <v>21</v>
      </c>
      <c r="E61" s="19"/>
      <c r="F61" s="18" t="s">
        <v>20</v>
      </c>
      <c r="G61" s="18">
        <v>54</v>
      </c>
      <c r="H61" s="17">
        <v>474.64</v>
      </c>
      <c r="I61" s="17">
        <v>474.64</v>
      </c>
      <c r="J61" s="16"/>
      <c r="K61" s="15"/>
    </row>
    <row r="62" spans="1:11" ht="26.25" thickBot="1" x14ac:dyDescent="0.3">
      <c r="A62" s="55">
        <v>114</v>
      </c>
      <c r="B62" s="54">
        <v>43029</v>
      </c>
      <c r="C62" s="51" t="s">
        <v>23</v>
      </c>
      <c r="D62" s="52" t="s">
        <v>5</v>
      </c>
      <c r="E62" s="50" t="s">
        <v>4</v>
      </c>
      <c r="F62" s="51" t="s">
        <v>3</v>
      </c>
      <c r="G62" s="50">
        <v>54</v>
      </c>
      <c r="H62" s="49">
        <v>1019.05</v>
      </c>
      <c r="I62" s="49">
        <v>1019.05</v>
      </c>
      <c r="J62" s="48">
        <f>I62</f>
        <v>1019.05</v>
      </c>
      <c r="K62" s="47" t="s">
        <v>60</v>
      </c>
    </row>
    <row r="63" spans="1:11" ht="25.5" x14ac:dyDescent="0.25">
      <c r="A63" s="30">
        <v>115</v>
      </c>
      <c r="B63" s="29">
        <v>43032</v>
      </c>
      <c r="C63" s="27" t="s">
        <v>23</v>
      </c>
      <c r="D63" s="97" t="s">
        <v>5</v>
      </c>
      <c r="E63" s="27" t="s">
        <v>4</v>
      </c>
      <c r="F63" s="96" t="s">
        <v>3</v>
      </c>
      <c r="G63" s="26">
        <v>54</v>
      </c>
      <c r="H63" s="25">
        <v>8399.7999999999993</v>
      </c>
      <c r="I63" s="25">
        <v>8399.7999999999993</v>
      </c>
      <c r="J63" s="24">
        <f>SUM(I63:I64)</f>
        <v>22603.8</v>
      </c>
      <c r="K63" s="23" t="s">
        <v>59</v>
      </c>
    </row>
    <row r="64" spans="1:11" ht="40.5" customHeight="1" thickBot="1" x14ac:dyDescent="0.3">
      <c r="A64" s="22"/>
      <c r="B64" s="21"/>
      <c r="C64" s="19"/>
      <c r="D64" s="89" t="s">
        <v>21</v>
      </c>
      <c r="E64" s="19"/>
      <c r="F64" s="18" t="s">
        <v>20</v>
      </c>
      <c r="G64" s="18">
        <v>54</v>
      </c>
      <c r="H64" s="17">
        <v>14204</v>
      </c>
      <c r="I64" s="17">
        <v>14204</v>
      </c>
      <c r="J64" s="16"/>
      <c r="K64" s="15"/>
    </row>
    <row r="65" spans="1:11" ht="25.5" x14ac:dyDescent="0.25">
      <c r="A65" s="30">
        <v>116</v>
      </c>
      <c r="B65" s="29">
        <v>43048</v>
      </c>
      <c r="C65" s="27" t="s">
        <v>58</v>
      </c>
      <c r="D65" s="97" t="s">
        <v>5</v>
      </c>
      <c r="E65" s="27" t="s">
        <v>4</v>
      </c>
      <c r="F65" s="96" t="s">
        <v>3</v>
      </c>
      <c r="G65" s="26">
        <v>51</v>
      </c>
      <c r="H65" s="25">
        <v>2423.7199999999998</v>
      </c>
      <c r="I65" s="25">
        <v>2423.7199999999998</v>
      </c>
      <c r="J65" s="24">
        <f>SUM(I65:I66)</f>
        <v>11881.849999999999</v>
      </c>
      <c r="K65" s="23" t="s">
        <v>57</v>
      </c>
    </row>
    <row r="66" spans="1:11" ht="40.5" customHeight="1" thickBot="1" x14ac:dyDescent="0.3">
      <c r="A66" s="22"/>
      <c r="B66" s="21"/>
      <c r="C66" s="19"/>
      <c r="D66" s="89" t="s">
        <v>21</v>
      </c>
      <c r="E66" s="19"/>
      <c r="F66" s="18" t="s">
        <v>20</v>
      </c>
      <c r="G66" s="18">
        <v>51</v>
      </c>
      <c r="H66" s="17">
        <v>9458.1299999999992</v>
      </c>
      <c r="I66" s="17">
        <v>9458.1299999999992</v>
      </c>
      <c r="J66" s="16"/>
      <c r="K66" s="15"/>
    </row>
    <row r="67" spans="1:11" ht="25.5" customHeight="1" x14ac:dyDescent="0.25">
      <c r="A67" s="30">
        <v>117</v>
      </c>
      <c r="B67" s="29">
        <v>43032</v>
      </c>
      <c r="C67" s="27" t="s">
        <v>23</v>
      </c>
      <c r="D67" s="28" t="s">
        <v>5</v>
      </c>
      <c r="E67" s="27" t="s">
        <v>4</v>
      </c>
      <c r="F67" s="27" t="s">
        <v>3</v>
      </c>
      <c r="G67" s="26">
        <v>54</v>
      </c>
      <c r="H67" s="25">
        <f>991.87+733.97+19.14</f>
        <v>1744.9800000000002</v>
      </c>
      <c r="I67" s="25">
        <v>1744.98</v>
      </c>
      <c r="J67" s="24">
        <f>SUM(I67:I70)</f>
        <v>2101.46</v>
      </c>
      <c r="K67" s="23" t="s">
        <v>56</v>
      </c>
    </row>
    <row r="68" spans="1:11" x14ac:dyDescent="0.25">
      <c r="A68" s="43"/>
      <c r="B68" s="42"/>
      <c r="C68" s="40"/>
      <c r="D68" s="41"/>
      <c r="E68" s="40"/>
      <c r="F68" s="40"/>
      <c r="G68" s="61">
        <v>55</v>
      </c>
      <c r="H68" s="60">
        <v>162.08000000000001</v>
      </c>
      <c r="I68" s="60">
        <v>162.08000000000001</v>
      </c>
      <c r="J68" s="38"/>
      <c r="K68" s="37"/>
    </row>
    <row r="69" spans="1:11" x14ac:dyDescent="0.25">
      <c r="A69" s="43"/>
      <c r="B69" s="42"/>
      <c r="C69" s="40"/>
      <c r="D69" s="63"/>
      <c r="E69" s="40"/>
      <c r="F69" s="62"/>
      <c r="G69" s="61">
        <v>61</v>
      </c>
      <c r="H69" s="60">
        <v>99.9</v>
      </c>
      <c r="I69" s="60">
        <v>99.9</v>
      </c>
      <c r="J69" s="38"/>
      <c r="K69" s="37"/>
    </row>
    <row r="70" spans="1:11" ht="40.5" customHeight="1" thickBot="1" x14ac:dyDescent="0.3">
      <c r="A70" s="22"/>
      <c r="B70" s="21"/>
      <c r="C70" s="19"/>
      <c r="D70" s="89" t="s">
        <v>21</v>
      </c>
      <c r="E70" s="19"/>
      <c r="F70" s="18" t="s">
        <v>20</v>
      </c>
      <c r="G70" s="18">
        <v>54</v>
      </c>
      <c r="H70" s="17">
        <v>94.5</v>
      </c>
      <c r="I70" s="17">
        <v>94.5</v>
      </c>
      <c r="J70" s="16"/>
      <c r="K70" s="15"/>
    </row>
    <row r="71" spans="1:11" ht="26.25" thickBot="1" x14ac:dyDescent="0.3">
      <c r="A71" s="55">
        <v>118</v>
      </c>
      <c r="B71" s="54">
        <v>43033</v>
      </c>
      <c r="C71" s="51" t="s">
        <v>23</v>
      </c>
      <c r="D71" s="52" t="s">
        <v>5</v>
      </c>
      <c r="E71" s="50" t="s">
        <v>4</v>
      </c>
      <c r="F71" s="51" t="s">
        <v>3</v>
      </c>
      <c r="G71" s="50">
        <v>54</v>
      </c>
      <c r="H71" s="49">
        <v>0.1</v>
      </c>
      <c r="I71" s="49">
        <v>0.1</v>
      </c>
      <c r="J71" s="48">
        <f>I71</f>
        <v>0.1</v>
      </c>
      <c r="K71" s="47" t="s">
        <v>55</v>
      </c>
    </row>
    <row r="72" spans="1:11" s="72" customFormat="1" ht="16.5" customHeight="1" x14ac:dyDescent="0.25">
      <c r="A72" s="88">
        <v>119</v>
      </c>
      <c r="B72" s="87">
        <v>43035</v>
      </c>
      <c r="C72" s="85" t="s">
        <v>23</v>
      </c>
      <c r="D72" s="109" t="s">
        <v>5</v>
      </c>
      <c r="E72" s="85" t="s">
        <v>4</v>
      </c>
      <c r="F72" s="85" t="s">
        <v>3</v>
      </c>
      <c r="G72" s="84">
        <v>54</v>
      </c>
      <c r="H72" s="25">
        <f>10999.83+418.27+76.74+7+3238.33+335.11+1236.99+7491.27+389.73+298.72+1402.57+21453.8+109.7+8124.5+33.68+2094.62+40+16078.9+456.36+5183.61+4256.33+1000+8399.8+4000+1375.2</f>
        <v>98501.06</v>
      </c>
      <c r="I72" s="25">
        <v>98501.06</v>
      </c>
      <c r="J72" s="82">
        <f>SUM(I72:I77)</f>
        <v>208206.11000000002</v>
      </c>
      <c r="K72" s="81" t="s">
        <v>54</v>
      </c>
    </row>
    <row r="73" spans="1:11" s="72" customFormat="1" x14ac:dyDescent="0.25">
      <c r="A73" s="105"/>
      <c r="B73" s="103"/>
      <c r="C73" s="103"/>
      <c r="D73" s="108"/>
      <c r="E73" s="103"/>
      <c r="F73" s="103"/>
      <c r="G73" s="101">
        <v>55</v>
      </c>
      <c r="H73" s="56">
        <f>392.76+134.4</f>
        <v>527.16</v>
      </c>
      <c r="I73" s="56">
        <v>527.16</v>
      </c>
      <c r="J73" s="100"/>
      <c r="K73" s="99"/>
    </row>
    <row r="74" spans="1:11" s="72" customFormat="1" x14ac:dyDescent="0.25">
      <c r="A74" s="105"/>
      <c r="B74" s="103"/>
      <c r="C74" s="103"/>
      <c r="D74" s="108"/>
      <c r="E74" s="103"/>
      <c r="F74" s="103"/>
      <c r="G74" s="101">
        <v>56</v>
      </c>
      <c r="H74" s="56">
        <f>4201.88+2010.67</f>
        <v>6212.55</v>
      </c>
      <c r="I74" s="56">
        <v>6212.55</v>
      </c>
      <c r="J74" s="100"/>
      <c r="K74" s="99"/>
    </row>
    <row r="75" spans="1:11" s="72" customFormat="1" x14ac:dyDescent="0.25">
      <c r="A75" s="105"/>
      <c r="B75" s="103"/>
      <c r="C75" s="103"/>
      <c r="D75" s="107"/>
      <c r="E75" s="103"/>
      <c r="F75" s="106"/>
      <c r="G75" s="101">
        <v>61</v>
      </c>
      <c r="H75" s="56">
        <f>201.85+677.69+265.22+68400+1071.66</f>
        <v>70616.42</v>
      </c>
      <c r="I75" s="56">
        <v>70616.42</v>
      </c>
      <c r="J75" s="100"/>
      <c r="K75" s="99"/>
    </row>
    <row r="76" spans="1:11" s="72" customFormat="1" ht="21.75" customHeight="1" x14ac:dyDescent="0.25">
      <c r="A76" s="105"/>
      <c r="B76" s="103"/>
      <c r="C76" s="103"/>
      <c r="D76" s="104" t="s">
        <v>21</v>
      </c>
      <c r="E76" s="103"/>
      <c r="F76" s="102" t="s">
        <v>20</v>
      </c>
      <c r="G76" s="101">
        <v>54</v>
      </c>
      <c r="H76" s="56">
        <f>2394.86+120.56+265.93+1097.06+95.94+245+1025+479.57+313.55+320+36+858+5724+12001.6</f>
        <v>24977.07</v>
      </c>
      <c r="I76" s="56">
        <v>24977.07</v>
      </c>
      <c r="J76" s="100"/>
      <c r="K76" s="99"/>
    </row>
    <row r="77" spans="1:11" s="72" customFormat="1" ht="19.5" customHeight="1" thickBot="1" x14ac:dyDescent="0.3">
      <c r="A77" s="80"/>
      <c r="B77" s="78"/>
      <c r="C77" s="78"/>
      <c r="D77" s="98"/>
      <c r="E77" s="78"/>
      <c r="F77" s="78"/>
      <c r="G77" s="76">
        <v>61</v>
      </c>
      <c r="H77" s="64">
        <f>6231.85+1140</f>
        <v>7371.85</v>
      </c>
      <c r="I77" s="64">
        <v>7371.85</v>
      </c>
      <c r="J77" s="74"/>
      <c r="K77" s="73"/>
    </row>
    <row r="78" spans="1:11" ht="33.75" customHeight="1" x14ac:dyDescent="0.25">
      <c r="A78" s="30">
        <v>120</v>
      </c>
      <c r="B78" s="29">
        <v>43035</v>
      </c>
      <c r="C78" s="27" t="s">
        <v>23</v>
      </c>
      <c r="D78" s="67" t="s">
        <v>5</v>
      </c>
      <c r="E78" s="27" t="s">
        <v>29</v>
      </c>
      <c r="F78" s="26" t="s">
        <v>3</v>
      </c>
      <c r="G78" s="26">
        <v>54</v>
      </c>
      <c r="H78" s="25">
        <v>19279.439999999999</v>
      </c>
      <c r="I78" s="25">
        <v>19279.439999999999</v>
      </c>
      <c r="J78" s="24">
        <f>SUM(I78:I79)</f>
        <v>21539.039999999997</v>
      </c>
      <c r="K78" s="23" t="s">
        <v>54</v>
      </c>
    </row>
    <row r="79" spans="1:11" ht="36" customHeight="1" thickBot="1" x14ac:dyDescent="0.3">
      <c r="A79" s="22"/>
      <c r="B79" s="19"/>
      <c r="C79" s="19"/>
      <c r="D79" s="66" t="s">
        <v>27</v>
      </c>
      <c r="E79" s="19"/>
      <c r="F79" s="65" t="s">
        <v>20</v>
      </c>
      <c r="G79" s="65">
        <v>54</v>
      </c>
      <c r="H79" s="64">
        <v>2259.6</v>
      </c>
      <c r="I79" s="64">
        <v>2259.6</v>
      </c>
      <c r="J79" s="16"/>
      <c r="K79" s="15"/>
    </row>
    <row r="80" spans="1:11" ht="34.5" customHeight="1" thickBot="1" x14ac:dyDescent="0.3">
      <c r="A80" s="55">
        <v>121</v>
      </c>
      <c r="B80" s="54">
        <v>43040</v>
      </c>
      <c r="C80" s="51" t="s">
        <v>23</v>
      </c>
      <c r="D80" s="52" t="s">
        <v>5</v>
      </c>
      <c r="E80" s="50" t="s">
        <v>29</v>
      </c>
      <c r="F80" s="51" t="s">
        <v>3</v>
      </c>
      <c r="G80" s="50">
        <v>54</v>
      </c>
      <c r="H80" s="49">
        <v>764</v>
      </c>
      <c r="I80" s="49">
        <v>764</v>
      </c>
      <c r="J80" s="48">
        <f>I80</f>
        <v>764</v>
      </c>
      <c r="K80" s="47" t="s">
        <v>53</v>
      </c>
    </row>
    <row r="81" spans="1:11" ht="25.5" x14ac:dyDescent="0.25">
      <c r="A81" s="30">
        <v>122</v>
      </c>
      <c r="B81" s="29">
        <v>43040</v>
      </c>
      <c r="C81" s="27" t="s">
        <v>23</v>
      </c>
      <c r="D81" s="97" t="s">
        <v>5</v>
      </c>
      <c r="E81" s="27" t="s">
        <v>4</v>
      </c>
      <c r="F81" s="96" t="s">
        <v>3</v>
      </c>
      <c r="G81" s="26">
        <v>54</v>
      </c>
      <c r="H81" s="25">
        <v>614.72</v>
      </c>
      <c r="I81" s="25">
        <v>614.72</v>
      </c>
      <c r="J81" s="24">
        <f>SUM(I81:I82)</f>
        <v>1444.92</v>
      </c>
      <c r="K81" s="23" t="s">
        <v>52</v>
      </c>
    </row>
    <row r="82" spans="1:11" ht="40.5" customHeight="1" thickBot="1" x14ac:dyDescent="0.3">
      <c r="A82" s="22"/>
      <c r="B82" s="21"/>
      <c r="C82" s="19"/>
      <c r="D82" s="89" t="s">
        <v>21</v>
      </c>
      <c r="E82" s="19"/>
      <c r="F82" s="18" t="s">
        <v>20</v>
      </c>
      <c r="G82" s="18">
        <v>54</v>
      </c>
      <c r="H82" s="17">
        <v>830.2</v>
      </c>
      <c r="I82" s="17">
        <v>830.2</v>
      </c>
      <c r="J82" s="16"/>
      <c r="K82" s="15"/>
    </row>
    <row r="83" spans="1:11" ht="26.25" thickBot="1" x14ac:dyDescent="0.3">
      <c r="A83" s="55">
        <v>123</v>
      </c>
      <c r="B83" s="54">
        <v>43042</v>
      </c>
      <c r="C83" s="51" t="s">
        <v>23</v>
      </c>
      <c r="D83" s="52" t="s">
        <v>5</v>
      </c>
      <c r="E83" s="50" t="s">
        <v>4</v>
      </c>
      <c r="F83" s="51" t="s">
        <v>3</v>
      </c>
      <c r="G83" s="50">
        <v>54</v>
      </c>
      <c r="H83" s="49">
        <v>420.8</v>
      </c>
      <c r="I83" s="49">
        <v>420.8</v>
      </c>
      <c r="J83" s="48">
        <f>I83</f>
        <v>420.8</v>
      </c>
      <c r="K83" s="47" t="s">
        <v>51</v>
      </c>
    </row>
    <row r="84" spans="1:11" ht="26.25" thickBot="1" x14ac:dyDescent="0.3">
      <c r="A84" s="55">
        <v>124</v>
      </c>
      <c r="B84" s="54">
        <v>43046</v>
      </c>
      <c r="C84" s="51" t="s">
        <v>23</v>
      </c>
      <c r="D84" s="52" t="s">
        <v>5</v>
      </c>
      <c r="E84" s="50" t="s">
        <v>4</v>
      </c>
      <c r="F84" s="51" t="s">
        <v>3</v>
      </c>
      <c r="G84" s="50">
        <v>54</v>
      </c>
      <c r="H84" s="49">
        <v>2742.04</v>
      </c>
      <c r="I84" s="49">
        <v>2742.04</v>
      </c>
      <c r="J84" s="48">
        <f>I84</f>
        <v>2742.04</v>
      </c>
      <c r="K84" s="47" t="s">
        <v>50</v>
      </c>
    </row>
    <row r="85" spans="1:11" ht="26.25" thickBot="1" x14ac:dyDescent="0.3">
      <c r="A85" s="55">
        <v>125</v>
      </c>
      <c r="B85" s="54">
        <v>43048</v>
      </c>
      <c r="C85" s="51" t="s">
        <v>23</v>
      </c>
      <c r="D85" s="52" t="s">
        <v>5</v>
      </c>
      <c r="E85" s="50" t="s">
        <v>4</v>
      </c>
      <c r="F85" s="51" t="s">
        <v>3</v>
      </c>
      <c r="G85" s="50">
        <v>51</v>
      </c>
      <c r="H85" s="49">
        <v>52.1</v>
      </c>
      <c r="I85" s="49">
        <v>52.1</v>
      </c>
      <c r="J85" s="48">
        <f>I85</f>
        <v>52.1</v>
      </c>
      <c r="K85" s="47" t="s">
        <v>49</v>
      </c>
    </row>
    <row r="86" spans="1:11" ht="39.75" customHeight="1" thickBot="1" x14ac:dyDescent="0.3">
      <c r="A86" s="55">
        <v>126</v>
      </c>
      <c r="B86" s="71">
        <v>43049</v>
      </c>
      <c r="C86" s="50" t="s">
        <v>23</v>
      </c>
      <c r="D86" s="70" t="s">
        <v>21</v>
      </c>
      <c r="E86" s="50" t="s">
        <v>4</v>
      </c>
      <c r="F86" s="50" t="s">
        <v>20</v>
      </c>
      <c r="G86" s="50">
        <v>54</v>
      </c>
      <c r="H86" s="49">
        <v>1063</v>
      </c>
      <c r="I86" s="49">
        <v>1063</v>
      </c>
      <c r="J86" s="49">
        <f>I86</f>
        <v>1063</v>
      </c>
      <c r="K86" s="47" t="s">
        <v>48</v>
      </c>
    </row>
    <row r="87" spans="1:11" ht="26.25" thickBot="1" x14ac:dyDescent="0.3">
      <c r="A87" s="55">
        <v>127</v>
      </c>
      <c r="B87" s="54">
        <v>43050</v>
      </c>
      <c r="C87" s="51" t="s">
        <v>23</v>
      </c>
      <c r="D87" s="52" t="s">
        <v>5</v>
      </c>
      <c r="E87" s="50" t="s">
        <v>4</v>
      </c>
      <c r="F87" s="51" t="s">
        <v>3</v>
      </c>
      <c r="G87" s="50">
        <v>54</v>
      </c>
      <c r="H87" s="49">
        <v>131.25</v>
      </c>
      <c r="I87" s="49">
        <v>131.25</v>
      </c>
      <c r="J87" s="48">
        <f>I87</f>
        <v>131.25</v>
      </c>
      <c r="K87" s="47" t="s">
        <v>47</v>
      </c>
    </row>
    <row r="88" spans="1:11" s="72" customFormat="1" ht="39.75" customHeight="1" thickBot="1" x14ac:dyDescent="0.3">
      <c r="A88" s="95">
        <v>128</v>
      </c>
      <c r="B88" s="94">
        <v>43053</v>
      </c>
      <c r="C88" s="92" t="s">
        <v>23</v>
      </c>
      <c r="D88" s="93" t="s">
        <v>21</v>
      </c>
      <c r="E88" s="92" t="s">
        <v>4</v>
      </c>
      <c r="F88" s="92" t="s">
        <v>20</v>
      </c>
      <c r="G88" s="92">
        <v>54</v>
      </c>
      <c r="H88" s="91">
        <v>438.64</v>
      </c>
      <c r="I88" s="91">
        <v>438.64</v>
      </c>
      <c r="J88" s="91">
        <f>I88</f>
        <v>438.64</v>
      </c>
      <c r="K88" s="90" t="s">
        <v>46</v>
      </c>
    </row>
    <row r="89" spans="1:11" ht="25.5" customHeight="1" x14ac:dyDescent="0.25">
      <c r="A89" s="30">
        <v>129</v>
      </c>
      <c r="B89" s="29">
        <v>43053</v>
      </c>
      <c r="C89" s="27" t="s">
        <v>23</v>
      </c>
      <c r="D89" s="28" t="s">
        <v>5</v>
      </c>
      <c r="E89" s="27" t="s">
        <v>4</v>
      </c>
      <c r="F89" s="27" t="s">
        <v>3</v>
      </c>
      <c r="G89" s="26">
        <v>54</v>
      </c>
      <c r="H89" s="25">
        <f>856.22</f>
        <v>856.22</v>
      </c>
      <c r="I89" s="25">
        <v>856.22</v>
      </c>
      <c r="J89" s="24">
        <f>SUM(I89:I92)</f>
        <v>1184.3499999999999</v>
      </c>
      <c r="K89" s="23" t="s">
        <v>45</v>
      </c>
    </row>
    <row r="90" spans="1:11" x14ac:dyDescent="0.25">
      <c r="A90" s="43"/>
      <c r="B90" s="42"/>
      <c r="C90" s="40"/>
      <c r="D90" s="41"/>
      <c r="E90" s="40"/>
      <c r="F90" s="40"/>
      <c r="G90" s="61">
        <v>55</v>
      </c>
      <c r="H90" s="60">
        <v>225.38</v>
      </c>
      <c r="I90" s="60">
        <v>225.38</v>
      </c>
      <c r="J90" s="38"/>
      <c r="K90" s="37"/>
    </row>
    <row r="91" spans="1:11" x14ac:dyDescent="0.25">
      <c r="A91" s="43"/>
      <c r="B91" s="42"/>
      <c r="C91" s="40"/>
      <c r="D91" s="63"/>
      <c r="E91" s="40"/>
      <c r="F91" s="62"/>
      <c r="G91" s="33">
        <v>61</v>
      </c>
      <c r="H91" s="39">
        <v>45</v>
      </c>
      <c r="I91" s="39">
        <v>45</v>
      </c>
      <c r="J91" s="38"/>
      <c r="K91" s="37"/>
    </row>
    <row r="92" spans="1:11" ht="40.5" customHeight="1" thickBot="1" x14ac:dyDescent="0.3">
      <c r="A92" s="22"/>
      <c r="B92" s="21"/>
      <c r="C92" s="19"/>
      <c r="D92" s="89" t="s">
        <v>21</v>
      </c>
      <c r="E92" s="19"/>
      <c r="F92" s="18" t="s">
        <v>20</v>
      </c>
      <c r="G92" s="18">
        <v>54</v>
      </c>
      <c r="H92" s="17">
        <v>57.75</v>
      </c>
      <c r="I92" s="17">
        <v>57.75</v>
      </c>
      <c r="J92" s="16"/>
      <c r="K92" s="15"/>
    </row>
    <row r="93" spans="1:11" ht="34.5" customHeight="1" thickBot="1" x14ac:dyDescent="0.3">
      <c r="A93" s="55">
        <v>130</v>
      </c>
      <c r="B93" s="54">
        <v>43054</v>
      </c>
      <c r="C93" s="51" t="s">
        <v>23</v>
      </c>
      <c r="D93" s="52" t="s">
        <v>5</v>
      </c>
      <c r="E93" s="50" t="s">
        <v>29</v>
      </c>
      <c r="F93" s="51" t="s">
        <v>3</v>
      </c>
      <c r="G93" s="50">
        <v>54</v>
      </c>
      <c r="H93" s="49">
        <v>2872</v>
      </c>
      <c r="I93" s="49">
        <v>2872</v>
      </c>
      <c r="J93" s="48">
        <f>I93</f>
        <v>2872</v>
      </c>
      <c r="K93" s="47" t="s">
        <v>44</v>
      </c>
    </row>
    <row r="94" spans="1:11" ht="33.75" customHeight="1" x14ac:dyDescent="0.25">
      <c r="A94" s="30">
        <v>131</v>
      </c>
      <c r="B94" s="29">
        <v>43055</v>
      </c>
      <c r="C94" s="27" t="s">
        <v>23</v>
      </c>
      <c r="D94" s="67" t="s">
        <v>5</v>
      </c>
      <c r="E94" s="27" t="s">
        <v>4</v>
      </c>
      <c r="F94" s="26" t="s">
        <v>3</v>
      </c>
      <c r="G94" s="26">
        <v>51</v>
      </c>
      <c r="H94" s="25">
        <v>43630.21</v>
      </c>
      <c r="I94" s="25">
        <v>43630.21</v>
      </c>
      <c r="J94" s="24">
        <f>SUM(I94:I95)</f>
        <v>109651.92000000001</v>
      </c>
      <c r="K94" s="23" t="s">
        <v>43</v>
      </c>
    </row>
    <row r="95" spans="1:11" ht="36" customHeight="1" thickBot="1" x14ac:dyDescent="0.3">
      <c r="A95" s="22"/>
      <c r="B95" s="19"/>
      <c r="C95" s="19"/>
      <c r="D95" s="66" t="s">
        <v>27</v>
      </c>
      <c r="E95" s="19"/>
      <c r="F95" s="65" t="s">
        <v>20</v>
      </c>
      <c r="G95" s="65">
        <v>51</v>
      </c>
      <c r="H95" s="64">
        <v>66021.710000000006</v>
      </c>
      <c r="I95" s="64">
        <v>66021.710000000006</v>
      </c>
      <c r="J95" s="16"/>
      <c r="K95" s="15"/>
    </row>
    <row r="96" spans="1:11" ht="26.25" thickBot="1" x14ac:dyDescent="0.3">
      <c r="A96" s="55">
        <v>132</v>
      </c>
      <c r="B96" s="54">
        <v>43057</v>
      </c>
      <c r="C96" s="51" t="s">
        <v>23</v>
      </c>
      <c r="D96" s="52" t="s">
        <v>5</v>
      </c>
      <c r="E96" s="50" t="s">
        <v>4</v>
      </c>
      <c r="F96" s="51" t="s">
        <v>3</v>
      </c>
      <c r="G96" s="50">
        <v>56</v>
      </c>
      <c r="H96" s="49">
        <v>186017.11</v>
      </c>
      <c r="I96" s="49">
        <v>186017.11</v>
      </c>
      <c r="J96" s="48">
        <f>I96</f>
        <v>186017.11</v>
      </c>
      <c r="K96" s="47" t="s">
        <v>42</v>
      </c>
    </row>
    <row r="97" spans="1:11" ht="33.75" customHeight="1" x14ac:dyDescent="0.25">
      <c r="A97" s="30">
        <v>133</v>
      </c>
      <c r="B97" s="29">
        <v>43057</v>
      </c>
      <c r="C97" s="27" t="s">
        <v>23</v>
      </c>
      <c r="D97" s="67" t="s">
        <v>5</v>
      </c>
      <c r="E97" s="27" t="s">
        <v>4</v>
      </c>
      <c r="F97" s="26" t="s">
        <v>3</v>
      </c>
      <c r="G97" s="26">
        <v>54</v>
      </c>
      <c r="H97" s="25">
        <v>2568.9499999999998</v>
      </c>
      <c r="I97" s="25">
        <v>2568.9499999999998</v>
      </c>
      <c r="J97" s="24">
        <f>SUM(I97:I98)</f>
        <v>3080.45</v>
      </c>
      <c r="K97" s="23" t="s">
        <v>41</v>
      </c>
    </row>
    <row r="98" spans="1:11" ht="36" customHeight="1" thickBot="1" x14ac:dyDescent="0.3">
      <c r="A98" s="22"/>
      <c r="B98" s="19"/>
      <c r="C98" s="19"/>
      <c r="D98" s="66" t="s">
        <v>27</v>
      </c>
      <c r="E98" s="19"/>
      <c r="F98" s="65" t="s">
        <v>20</v>
      </c>
      <c r="G98" s="65">
        <v>54</v>
      </c>
      <c r="H98" s="64">
        <v>511.5</v>
      </c>
      <c r="I98" s="64">
        <v>511.5</v>
      </c>
      <c r="J98" s="16"/>
      <c r="K98" s="15"/>
    </row>
    <row r="99" spans="1:11" ht="33.75" customHeight="1" x14ac:dyDescent="0.25">
      <c r="A99" s="30">
        <v>134</v>
      </c>
      <c r="B99" s="29">
        <v>43057</v>
      </c>
      <c r="C99" s="27" t="s">
        <v>23</v>
      </c>
      <c r="D99" s="67" t="s">
        <v>5</v>
      </c>
      <c r="E99" s="27" t="s">
        <v>29</v>
      </c>
      <c r="F99" s="26" t="s">
        <v>3</v>
      </c>
      <c r="G99" s="26">
        <v>54</v>
      </c>
      <c r="H99" s="25">
        <v>5025.72</v>
      </c>
      <c r="I99" s="25">
        <v>5025.72</v>
      </c>
      <c r="J99" s="24">
        <f>SUM(I99:I100)</f>
        <v>6824.76</v>
      </c>
      <c r="K99" s="23" t="s">
        <v>40</v>
      </c>
    </row>
    <row r="100" spans="1:11" ht="36" customHeight="1" thickBot="1" x14ac:dyDescent="0.3">
      <c r="A100" s="22"/>
      <c r="B100" s="19"/>
      <c r="C100" s="19"/>
      <c r="D100" s="66" t="s">
        <v>27</v>
      </c>
      <c r="E100" s="19"/>
      <c r="F100" s="65" t="s">
        <v>20</v>
      </c>
      <c r="G100" s="65">
        <v>54</v>
      </c>
      <c r="H100" s="64">
        <v>1799.04</v>
      </c>
      <c r="I100" s="64">
        <v>1799.04</v>
      </c>
      <c r="J100" s="16"/>
      <c r="K100" s="15"/>
    </row>
    <row r="101" spans="1:11" ht="17.25" customHeight="1" x14ac:dyDescent="0.25">
      <c r="A101" s="30">
        <v>135</v>
      </c>
      <c r="B101" s="29">
        <v>43061</v>
      </c>
      <c r="C101" s="27" t="s">
        <v>23</v>
      </c>
      <c r="D101" s="28" t="s">
        <v>5</v>
      </c>
      <c r="E101" s="27" t="s">
        <v>4</v>
      </c>
      <c r="F101" s="27" t="s">
        <v>3</v>
      </c>
      <c r="G101" s="26">
        <v>54</v>
      </c>
      <c r="H101" s="25">
        <v>62</v>
      </c>
      <c r="I101" s="25">
        <v>62</v>
      </c>
      <c r="J101" s="24">
        <f>SUM(I101:I102)</f>
        <v>1993.58</v>
      </c>
      <c r="K101" s="23" t="s">
        <v>39</v>
      </c>
    </row>
    <row r="102" spans="1:11" ht="15.75" thickBot="1" x14ac:dyDescent="0.3">
      <c r="A102" s="22"/>
      <c r="B102" s="21"/>
      <c r="C102" s="19"/>
      <c r="D102" s="20"/>
      <c r="E102" s="19"/>
      <c r="F102" s="19"/>
      <c r="G102" s="65">
        <v>55</v>
      </c>
      <c r="H102" s="64">
        <v>1931.58</v>
      </c>
      <c r="I102" s="64">
        <v>1931.58</v>
      </c>
      <c r="J102" s="16"/>
      <c r="K102" s="15"/>
    </row>
    <row r="103" spans="1:11" ht="26.25" thickBot="1" x14ac:dyDescent="0.3">
      <c r="A103" s="55">
        <v>136</v>
      </c>
      <c r="B103" s="54">
        <v>43062</v>
      </c>
      <c r="C103" s="51" t="s">
        <v>23</v>
      </c>
      <c r="D103" s="52" t="s">
        <v>5</v>
      </c>
      <c r="E103" s="50" t="s">
        <v>4</v>
      </c>
      <c r="F103" s="51" t="s">
        <v>3</v>
      </c>
      <c r="G103" s="50">
        <v>54</v>
      </c>
      <c r="H103" s="49">
        <v>856.49</v>
      </c>
      <c r="I103" s="49">
        <v>856.49</v>
      </c>
      <c r="J103" s="48">
        <f>I103</f>
        <v>856.49</v>
      </c>
      <c r="K103" s="47" t="s">
        <v>38</v>
      </c>
    </row>
    <row r="104" spans="1:11" s="72" customFormat="1" ht="38.25" customHeight="1" x14ac:dyDescent="0.25">
      <c r="A104" s="88">
        <v>137</v>
      </c>
      <c r="B104" s="87">
        <v>43067</v>
      </c>
      <c r="C104" s="85" t="s">
        <v>23</v>
      </c>
      <c r="D104" s="86" t="s">
        <v>5</v>
      </c>
      <c r="E104" s="85" t="s">
        <v>29</v>
      </c>
      <c r="F104" s="84" t="s">
        <v>3</v>
      </c>
      <c r="G104" s="84">
        <v>54</v>
      </c>
      <c r="H104" s="83">
        <v>14596.83</v>
      </c>
      <c r="I104" s="83">
        <v>14596.83</v>
      </c>
      <c r="J104" s="82">
        <f>SUM(I104:I105)</f>
        <v>14711.83</v>
      </c>
      <c r="K104" s="81" t="s">
        <v>37</v>
      </c>
    </row>
    <row r="105" spans="1:11" s="72" customFormat="1" ht="41.25" customHeight="1" thickBot="1" x14ac:dyDescent="0.3">
      <c r="A105" s="80"/>
      <c r="B105" s="78"/>
      <c r="C105" s="78"/>
      <c r="D105" s="79" t="s">
        <v>21</v>
      </c>
      <c r="E105" s="78"/>
      <c r="F105" s="77" t="s">
        <v>20</v>
      </c>
      <c r="G105" s="76">
        <v>54</v>
      </c>
      <c r="H105" s="75">
        <v>115</v>
      </c>
      <c r="I105" s="75">
        <v>115</v>
      </c>
      <c r="J105" s="74"/>
      <c r="K105" s="73"/>
    </row>
    <row r="106" spans="1:11" ht="25.5" customHeight="1" x14ac:dyDescent="0.25">
      <c r="A106" s="30">
        <v>138</v>
      </c>
      <c r="B106" s="29">
        <v>43067</v>
      </c>
      <c r="C106" s="27" t="s">
        <v>23</v>
      </c>
      <c r="D106" s="28" t="s">
        <v>5</v>
      </c>
      <c r="E106" s="27" t="s">
        <v>4</v>
      </c>
      <c r="F106" s="27" t="s">
        <v>3</v>
      </c>
      <c r="G106" s="26">
        <v>54</v>
      </c>
      <c r="H106" s="25">
        <f>7+712.37+335.11+1236.99+4066.1+298.72+6188.6+12002+60+6724.61+955+111.3+865.2</f>
        <v>33563</v>
      </c>
      <c r="I106" s="25">
        <v>33563</v>
      </c>
      <c r="J106" s="24">
        <f>SUM(I106:I110)</f>
        <v>49642.409999999996</v>
      </c>
      <c r="K106" s="23" t="s">
        <v>36</v>
      </c>
    </row>
    <row r="107" spans="1:11" x14ac:dyDescent="0.25">
      <c r="A107" s="43"/>
      <c r="B107" s="42"/>
      <c r="C107" s="40"/>
      <c r="D107" s="41"/>
      <c r="E107" s="40"/>
      <c r="F107" s="40"/>
      <c r="G107" s="61">
        <v>55</v>
      </c>
      <c r="H107" s="60">
        <f>231.37+174.4</f>
        <v>405.77</v>
      </c>
      <c r="I107" s="60">
        <v>405.77</v>
      </c>
      <c r="J107" s="38"/>
      <c r="K107" s="37"/>
    </row>
    <row r="108" spans="1:11" x14ac:dyDescent="0.25">
      <c r="A108" s="43"/>
      <c r="B108" s="42"/>
      <c r="C108" s="40"/>
      <c r="D108" s="63"/>
      <c r="E108" s="40"/>
      <c r="F108" s="62"/>
      <c r="G108" s="61">
        <v>61</v>
      </c>
      <c r="H108" s="60">
        <f>146.85+462.69+1500+1026.66</f>
        <v>3136.2</v>
      </c>
      <c r="I108" s="60">
        <v>3136.2</v>
      </c>
      <c r="J108" s="38"/>
      <c r="K108" s="37"/>
    </row>
    <row r="109" spans="1:11" x14ac:dyDescent="0.25">
      <c r="A109" s="43"/>
      <c r="B109" s="42"/>
      <c r="C109" s="40"/>
      <c r="D109" s="69" t="s">
        <v>21</v>
      </c>
      <c r="E109" s="40"/>
      <c r="F109" s="68" t="s">
        <v>20</v>
      </c>
      <c r="G109" s="57">
        <v>54</v>
      </c>
      <c r="H109" s="56">
        <f>12537.44-4431.85</f>
        <v>8105.59</v>
      </c>
      <c r="I109" s="56">
        <v>8105.59</v>
      </c>
      <c r="J109" s="38"/>
      <c r="K109" s="37"/>
    </row>
    <row r="110" spans="1:11" ht="40.5" customHeight="1" thickBot="1" x14ac:dyDescent="0.3">
      <c r="A110" s="22"/>
      <c r="B110" s="21"/>
      <c r="C110" s="19"/>
      <c r="D110" s="20"/>
      <c r="E110" s="19"/>
      <c r="F110" s="19"/>
      <c r="G110" s="18">
        <v>61</v>
      </c>
      <c r="H110" s="17">
        <v>4431.8500000000004</v>
      </c>
      <c r="I110" s="17">
        <v>4431.8500000000004</v>
      </c>
      <c r="J110" s="16"/>
      <c r="K110" s="15"/>
    </row>
    <row r="111" spans="1:11" ht="25.5" customHeight="1" x14ac:dyDescent="0.25">
      <c r="A111" s="30">
        <v>139</v>
      </c>
      <c r="B111" s="29">
        <v>43067</v>
      </c>
      <c r="C111" s="27" t="s">
        <v>23</v>
      </c>
      <c r="D111" s="28" t="s">
        <v>5</v>
      </c>
      <c r="E111" s="27" t="s">
        <v>4</v>
      </c>
      <c r="F111" s="27" t="s">
        <v>3</v>
      </c>
      <c r="G111" s="26">
        <v>54</v>
      </c>
      <c r="H111" s="25">
        <f>11116.11+3.24+862.22+389.73+829+753.92+4907.13+1241.11+33.68+726.11+16+1162.25+432.86+5183.61+4518.19+1255.8+3000</f>
        <v>36430.959999999999</v>
      </c>
      <c r="I111" s="25">
        <v>36430.959999999999</v>
      </c>
      <c r="J111" s="24">
        <f>SUM(I111:I116)</f>
        <v>89272.66</v>
      </c>
      <c r="K111" s="23" t="s">
        <v>35</v>
      </c>
    </row>
    <row r="112" spans="1:11" x14ac:dyDescent="0.25">
      <c r="A112" s="43"/>
      <c r="B112" s="42"/>
      <c r="C112" s="40"/>
      <c r="D112" s="41"/>
      <c r="E112" s="40"/>
      <c r="F112" s="40"/>
      <c r="G112" s="61">
        <v>55</v>
      </c>
      <c r="H112" s="60">
        <v>71.010000000000005</v>
      </c>
      <c r="I112" s="60">
        <v>71.010000000000005</v>
      </c>
      <c r="J112" s="38"/>
      <c r="K112" s="37"/>
    </row>
    <row r="113" spans="1:11" x14ac:dyDescent="0.25">
      <c r="A113" s="43"/>
      <c r="B113" s="42"/>
      <c r="C113" s="40"/>
      <c r="D113" s="41"/>
      <c r="E113" s="40"/>
      <c r="F113" s="40"/>
      <c r="G113" s="61">
        <v>56</v>
      </c>
      <c r="H113" s="60">
        <v>310.67</v>
      </c>
      <c r="I113" s="60">
        <v>310.67</v>
      </c>
      <c r="J113" s="38"/>
      <c r="K113" s="37"/>
    </row>
    <row r="114" spans="1:11" x14ac:dyDescent="0.25">
      <c r="A114" s="43"/>
      <c r="B114" s="42"/>
      <c r="C114" s="40"/>
      <c r="D114" s="63"/>
      <c r="E114" s="40"/>
      <c r="F114" s="62"/>
      <c r="G114" s="61">
        <v>61</v>
      </c>
      <c r="H114" s="60">
        <f>265.22+45000</f>
        <v>45265.22</v>
      </c>
      <c r="I114" s="60">
        <v>45265.22</v>
      </c>
      <c r="J114" s="38"/>
      <c r="K114" s="37"/>
    </row>
    <row r="115" spans="1:11" x14ac:dyDescent="0.25">
      <c r="A115" s="43"/>
      <c r="B115" s="42"/>
      <c r="C115" s="40"/>
      <c r="D115" s="69" t="s">
        <v>21</v>
      </c>
      <c r="E115" s="40"/>
      <c r="F115" s="68" t="s">
        <v>20</v>
      </c>
      <c r="G115" s="57">
        <v>54</v>
      </c>
      <c r="H115" s="56">
        <f>7194.8-2940</f>
        <v>4254.8</v>
      </c>
      <c r="I115" s="56">
        <v>4254.8</v>
      </c>
      <c r="J115" s="38"/>
      <c r="K115" s="37"/>
    </row>
    <row r="116" spans="1:11" ht="40.5" customHeight="1" thickBot="1" x14ac:dyDescent="0.3">
      <c r="A116" s="22"/>
      <c r="B116" s="21"/>
      <c r="C116" s="19"/>
      <c r="D116" s="20"/>
      <c r="E116" s="19"/>
      <c r="F116" s="19"/>
      <c r="G116" s="18">
        <v>61</v>
      </c>
      <c r="H116" s="17">
        <f>1800+1140</f>
        <v>2940</v>
      </c>
      <c r="I116" s="17">
        <v>2940</v>
      </c>
      <c r="J116" s="16"/>
      <c r="K116" s="15"/>
    </row>
    <row r="117" spans="1:11" ht="33.75" customHeight="1" x14ac:dyDescent="0.25">
      <c r="A117" s="30">
        <v>140</v>
      </c>
      <c r="B117" s="29">
        <v>43067</v>
      </c>
      <c r="C117" s="27" t="s">
        <v>23</v>
      </c>
      <c r="D117" s="67" t="s">
        <v>5</v>
      </c>
      <c r="E117" s="27" t="s">
        <v>29</v>
      </c>
      <c r="F117" s="26" t="s">
        <v>3</v>
      </c>
      <c r="G117" s="26">
        <v>54</v>
      </c>
      <c r="H117" s="25">
        <v>14999.47</v>
      </c>
      <c r="I117" s="25">
        <v>14999.47</v>
      </c>
      <c r="J117" s="24">
        <f>SUM(I117:I118)</f>
        <v>16585.829999999998</v>
      </c>
      <c r="K117" s="23" t="s">
        <v>34</v>
      </c>
    </row>
    <row r="118" spans="1:11" ht="36" customHeight="1" thickBot="1" x14ac:dyDescent="0.3">
      <c r="A118" s="22"/>
      <c r="B118" s="19"/>
      <c r="C118" s="19"/>
      <c r="D118" s="66" t="s">
        <v>27</v>
      </c>
      <c r="E118" s="19"/>
      <c r="F118" s="65" t="s">
        <v>20</v>
      </c>
      <c r="G118" s="65">
        <v>54</v>
      </c>
      <c r="H118" s="64">
        <v>1586.36</v>
      </c>
      <c r="I118" s="64">
        <v>1586.36</v>
      </c>
      <c r="J118" s="16"/>
      <c r="K118" s="15"/>
    </row>
    <row r="119" spans="1:11" ht="39.75" customHeight="1" thickBot="1" x14ac:dyDescent="0.3">
      <c r="A119" s="55">
        <v>141</v>
      </c>
      <c r="B119" s="71">
        <v>43069</v>
      </c>
      <c r="C119" s="50" t="s">
        <v>23</v>
      </c>
      <c r="D119" s="70" t="s">
        <v>21</v>
      </c>
      <c r="E119" s="50" t="s">
        <v>4</v>
      </c>
      <c r="F119" s="50" t="s">
        <v>20</v>
      </c>
      <c r="G119" s="50">
        <v>54</v>
      </c>
      <c r="H119" s="49">
        <v>258.68</v>
      </c>
      <c r="I119" s="49">
        <v>258.67</v>
      </c>
      <c r="J119" s="49">
        <f>I119</f>
        <v>258.67</v>
      </c>
      <c r="K119" s="47" t="s">
        <v>33</v>
      </c>
    </row>
    <row r="120" spans="1:11" ht="25.5" customHeight="1" x14ac:dyDescent="0.25">
      <c r="A120" s="30">
        <v>142</v>
      </c>
      <c r="B120" s="29">
        <v>43075</v>
      </c>
      <c r="C120" s="27" t="s">
        <v>23</v>
      </c>
      <c r="D120" s="28" t="s">
        <v>5</v>
      </c>
      <c r="E120" s="27" t="s">
        <v>4</v>
      </c>
      <c r="F120" s="27" t="s">
        <v>3</v>
      </c>
      <c r="G120" s="26">
        <v>54</v>
      </c>
      <c r="H120" s="25">
        <v>219.6</v>
      </c>
      <c r="I120" s="25">
        <v>219.6</v>
      </c>
      <c r="J120" s="24">
        <f>SUM(I120:I122)</f>
        <v>765.48</v>
      </c>
      <c r="K120" s="23" t="s">
        <v>32</v>
      </c>
    </row>
    <row r="121" spans="1:11" x14ac:dyDescent="0.25">
      <c r="A121" s="43"/>
      <c r="B121" s="42"/>
      <c r="C121" s="40"/>
      <c r="D121" s="63"/>
      <c r="E121" s="40"/>
      <c r="F121" s="62"/>
      <c r="G121" s="61">
        <v>61</v>
      </c>
      <c r="H121" s="60">
        <v>59.5</v>
      </c>
      <c r="I121" s="60">
        <v>59.5</v>
      </c>
      <c r="J121" s="38"/>
      <c r="K121" s="37"/>
    </row>
    <row r="122" spans="1:11" ht="43.5" customHeight="1" thickBot="1" x14ac:dyDescent="0.3">
      <c r="A122" s="43"/>
      <c r="B122" s="42"/>
      <c r="C122" s="40"/>
      <c r="D122" s="59" t="s">
        <v>21</v>
      </c>
      <c r="E122" s="40"/>
      <c r="F122" s="58" t="s">
        <v>20</v>
      </c>
      <c r="G122" s="57">
        <v>54</v>
      </c>
      <c r="H122" s="56">
        <v>486.38</v>
      </c>
      <c r="I122" s="56">
        <v>486.38</v>
      </c>
      <c r="J122" s="38"/>
      <c r="K122" s="37"/>
    </row>
    <row r="123" spans="1:11" ht="17.25" customHeight="1" x14ac:dyDescent="0.25">
      <c r="A123" s="30">
        <v>143</v>
      </c>
      <c r="B123" s="29">
        <v>43078</v>
      </c>
      <c r="C123" s="27" t="s">
        <v>23</v>
      </c>
      <c r="D123" s="28" t="s">
        <v>5</v>
      </c>
      <c r="E123" s="27" t="s">
        <v>4</v>
      </c>
      <c r="F123" s="27" t="s">
        <v>3</v>
      </c>
      <c r="G123" s="26">
        <v>54</v>
      </c>
      <c r="H123" s="25">
        <v>14433</v>
      </c>
      <c r="I123" s="25">
        <v>14433</v>
      </c>
      <c r="J123" s="24">
        <f>SUM(I123:I124)</f>
        <v>19877.010000000002</v>
      </c>
      <c r="K123" s="23"/>
    </row>
    <row r="124" spans="1:11" ht="15.75" thickBot="1" x14ac:dyDescent="0.3">
      <c r="A124" s="22"/>
      <c r="B124" s="21"/>
      <c r="C124" s="19"/>
      <c r="D124" s="20"/>
      <c r="E124" s="19"/>
      <c r="F124" s="19"/>
      <c r="G124" s="65">
        <v>61</v>
      </c>
      <c r="H124" s="64">
        <f>5433.04+10.97</f>
        <v>5444.01</v>
      </c>
      <c r="I124" s="64">
        <v>5444.01</v>
      </c>
      <c r="J124" s="16"/>
      <c r="K124" s="15"/>
    </row>
    <row r="125" spans="1:11" ht="26.25" thickBot="1" x14ac:dyDescent="0.3">
      <c r="A125" s="55">
        <v>144</v>
      </c>
      <c r="B125" s="54">
        <v>43077</v>
      </c>
      <c r="C125" s="51" t="s">
        <v>23</v>
      </c>
      <c r="D125" s="52" t="s">
        <v>5</v>
      </c>
      <c r="E125" s="50" t="s">
        <v>4</v>
      </c>
      <c r="F125" s="51" t="s">
        <v>3</v>
      </c>
      <c r="G125" s="50">
        <v>51</v>
      </c>
      <c r="H125" s="49">
        <v>181.13</v>
      </c>
      <c r="I125" s="49">
        <v>181.13</v>
      </c>
      <c r="J125" s="48">
        <f>I125</f>
        <v>181.13</v>
      </c>
      <c r="K125" s="47" t="s">
        <v>30</v>
      </c>
    </row>
    <row r="126" spans="1:11" ht="26.25" thickBot="1" x14ac:dyDescent="0.3">
      <c r="A126" s="55">
        <v>145</v>
      </c>
      <c r="B126" s="54">
        <v>43077</v>
      </c>
      <c r="C126" s="51" t="s">
        <v>23</v>
      </c>
      <c r="D126" s="52" t="s">
        <v>5</v>
      </c>
      <c r="E126" s="50" t="s">
        <v>4</v>
      </c>
      <c r="F126" s="51" t="s">
        <v>3</v>
      </c>
      <c r="G126" s="50">
        <v>51</v>
      </c>
      <c r="H126" s="49">
        <v>194.94</v>
      </c>
      <c r="I126" s="49">
        <v>194.94</v>
      </c>
      <c r="J126" s="48">
        <f>I126</f>
        <v>194.94</v>
      </c>
      <c r="K126" s="47" t="s">
        <v>30</v>
      </c>
    </row>
    <row r="127" spans="1:11" ht="26.25" thickBot="1" x14ac:dyDescent="0.3">
      <c r="A127" s="55">
        <v>146</v>
      </c>
      <c r="B127" s="54">
        <v>43077</v>
      </c>
      <c r="C127" s="51" t="s">
        <v>23</v>
      </c>
      <c r="D127" s="52" t="s">
        <v>5</v>
      </c>
      <c r="E127" s="50" t="s">
        <v>4</v>
      </c>
      <c r="F127" s="51" t="s">
        <v>3</v>
      </c>
      <c r="G127" s="50">
        <v>51</v>
      </c>
      <c r="H127" s="49">
        <v>2550.5700000000002</v>
      </c>
      <c r="I127" s="49">
        <v>2550.5700000000002</v>
      </c>
      <c r="J127" s="48">
        <f>I127</f>
        <v>2550.5700000000002</v>
      </c>
      <c r="K127" s="47" t="s">
        <v>30</v>
      </c>
    </row>
    <row r="128" spans="1:11" ht="26.25" thickBot="1" x14ac:dyDescent="0.3">
      <c r="A128" s="55">
        <v>147</v>
      </c>
      <c r="B128" s="54">
        <v>43077</v>
      </c>
      <c r="C128" s="51" t="s">
        <v>23</v>
      </c>
      <c r="D128" s="52" t="s">
        <v>5</v>
      </c>
      <c r="E128" s="50" t="s">
        <v>4</v>
      </c>
      <c r="F128" s="51" t="s">
        <v>3</v>
      </c>
      <c r="G128" s="50">
        <v>51</v>
      </c>
      <c r="H128" s="49">
        <v>937.27</v>
      </c>
      <c r="I128" s="49">
        <v>937.27</v>
      </c>
      <c r="J128" s="48">
        <f>I128</f>
        <v>937.27</v>
      </c>
      <c r="K128" s="47" t="s">
        <v>30</v>
      </c>
    </row>
    <row r="129" spans="1:11" ht="30.75" thickBot="1" x14ac:dyDescent="0.3">
      <c r="A129" s="55">
        <v>148</v>
      </c>
      <c r="B129" s="54">
        <v>43081</v>
      </c>
      <c r="C129" s="51" t="s">
        <v>31</v>
      </c>
      <c r="D129" s="52" t="s">
        <v>5</v>
      </c>
      <c r="E129" s="50" t="s">
        <v>4</v>
      </c>
      <c r="F129" s="51" t="s">
        <v>3</v>
      </c>
      <c r="G129" s="50">
        <v>51</v>
      </c>
      <c r="H129" s="49">
        <v>911.68</v>
      </c>
      <c r="I129" s="49">
        <v>911.67</v>
      </c>
      <c r="J129" s="48">
        <f>I129</f>
        <v>911.67</v>
      </c>
      <c r="K129" s="47" t="s">
        <v>30</v>
      </c>
    </row>
    <row r="130" spans="1:11" ht="33.75" customHeight="1" x14ac:dyDescent="0.25">
      <c r="A130" s="30">
        <v>149</v>
      </c>
      <c r="B130" s="29">
        <v>43078</v>
      </c>
      <c r="C130" s="27" t="s">
        <v>23</v>
      </c>
      <c r="D130" s="67" t="s">
        <v>5</v>
      </c>
      <c r="E130" s="27" t="s">
        <v>4</v>
      </c>
      <c r="F130" s="26" t="s">
        <v>3</v>
      </c>
      <c r="G130" s="26">
        <v>54</v>
      </c>
      <c r="H130" s="25">
        <v>8828.02</v>
      </c>
      <c r="I130" s="25">
        <v>8828.02</v>
      </c>
      <c r="J130" s="24">
        <f>SUM(I130:I132)</f>
        <v>10126.540000000001</v>
      </c>
      <c r="K130" s="23"/>
    </row>
    <row r="131" spans="1:11" ht="14.25" customHeight="1" x14ac:dyDescent="0.25">
      <c r="A131" s="43"/>
      <c r="B131" s="42"/>
      <c r="C131" s="40"/>
      <c r="D131" s="69" t="s">
        <v>27</v>
      </c>
      <c r="E131" s="40"/>
      <c r="F131" s="68" t="s">
        <v>20</v>
      </c>
      <c r="G131" s="61">
        <v>54</v>
      </c>
      <c r="H131" s="60">
        <f>174+354.52</f>
        <v>528.52</v>
      </c>
      <c r="I131" s="60">
        <v>528.52</v>
      </c>
      <c r="J131" s="38"/>
      <c r="K131" s="37"/>
    </row>
    <row r="132" spans="1:11" ht="21" customHeight="1" thickBot="1" x14ac:dyDescent="0.3">
      <c r="A132" s="22"/>
      <c r="B132" s="19"/>
      <c r="C132" s="19"/>
      <c r="D132" s="20"/>
      <c r="E132" s="19"/>
      <c r="F132" s="19"/>
      <c r="G132" s="65">
        <v>54</v>
      </c>
      <c r="H132" s="64">
        <f>65+705</f>
        <v>770</v>
      </c>
      <c r="I132" s="64">
        <v>770</v>
      </c>
      <c r="J132" s="16"/>
      <c r="K132" s="15"/>
    </row>
    <row r="133" spans="1:11" ht="33.75" customHeight="1" x14ac:dyDescent="0.25">
      <c r="A133" s="30">
        <v>150</v>
      </c>
      <c r="B133" s="29">
        <v>43078</v>
      </c>
      <c r="C133" s="27" t="s">
        <v>23</v>
      </c>
      <c r="D133" s="67" t="s">
        <v>5</v>
      </c>
      <c r="E133" s="27" t="s">
        <v>29</v>
      </c>
      <c r="F133" s="26" t="s">
        <v>3</v>
      </c>
      <c r="G133" s="26">
        <v>54</v>
      </c>
      <c r="H133" s="25">
        <v>6582.49</v>
      </c>
      <c r="I133" s="25">
        <v>6582.49</v>
      </c>
      <c r="J133" s="24">
        <f>SUM(I133:I134)</f>
        <v>7262.29</v>
      </c>
      <c r="K133" s="23" t="s">
        <v>28</v>
      </c>
    </row>
    <row r="134" spans="1:11" ht="36" customHeight="1" thickBot="1" x14ac:dyDescent="0.3">
      <c r="A134" s="22"/>
      <c r="B134" s="19"/>
      <c r="C134" s="19"/>
      <c r="D134" s="66" t="s">
        <v>27</v>
      </c>
      <c r="E134" s="19"/>
      <c r="F134" s="65" t="s">
        <v>20</v>
      </c>
      <c r="G134" s="65">
        <v>54</v>
      </c>
      <c r="H134" s="64">
        <v>679.8</v>
      </c>
      <c r="I134" s="64">
        <v>679.8</v>
      </c>
      <c r="J134" s="16"/>
      <c r="K134" s="15"/>
    </row>
    <row r="135" spans="1:11" ht="26.25" thickBot="1" x14ac:dyDescent="0.3">
      <c r="A135" s="55">
        <v>151</v>
      </c>
      <c r="B135" s="54">
        <v>43081</v>
      </c>
      <c r="C135" s="53" t="s">
        <v>15</v>
      </c>
      <c r="D135" s="52" t="s">
        <v>5</v>
      </c>
      <c r="E135" s="50" t="s">
        <v>4</v>
      </c>
      <c r="F135" s="51" t="s">
        <v>3</v>
      </c>
      <c r="G135" s="50">
        <v>61</v>
      </c>
      <c r="H135" s="49">
        <v>675</v>
      </c>
      <c r="I135" s="49">
        <v>675</v>
      </c>
      <c r="J135" s="48">
        <f>I135</f>
        <v>675</v>
      </c>
      <c r="K135" s="47" t="s">
        <v>26</v>
      </c>
    </row>
    <row r="136" spans="1:11" ht="39" thickBot="1" x14ac:dyDescent="0.3">
      <c r="A136" s="55">
        <v>152</v>
      </c>
      <c r="B136" s="54">
        <v>43081</v>
      </c>
      <c r="C136" s="51" t="s">
        <v>23</v>
      </c>
      <c r="D136" s="52" t="s">
        <v>21</v>
      </c>
      <c r="E136" s="50" t="s">
        <v>4</v>
      </c>
      <c r="F136" s="51" t="s">
        <v>20</v>
      </c>
      <c r="G136" s="50">
        <v>54</v>
      </c>
      <c r="H136" s="49">
        <v>583.4</v>
      </c>
      <c r="I136" s="49">
        <v>583.4</v>
      </c>
      <c r="J136" s="48">
        <f>I136</f>
        <v>583.4</v>
      </c>
      <c r="K136" s="47" t="s">
        <v>25</v>
      </c>
    </row>
    <row r="137" spans="1:11" ht="26.25" thickBot="1" x14ac:dyDescent="0.3">
      <c r="A137" s="55">
        <v>153</v>
      </c>
      <c r="B137" s="54">
        <v>43081</v>
      </c>
      <c r="C137" s="53" t="s">
        <v>15</v>
      </c>
      <c r="D137" s="52" t="s">
        <v>5</v>
      </c>
      <c r="E137" s="50" t="s">
        <v>4</v>
      </c>
      <c r="F137" s="51" t="s">
        <v>3</v>
      </c>
      <c r="G137" s="50">
        <v>54</v>
      </c>
      <c r="H137" s="49">
        <v>525</v>
      </c>
      <c r="I137" s="49">
        <v>525</v>
      </c>
      <c r="J137" s="48">
        <f>I137</f>
        <v>525</v>
      </c>
      <c r="K137" s="47" t="s">
        <v>24</v>
      </c>
    </row>
    <row r="138" spans="1:11" ht="25.5" customHeight="1" x14ac:dyDescent="0.25">
      <c r="A138" s="30">
        <v>154</v>
      </c>
      <c r="B138" s="29">
        <v>43082</v>
      </c>
      <c r="C138" s="27" t="s">
        <v>23</v>
      </c>
      <c r="D138" s="28" t="s">
        <v>5</v>
      </c>
      <c r="E138" s="27" t="s">
        <v>4</v>
      </c>
      <c r="F138" s="27" t="s">
        <v>3</v>
      </c>
      <c r="G138" s="26">
        <v>54</v>
      </c>
      <c r="H138" s="25">
        <v>1212.03</v>
      </c>
      <c r="I138" s="25">
        <v>1212.03</v>
      </c>
      <c r="J138" s="24">
        <f>SUM(I138:I140)</f>
        <v>4465.29</v>
      </c>
      <c r="K138" s="23" t="s">
        <v>22</v>
      </c>
    </row>
    <row r="139" spans="1:11" x14ac:dyDescent="0.25">
      <c r="A139" s="43"/>
      <c r="B139" s="42"/>
      <c r="C139" s="40"/>
      <c r="D139" s="63"/>
      <c r="E139" s="40"/>
      <c r="F139" s="62"/>
      <c r="G139" s="61">
        <v>61</v>
      </c>
      <c r="H139" s="60">
        <f>18.12+53.13</f>
        <v>71.25</v>
      </c>
      <c r="I139" s="60">
        <v>71.25</v>
      </c>
      <c r="J139" s="38"/>
      <c r="K139" s="37"/>
    </row>
    <row r="140" spans="1:11" ht="43.5" customHeight="1" thickBot="1" x14ac:dyDescent="0.3">
      <c r="A140" s="43"/>
      <c r="B140" s="42"/>
      <c r="C140" s="40"/>
      <c r="D140" s="59" t="s">
        <v>21</v>
      </c>
      <c r="E140" s="40"/>
      <c r="F140" s="58" t="s">
        <v>20</v>
      </c>
      <c r="G140" s="57">
        <v>54</v>
      </c>
      <c r="H140" s="56">
        <v>3182.01</v>
      </c>
      <c r="I140" s="56">
        <v>3182.01</v>
      </c>
      <c r="J140" s="38"/>
      <c r="K140" s="37"/>
    </row>
    <row r="141" spans="1:11" ht="26.25" thickBot="1" x14ac:dyDescent="0.3">
      <c r="A141" s="55">
        <v>155</v>
      </c>
      <c r="B141" s="54">
        <v>43083</v>
      </c>
      <c r="C141" s="53" t="s">
        <v>15</v>
      </c>
      <c r="D141" s="52" t="s">
        <v>5</v>
      </c>
      <c r="E141" s="50" t="s">
        <v>4</v>
      </c>
      <c r="F141" s="51" t="s">
        <v>3</v>
      </c>
      <c r="G141" s="50">
        <v>54</v>
      </c>
      <c r="H141" s="49">
        <v>11554.91</v>
      </c>
      <c r="I141" s="49">
        <v>11554.91</v>
      </c>
      <c r="J141" s="48">
        <f>I141</f>
        <v>11554.91</v>
      </c>
      <c r="K141" s="47" t="s">
        <v>19</v>
      </c>
    </row>
    <row r="142" spans="1:11" ht="26.25" thickBot="1" x14ac:dyDescent="0.3">
      <c r="A142" s="55">
        <v>156</v>
      </c>
      <c r="B142" s="54">
        <v>43083</v>
      </c>
      <c r="C142" s="53" t="s">
        <v>15</v>
      </c>
      <c r="D142" s="52" t="s">
        <v>5</v>
      </c>
      <c r="E142" s="50" t="s">
        <v>4</v>
      </c>
      <c r="F142" s="51" t="s">
        <v>3</v>
      </c>
      <c r="G142" s="50">
        <v>54</v>
      </c>
      <c r="H142" s="49">
        <v>4250</v>
      </c>
      <c r="I142" s="49">
        <v>4250</v>
      </c>
      <c r="J142" s="48">
        <f>I142</f>
        <v>4250</v>
      </c>
      <c r="K142" s="47" t="s">
        <v>18</v>
      </c>
    </row>
    <row r="143" spans="1:11" ht="26.25" thickBot="1" x14ac:dyDescent="0.3">
      <c r="A143" s="55">
        <v>157</v>
      </c>
      <c r="B143" s="54">
        <v>43085</v>
      </c>
      <c r="C143" s="53" t="s">
        <v>15</v>
      </c>
      <c r="D143" s="52" t="s">
        <v>5</v>
      </c>
      <c r="E143" s="50" t="s">
        <v>4</v>
      </c>
      <c r="F143" s="51" t="s">
        <v>3</v>
      </c>
      <c r="G143" s="50">
        <v>54</v>
      </c>
      <c r="H143" s="49">
        <v>913.13</v>
      </c>
      <c r="I143" s="49">
        <v>913.13</v>
      </c>
      <c r="J143" s="48">
        <f>I143</f>
        <v>913.13</v>
      </c>
      <c r="K143" s="47" t="s">
        <v>17</v>
      </c>
    </row>
    <row r="144" spans="1:11" ht="26.25" thickBot="1" x14ac:dyDescent="0.3">
      <c r="A144" s="55">
        <v>158</v>
      </c>
      <c r="B144" s="54">
        <v>43085</v>
      </c>
      <c r="C144" s="53" t="s">
        <v>15</v>
      </c>
      <c r="D144" s="52" t="s">
        <v>5</v>
      </c>
      <c r="E144" s="50" t="s">
        <v>4</v>
      </c>
      <c r="F144" s="51" t="s">
        <v>3</v>
      </c>
      <c r="G144" s="50">
        <v>54</v>
      </c>
      <c r="H144" s="49">
        <v>2564</v>
      </c>
      <c r="I144" s="49">
        <v>2564</v>
      </c>
      <c r="J144" s="48">
        <f>I144</f>
        <v>2564</v>
      </c>
      <c r="K144" s="47" t="s">
        <v>16</v>
      </c>
    </row>
    <row r="145" spans="1:11" ht="26.25" thickBot="1" x14ac:dyDescent="0.3">
      <c r="A145" s="55">
        <v>159</v>
      </c>
      <c r="B145" s="54">
        <v>43085</v>
      </c>
      <c r="C145" s="53" t="s">
        <v>15</v>
      </c>
      <c r="D145" s="52" t="s">
        <v>5</v>
      </c>
      <c r="E145" s="50" t="s">
        <v>4</v>
      </c>
      <c r="F145" s="51" t="s">
        <v>3</v>
      </c>
      <c r="G145" s="50">
        <v>54</v>
      </c>
      <c r="H145" s="49">
        <v>425.99</v>
      </c>
      <c r="I145" s="49">
        <v>425.99</v>
      </c>
      <c r="J145" s="48">
        <f>I145</f>
        <v>425.99</v>
      </c>
      <c r="K145" s="47" t="s">
        <v>14</v>
      </c>
    </row>
    <row r="146" spans="1:11" ht="21" customHeight="1" thickBot="1" x14ac:dyDescent="0.3">
      <c r="A146" s="14" t="s">
        <v>13</v>
      </c>
      <c r="B146" s="13"/>
      <c r="C146" s="13"/>
      <c r="D146" s="13"/>
      <c r="E146" s="13"/>
      <c r="F146" s="13"/>
      <c r="G146" s="13"/>
      <c r="H146" s="13"/>
      <c r="I146" s="46"/>
      <c r="J146" s="45">
        <f>SUM(J7:J145)</f>
        <v>1247027.5299999996</v>
      </c>
      <c r="K146" s="44"/>
    </row>
    <row r="147" spans="1:11" ht="15" customHeight="1" x14ac:dyDescent="0.25">
      <c r="A147" s="30">
        <v>10</v>
      </c>
      <c r="B147" s="29">
        <v>42966</v>
      </c>
      <c r="C147" s="27" t="s">
        <v>6</v>
      </c>
      <c r="D147" s="28" t="s">
        <v>5</v>
      </c>
      <c r="E147" s="27" t="s">
        <v>4</v>
      </c>
      <c r="F147" s="27" t="s">
        <v>3</v>
      </c>
      <c r="G147" s="26">
        <v>54</v>
      </c>
      <c r="H147" s="25">
        <v>9338.42</v>
      </c>
      <c r="I147" s="25"/>
      <c r="J147" s="24">
        <f>I148</f>
        <v>9338.42</v>
      </c>
      <c r="K147" s="23" t="s">
        <v>12</v>
      </c>
    </row>
    <row r="148" spans="1:11" ht="15.75" thickBot="1" x14ac:dyDescent="0.3">
      <c r="A148" s="22"/>
      <c r="B148" s="21"/>
      <c r="C148" s="19"/>
      <c r="D148" s="20"/>
      <c r="E148" s="19"/>
      <c r="F148" s="19"/>
      <c r="G148" s="18">
        <v>61</v>
      </c>
      <c r="H148" s="17"/>
      <c r="I148" s="17">
        <f>SUM(H147:H147)</f>
        <v>9338.42</v>
      </c>
      <c r="J148" s="16"/>
      <c r="K148" s="15"/>
    </row>
    <row r="149" spans="1:11" x14ac:dyDescent="0.25">
      <c r="A149" s="30">
        <v>11</v>
      </c>
      <c r="B149" s="29">
        <v>43019</v>
      </c>
      <c r="C149" s="27" t="s">
        <v>6</v>
      </c>
      <c r="D149" s="28" t="s">
        <v>5</v>
      </c>
      <c r="E149" s="27" t="s">
        <v>4</v>
      </c>
      <c r="F149" s="27" t="s">
        <v>3</v>
      </c>
      <c r="G149" s="26">
        <v>54</v>
      </c>
      <c r="H149" s="25">
        <v>68400</v>
      </c>
      <c r="I149" s="25"/>
      <c r="J149" s="24">
        <f>I150</f>
        <v>68400</v>
      </c>
      <c r="K149" s="23" t="s">
        <v>11</v>
      </c>
    </row>
    <row r="150" spans="1:11" ht="15.75" thickBot="1" x14ac:dyDescent="0.3">
      <c r="A150" s="22"/>
      <c r="B150" s="21"/>
      <c r="C150" s="19"/>
      <c r="D150" s="20"/>
      <c r="E150" s="19"/>
      <c r="F150" s="19"/>
      <c r="G150" s="18">
        <v>61</v>
      </c>
      <c r="H150" s="17"/>
      <c r="I150" s="17">
        <f>SUM(H149:H149)</f>
        <v>68400</v>
      </c>
      <c r="J150" s="16"/>
      <c r="K150" s="15"/>
    </row>
    <row r="151" spans="1:11" x14ac:dyDescent="0.25">
      <c r="A151" s="30">
        <v>12</v>
      </c>
      <c r="B151" s="29">
        <v>14</v>
      </c>
      <c r="C151" s="27" t="s">
        <v>6</v>
      </c>
      <c r="D151" s="28" t="s">
        <v>5</v>
      </c>
      <c r="E151" s="27" t="s">
        <v>4</v>
      </c>
      <c r="F151" s="27" t="s">
        <v>3</v>
      </c>
      <c r="G151" s="26">
        <v>54</v>
      </c>
      <c r="H151" s="25">
        <f>8898.56-403.99</f>
        <v>8494.57</v>
      </c>
      <c r="I151" s="25"/>
      <c r="J151" s="24">
        <f>I153</f>
        <v>8898.56</v>
      </c>
      <c r="K151" s="23" t="s">
        <v>10</v>
      </c>
    </row>
    <row r="152" spans="1:11" x14ac:dyDescent="0.25">
      <c r="A152" s="43"/>
      <c r="B152" s="42"/>
      <c r="C152" s="40"/>
      <c r="D152" s="41"/>
      <c r="E152" s="40"/>
      <c r="F152" s="40"/>
      <c r="G152" s="33">
        <v>55</v>
      </c>
      <c r="H152" s="39">
        <v>403.99</v>
      </c>
      <c r="I152" s="39"/>
      <c r="J152" s="38"/>
      <c r="K152" s="37"/>
    </row>
    <row r="153" spans="1:11" ht="15.75" thickBot="1" x14ac:dyDescent="0.3">
      <c r="A153" s="22"/>
      <c r="B153" s="21"/>
      <c r="C153" s="19"/>
      <c r="D153" s="20"/>
      <c r="E153" s="19"/>
      <c r="F153" s="19"/>
      <c r="G153" s="18">
        <v>56</v>
      </c>
      <c r="H153" s="17"/>
      <c r="I153" s="17">
        <f>SUM(H151:H152)</f>
        <v>8898.56</v>
      </c>
      <c r="J153" s="16"/>
      <c r="K153" s="15"/>
    </row>
    <row r="154" spans="1:11" x14ac:dyDescent="0.25">
      <c r="A154" s="30">
        <v>13</v>
      </c>
      <c r="B154" s="29">
        <v>43061</v>
      </c>
      <c r="C154" s="27" t="s">
        <v>6</v>
      </c>
      <c r="D154" s="28" t="s">
        <v>5</v>
      </c>
      <c r="E154" s="27" t="s">
        <v>4</v>
      </c>
      <c r="F154" s="27" t="s">
        <v>3</v>
      </c>
      <c r="G154" s="26">
        <v>61</v>
      </c>
      <c r="H154" s="25">
        <v>21900</v>
      </c>
      <c r="I154" s="25"/>
      <c r="J154" s="24">
        <f>I155</f>
        <v>21900</v>
      </c>
      <c r="K154" s="23" t="s">
        <v>9</v>
      </c>
    </row>
    <row r="155" spans="1:11" ht="24.75" customHeight="1" thickBot="1" x14ac:dyDescent="0.3">
      <c r="A155" s="22"/>
      <c r="B155" s="21"/>
      <c r="C155" s="19"/>
      <c r="D155" s="20"/>
      <c r="E155" s="19"/>
      <c r="F155" s="19"/>
      <c r="G155" s="18">
        <v>54</v>
      </c>
      <c r="H155" s="17"/>
      <c r="I155" s="17">
        <f>SUM(H154:H154)</f>
        <v>21900</v>
      </c>
      <c r="J155" s="16"/>
      <c r="K155" s="15"/>
    </row>
    <row r="156" spans="1:11" ht="24.75" customHeight="1" thickBot="1" x14ac:dyDescent="0.3">
      <c r="A156" s="36">
        <v>14</v>
      </c>
      <c r="B156" s="35"/>
      <c r="C156" s="33" t="s">
        <v>7</v>
      </c>
      <c r="D156" s="34"/>
      <c r="E156" s="33"/>
      <c r="F156" s="33"/>
      <c r="G156" s="18">
        <v>54</v>
      </c>
      <c r="H156" s="17"/>
      <c r="I156" s="17">
        <f>SUM(H155:H155)</f>
        <v>0</v>
      </c>
      <c r="J156" s="32">
        <v>0</v>
      </c>
      <c r="K156" s="31"/>
    </row>
    <row r="157" spans="1:11" ht="18" customHeight="1" x14ac:dyDescent="0.25">
      <c r="A157" s="30">
        <v>15</v>
      </c>
      <c r="B157" s="29">
        <v>43076</v>
      </c>
      <c r="C157" s="27" t="s">
        <v>6</v>
      </c>
      <c r="D157" s="28" t="s">
        <v>5</v>
      </c>
      <c r="E157" s="27" t="s">
        <v>4</v>
      </c>
      <c r="F157" s="27" t="s">
        <v>3</v>
      </c>
      <c r="G157" s="26">
        <v>54</v>
      </c>
      <c r="H157" s="25">
        <v>657</v>
      </c>
      <c r="I157" s="25"/>
      <c r="J157" s="24">
        <f>I158</f>
        <v>657</v>
      </c>
      <c r="K157" s="23" t="s">
        <v>8</v>
      </c>
    </row>
    <row r="158" spans="1:11" ht="18" customHeight="1" thickBot="1" x14ac:dyDescent="0.3">
      <c r="A158" s="22"/>
      <c r="B158" s="21"/>
      <c r="C158" s="19"/>
      <c r="D158" s="20"/>
      <c r="E158" s="19"/>
      <c r="F158" s="19"/>
      <c r="G158" s="18">
        <v>55</v>
      </c>
      <c r="H158" s="17"/>
      <c r="I158" s="17">
        <f>SUM(H157:H157)</f>
        <v>657</v>
      </c>
      <c r="J158" s="16"/>
      <c r="K158" s="15"/>
    </row>
    <row r="159" spans="1:11" ht="24.75" customHeight="1" thickBot="1" x14ac:dyDescent="0.3">
      <c r="A159" s="36">
        <v>16</v>
      </c>
      <c r="B159" s="35"/>
      <c r="C159" s="33" t="s">
        <v>7</v>
      </c>
      <c r="D159" s="34"/>
      <c r="E159" s="33"/>
      <c r="F159" s="33"/>
      <c r="G159" s="18">
        <v>54</v>
      </c>
      <c r="H159" s="17"/>
      <c r="I159" s="17">
        <f>SUM(H158:H158)</f>
        <v>0</v>
      </c>
      <c r="J159" s="32">
        <v>0</v>
      </c>
      <c r="K159" s="31"/>
    </row>
    <row r="160" spans="1:11" ht="18" customHeight="1" x14ac:dyDescent="0.25">
      <c r="A160" s="30">
        <v>17</v>
      </c>
      <c r="B160" s="29">
        <v>43083</v>
      </c>
      <c r="C160" s="27" t="s">
        <v>6</v>
      </c>
      <c r="D160" s="28" t="s">
        <v>5</v>
      </c>
      <c r="E160" s="27" t="s">
        <v>4</v>
      </c>
      <c r="F160" s="27" t="s">
        <v>3</v>
      </c>
      <c r="G160" s="26">
        <v>54</v>
      </c>
      <c r="H160" s="25">
        <v>1300</v>
      </c>
      <c r="I160" s="25"/>
      <c r="J160" s="24">
        <f>I161</f>
        <v>1300</v>
      </c>
      <c r="K160" s="23" t="s">
        <v>2</v>
      </c>
    </row>
    <row r="161" spans="1:11" ht="18" customHeight="1" thickBot="1" x14ac:dyDescent="0.3">
      <c r="A161" s="22"/>
      <c r="B161" s="21"/>
      <c r="C161" s="19"/>
      <c r="D161" s="20"/>
      <c r="E161" s="19"/>
      <c r="F161" s="19"/>
      <c r="G161" s="18">
        <v>55</v>
      </c>
      <c r="H161" s="17"/>
      <c r="I161" s="17">
        <f>SUM(H160:H160)</f>
        <v>1300</v>
      </c>
      <c r="J161" s="16"/>
      <c r="K161" s="15"/>
    </row>
    <row r="162" spans="1:11" ht="16.5" thickBot="1" x14ac:dyDescent="0.3">
      <c r="A162" s="14" t="s">
        <v>1</v>
      </c>
      <c r="B162" s="13"/>
      <c r="C162" s="13"/>
      <c r="D162" s="13"/>
      <c r="E162" s="13"/>
      <c r="F162" s="13"/>
      <c r="G162" s="13"/>
      <c r="H162" s="13"/>
      <c r="I162" s="13"/>
      <c r="J162" s="12">
        <f>SUM(J147:J161)</f>
        <v>110493.98</v>
      </c>
      <c r="K162" s="11"/>
    </row>
    <row r="163" spans="1:11" ht="16.5" thickBot="1" x14ac:dyDescent="0.3">
      <c r="A163" s="10" t="s">
        <v>0</v>
      </c>
      <c r="B163" s="9"/>
      <c r="C163" s="9"/>
      <c r="D163" s="9"/>
      <c r="E163" s="9"/>
      <c r="F163" s="9"/>
      <c r="G163" s="9"/>
      <c r="H163" s="9"/>
      <c r="I163" s="9"/>
      <c r="J163" s="8">
        <f>J146+J162</f>
        <v>1357521.5099999995</v>
      </c>
      <c r="K163" s="7"/>
    </row>
    <row r="166" spans="1:11" ht="42" customHeight="1" x14ac:dyDescent="0.25">
      <c r="A166" s="6"/>
      <c r="B166" s="6"/>
      <c r="C166" s="6"/>
      <c r="D166" s="6"/>
    </row>
  </sheetData>
  <mergeCells count="271">
    <mergeCell ref="J138:J140"/>
    <mergeCell ref="K138:K140"/>
    <mergeCell ref="A147:A148"/>
    <mergeCell ref="B147:B148"/>
    <mergeCell ref="C147:C148"/>
    <mergeCell ref="D147:D148"/>
    <mergeCell ref="E147:E148"/>
    <mergeCell ref="F147:F148"/>
    <mergeCell ref="J147:J148"/>
    <mergeCell ref="K147:K148"/>
    <mergeCell ref="A138:A140"/>
    <mergeCell ref="B138:B140"/>
    <mergeCell ref="C138:C140"/>
    <mergeCell ref="D138:D139"/>
    <mergeCell ref="E138:E140"/>
    <mergeCell ref="F138:F139"/>
    <mergeCell ref="A130:A132"/>
    <mergeCell ref="B130:B132"/>
    <mergeCell ref="C130:C132"/>
    <mergeCell ref="E130:E132"/>
    <mergeCell ref="J130:J132"/>
    <mergeCell ref="K130:K132"/>
    <mergeCell ref="D131:D132"/>
    <mergeCell ref="F131:F132"/>
    <mergeCell ref="A133:A134"/>
    <mergeCell ref="B133:B134"/>
    <mergeCell ref="C133:C134"/>
    <mergeCell ref="E133:E134"/>
    <mergeCell ref="J133:J134"/>
    <mergeCell ref="K133:K134"/>
    <mergeCell ref="J120:J122"/>
    <mergeCell ref="K120:K122"/>
    <mergeCell ref="A123:A124"/>
    <mergeCell ref="B123:B124"/>
    <mergeCell ref="C123:C124"/>
    <mergeCell ref="D123:D124"/>
    <mergeCell ref="E123:E124"/>
    <mergeCell ref="F123:F124"/>
    <mergeCell ref="J123:J124"/>
    <mergeCell ref="K123:K124"/>
    <mergeCell ref="A120:A122"/>
    <mergeCell ref="B120:B122"/>
    <mergeCell ref="C120:C122"/>
    <mergeCell ref="D120:D121"/>
    <mergeCell ref="E120:E122"/>
    <mergeCell ref="F120:F121"/>
    <mergeCell ref="J111:J116"/>
    <mergeCell ref="K111:K116"/>
    <mergeCell ref="D115:D116"/>
    <mergeCell ref="F115:F116"/>
    <mergeCell ref="A117:A118"/>
    <mergeCell ref="B117:B118"/>
    <mergeCell ref="C117:C118"/>
    <mergeCell ref="E117:E118"/>
    <mergeCell ref="J117:J118"/>
    <mergeCell ref="K117:K118"/>
    <mergeCell ref="A111:A116"/>
    <mergeCell ref="B111:B116"/>
    <mergeCell ref="C111:C116"/>
    <mergeCell ref="D111:D114"/>
    <mergeCell ref="E111:E116"/>
    <mergeCell ref="F111:F114"/>
    <mergeCell ref="J101:J102"/>
    <mergeCell ref="K101:K102"/>
    <mergeCell ref="A106:A110"/>
    <mergeCell ref="B106:B110"/>
    <mergeCell ref="C106:C110"/>
    <mergeCell ref="D106:D108"/>
    <mergeCell ref="E106:E110"/>
    <mergeCell ref="F106:F108"/>
    <mergeCell ref="J106:J110"/>
    <mergeCell ref="K106:K110"/>
    <mergeCell ref="A101:A102"/>
    <mergeCell ref="B101:B102"/>
    <mergeCell ref="C101:C102"/>
    <mergeCell ref="D101:D102"/>
    <mergeCell ref="E101:E102"/>
    <mergeCell ref="F101:F102"/>
    <mergeCell ref="A99:A100"/>
    <mergeCell ref="B99:B100"/>
    <mergeCell ref="C99:C100"/>
    <mergeCell ref="E99:E100"/>
    <mergeCell ref="J99:J100"/>
    <mergeCell ref="K99:K100"/>
    <mergeCell ref="A97:A98"/>
    <mergeCell ref="B97:B98"/>
    <mergeCell ref="C97:C98"/>
    <mergeCell ref="E97:E98"/>
    <mergeCell ref="J97:J98"/>
    <mergeCell ref="K97:K98"/>
    <mergeCell ref="J89:J92"/>
    <mergeCell ref="K89:K92"/>
    <mergeCell ref="D89:D91"/>
    <mergeCell ref="F89:F91"/>
    <mergeCell ref="A94:A95"/>
    <mergeCell ref="B94:B95"/>
    <mergeCell ref="C94:C95"/>
    <mergeCell ref="E94:E95"/>
    <mergeCell ref="J94:J95"/>
    <mergeCell ref="K94:K95"/>
    <mergeCell ref="A146:I146"/>
    <mergeCell ref="A162:I162"/>
    <mergeCell ref="A163:I163"/>
    <mergeCell ref="A149:A150"/>
    <mergeCell ref="B149:B150"/>
    <mergeCell ref="C149:C150"/>
    <mergeCell ref="D149:D150"/>
    <mergeCell ref="E149:E150"/>
    <mergeCell ref="F149:F150"/>
    <mergeCell ref="A160:A161"/>
    <mergeCell ref="K149:K150"/>
    <mergeCell ref="A151:A153"/>
    <mergeCell ref="B151:B153"/>
    <mergeCell ref="C151:C153"/>
    <mergeCell ref="D151:D153"/>
    <mergeCell ref="E151:E153"/>
    <mergeCell ref="F151:F153"/>
    <mergeCell ref="J151:J153"/>
    <mergeCell ref="J154:J155"/>
    <mergeCell ref="A30:A32"/>
    <mergeCell ref="B30:B32"/>
    <mergeCell ref="C30:C32"/>
    <mergeCell ref="E30:E32"/>
    <mergeCell ref="A15:A17"/>
    <mergeCell ref="B15:B17"/>
    <mergeCell ref="C15:C17"/>
    <mergeCell ref="E15:E17"/>
    <mergeCell ref="J149:J150"/>
    <mergeCell ref="K157:K158"/>
    <mergeCell ref="J15:J17"/>
    <mergeCell ref="K15:K17"/>
    <mergeCell ref="K151:K153"/>
    <mergeCell ref="A154:A155"/>
    <mergeCell ref="B154:B155"/>
    <mergeCell ref="C154:C155"/>
    <mergeCell ref="D154:D155"/>
    <mergeCell ref="E154:E155"/>
    <mergeCell ref="F154:F155"/>
    <mergeCell ref="F160:F161"/>
    <mergeCell ref="J160:J161"/>
    <mergeCell ref="K154:K155"/>
    <mergeCell ref="A157:A158"/>
    <mergeCell ref="B157:B158"/>
    <mergeCell ref="C157:C158"/>
    <mergeCell ref="D157:D158"/>
    <mergeCell ref="E157:E158"/>
    <mergeCell ref="F157:F158"/>
    <mergeCell ref="J157:J158"/>
    <mergeCell ref="K160:K161"/>
    <mergeCell ref="E39:E44"/>
    <mergeCell ref="F39:F42"/>
    <mergeCell ref="B50:B51"/>
    <mergeCell ref="C50:C51"/>
    <mergeCell ref="B89:B92"/>
    <mergeCell ref="C89:C92"/>
    <mergeCell ref="E89:E92"/>
    <mergeCell ref="D109:D110"/>
    <mergeCell ref="B104:B105"/>
    <mergeCell ref="J36:J37"/>
    <mergeCell ref="K36:K37"/>
    <mergeCell ref="A36:A37"/>
    <mergeCell ref="B36:B37"/>
    <mergeCell ref="C36:C37"/>
    <mergeCell ref="D19:D22"/>
    <mergeCell ref="E36:E37"/>
    <mergeCell ref="J30:J32"/>
    <mergeCell ref="K30:K32"/>
    <mergeCell ref="F19:F22"/>
    <mergeCell ref="F30:F31"/>
    <mergeCell ref="A166:D166"/>
    <mergeCell ref="C19:C24"/>
    <mergeCell ref="A19:A24"/>
    <mergeCell ref="B19:B24"/>
    <mergeCell ref="D30:D31"/>
    <mergeCell ref="B160:B161"/>
    <mergeCell ref="C160:C161"/>
    <mergeCell ref="D160:D161"/>
    <mergeCell ref="E160:E161"/>
    <mergeCell ref="A50:A51"/>
    <mergeCell ref="D10:D11"/>
    <mergeCell ref="E10:E11"/>
    <mergeCell ref="A10:A11"/>
    <mergeCell ref="B10:B11"/>
    <mergeCell ref="C10:C11"/>
    <mergeCell ref="J10:J11"/>
    <mergeCell ref="K10:K11"/>
    <mergeCell ref="D15:D16"/>
    <mergeCell ref="F15:F16"/>
    <mergeCell ref="D23:D24"/>
    <mergeCell ref="E19:E24"/>
    <mergeCell ref="F23:F24"/>
    <mergeCell ref="J19:J24"/>
    <mergeCell ref="K19:K24"/>
    <mergeCell ref="A104:A105"/>
    <mergeCell ref="K78:K79"/>
    <mergeCell ref="J104:J105"/>
    <mergeCell ref="K104:K105"/>
    <mergeCell ref="C78:C79"/>
    <mergeCell ref="B78:B79"/>
    <mergeCell ref="A78:A79"/>
    <mergeCell ref="A89:A92"/>
    <mergeCell ref="E104:E105"/>
    <mergeCell ref="C104:C105"/>
    <mergeCell ref="F109:F110"/>
    <mergeCell ref="J78:J79"/>
    <mergeCell ref="K81:K82"/>
    <mergeCell ref="A1:K1"/>
    <mergeCell ref="A2:K2"/>
    <mergeCell ref="A3:K3"/>
    <mergeCell ref="A5:K5"/>
    <mergeCell ref="J39:J44"/>
    <mergeCell ref="K39:K44"/>
    <mergeCell ref="D43:D44"/>
    <mergeCell ref="F43:F44"/>
    <mergeCell ref="A48:A49"/>
    <mergeCell ref="B48:B49"/>
    <mergeCell ref="C48:C49"/>
    <mergeCell ref="E48:E49"/>
    <mergeCell ref="J48:J49"/>
    <mergeCell ref="A39:A44"/>
    <mergeCell ref="B39:B44"/>
    <mergeCell ref="C39:C44"/>
    <mergeCell ref="D39:D42"/>
    <mergeCell ref="K48:K49"/>
    <mergeCell ref="D50:D51"/>
    <mergeCell ref="E50:E51"/>
    <mergeCell ref="F50:F51"/>
    <mergeCell ref="J50:J51"/>
    <mergeCell ref="K50:K51"/>
    <mergeCell ref="A60:A61"/>
    <mergeCell ref="B60:B61"/>
    <mergeCell ref="C60:C61"/>
    <mergeCell ref="E60:E61"/>
    <mergeCell ref="J60:J61"/>
    <mergeCell ref="K60:K61"/>
    <mergeCell ref="A63:A64"/>
    <mergeCell ref="B63:B64"/>
    <mergeCell ref="C63:C64"/>
    <mergeCell ref="E63:E64"/>
    <mergeCell ref="J63:J64"/>
    <mergeCell ref="K63:K64"/>
    <mergeCell ref="A65:A66"/>
    <mergeCell ref="B65:B66"/>
    <mergeCell ref="C65:C66"/>
    <mergeCell ref="E65:E66"/>
    <mergeCell ref="J65:J66"/>
    <mergeCell ref="K65:K66"/>
    <mergeCell ref="A67:A70"/>
    <mergeCell ref="B67:B70"/>
    <mergeCell ref="C67:C70"/>
    <mergeCell ref="E67:E70"/>
    <mergeCell ref="J67:J70"/>
    <mergeCell ref="K67:K70"/>
    <mergeCell ref="F67:F69"/>
    <mergeCell ref="D67:D69"/>
    <mergeCell ref="A72:A77"/>
    <mergeCell ref="B72:B77"/>
    <mergeCell ref="C72:C77"/>
    <mergeCell ref="D72:D75"/>
    <mergeCell ref="E72:E77"/>
    <mergeCell ref="F72:F75"/>
    <mergeCell ref="J72:J77"/>
    <mergeCell ref="K72:K77"/>
    <mergeCell ref="D76:D77"/>
    <mergeCell ref="F76:F77"/>
    <mergeCell ref="E78:E79"/>
    <mergeCell ref="A81:A82"/>
    <mergeCell ref="B81:B82"/>
    <mergeCell ref="C81:C82"/>
    <mergeCell ref="E81:E82"/>
    <mergeCell ref="J81:J82"/>
  </mergeCells>
  <pageMargins left="0.51181102362204722" right="0.51181102362204722" top="0.74803149606299213" bottom="0.74803149606299213" header="0.31496062992125984" footer="0.31496062992125984"/>
  <pageSetup paperSize="5" scale="8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AG-DIC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Yosabeth Zuniga</dc:creator>
  <cp:lastModifiedBy>Xenia Yosabeth Zuniga</cp:lastModifiedBy>
  <dcterms:created xsi:type="dcterms:W3CDTF">2017-04-25T15:55:48Z</dcterms:created>
  <dcterms:modified xsi:type="dcterms:W3CDTF">2017-04-25T15:56:12Z</dcterms:modified>
</cp:coreProperties>
</file>