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1595" windowHeight="7635" activeTab="2"/>
  </bookViews>
  <sheets>
    <sheet name="Proyectos por Organismo Donante" sheetId="6" r:id="rId1"/>
    <sheet name="Tabla datos" sheetId="1" r:id="rId2"/>
    <sheet name="Gráfico2" sheetId="5" r:id="rId3"/>
  </sheets>
  <definedNames>
    <definedName name="_xlnm.Print_Titles" localSheetId="0">'Proyectos por Organismo Donante'!$5:$5</definedName>
  </definedNames>
  <calcPr calcId="145621"/>
</workbook>
</file>

<file path=xl/calcChain.xml><?xml version="1.0" encoding="utf-8"?>
<calcChain xmlns="http://schemas.openxmlformats.org/spreadsheetml/2006/main">
  <c r="W9" i="1" l="1"/>
  <c r="W6" i="1"/>
  <c r="D19" i="6" l="1"/>
  <c r="D64" i="6"/>
  <c r="V6" i="1" l="1"/>
  <c r="X9" i="1" l="1"/>
  <c r="V17" i="1"/>
  <c r="V8" i="1"/>
  <c r="E39" i="6"/>
  <c r="V29" i="1" l="1"/>
  <c r="D32" i="6" l="1"/>
  <c r="E33" i="6" s="1"/>
  <c r="U13" i="1" l="1"/>
  <c r="D91" i="6"/>
  <c r="X7" i="1" l="1"/>
  <c r="E64" i="6"/>
  <c r="X8" i="1" l="1"/>
  <c r="U29" i="1" l="1"/>
  <c r="M17" i="1" l="1"/>
  <c r="X17" i="1" s="1"/>
  <c r="E93" i="6"/>
  <c r="M19" i="1" l="1"/>
  <c r="X19" i="1" s="1"/>
  <c r="M10" i="1"/>
  <c r="X10" i="1" l="1"/>
  <c r="E57" i="6"/>
  <c r="E25" i="6"/>
  <c r="D17" i="6" l="1"/>
  <c r="T6" i="1"/>
  <c r="T29" i="1" s="1"/>
  <c r="M13" i="1"/>
  <c r="X13" i="1" s="1"/>
  <c r="S16" i="1"/>
  <c r="S6" i="1"/>
  <c r="E94" i="6"/>
  <c r="E89" i="6"/>
  <c r="D85" i="6"/>
  <c r="E88" i="6" s="1"/>
  <c r="D65" i="6"/>
  <c r="E70" i="6" s="1"/>
  <c r="E63" i="6"/>
  <c r="E56" i="6"/>
  <c r="E44" i="6"/>
  <c r="E42" i="6"/>
  <c r="E40" i="6"/>
  <c r="D35" i="6"/>
  <c r="E38" i="6" s="1"/>
  <c r="E31" i="6"/>
  <c r="E28" i="6"/>
  <c r="E24" i="6"/>
  <c r="E22" i="6"/>
  <c r="D15" i="6"/>
  <c r="D14" i="6"/>
  <c r="G11" i="1"/>
  <c r="M11" i="1" s="1"/>
  <c r="X11" i="1" s="1"/>
  <c r="P6" i="1"/>
  <c r="Q6" i="1"/>
  <c r="Q29" i="1" s="1"/>
  <c r="R6" i="1"/>
  <c r="P12" i="1"/>
  <c r="P29" i="1" s="1"/>
  <c r="N29" i="1"/>
  <c r="O29" i="1"/>
  <c r="R29" i="1"/>
  <c r="M12" i="1"/>
  <c r="M14" i="1"/>
  <c r="X14" i="1" s="1"/>
  <c r="M15" i="1"/>
  <c r="X15" i="1" s="1"/>
  <c r="M16" i="1"/>
  <c r="X16" i="1" s="1"/>
  <c r="M18" i="1"/>
  <c r="X18" i="1" s="1"/>
  <c r="M20" i="1"/>
  <c r="X20" i="1" s="1"/>
  <c r="M21" i="1"/>
  <c r="X21" i="1" s="1"/>
  <c r="M22" i="1"/>
  <c r="X22" i="1" s="1"/>
  <c r="M23" i="1"/>
  <c r="X23" i="1" s="1"/>
  <c r="M24" i="1"/>
  <c r="X24" i="1" s="1"/>
  <c r="M25" i="1"/>
  <c r="X25" i="1" s="1"/>
  <c r="M26" i="1"/>
  <c r="X26" i="1" s="1"/>
  <c r="M27" i="1"/>
  <c r="X27" i="1" s="1"/>
  <c r="M28" i="1"/>
  <c r="X28" i="1" s="1"/>
  <c r="C29" i="1"/>
  <c r="D29" i="1"/>
  <c r="E29" i="1"/>
  <c r="F29" i="1"/>
  <c r="G29" i="1"/>
  <c r="H29" i="1"/>
  <c r="I29" i="1"/>
  <c r="J29" i="1"/>
  <c r="K29" i="1"/>
  <c r="L29" i="1"/>
  <c r="M6" i="1"/>
  <c r="X6" i="1" s="1"/>
  <c r="W29" i="1"/>
  <c r="E21" i="6" l="1"/>
  <c r="E95" i="6" s="1"/>
  <c r="S29" i="1"/>
  <c r="M29" i="1"/>
  <c r="X12" i="1"/>
  <c r="X29" i="1" l="1"/>
</calcChain>
</file>

<file path=xl/sharedStrings.xml><?xml version="1.0" encoding="utf-8"?>
<sst xmlns="http://schemas.openxmlformats.org/spreadsheetml/2006/main" count="282" uniqueCount="140">
  <si>
    <t>FUENTE DE FINANCIAM.</t>
  </si>
  <si>
    <t>TOTAL</t>
  </si>
  <si>
    <t>AECID</t>
  </si>
  <si>
    <t>THE RESOURCE FOUNDATION</t>
  </si>
  <si>
    <t>U.N.I.C.E.F.</t>
  </si>
  <si>
    <t>IPEC / OIT</t>
  </si>
  <si>
    <t>FONDO DE POBLACIÓN</t>
  </si>
  <si>
    <t>OPS</t>
  </si>
  <si>
    <t>P.N.U.D.</t>
  </si>
  <si>
    <t>O.M.S.</t>
  </si>
  <si>
    <t>COOPERACIÓN HOLANDESA</t>
  </si>
  <si>
    <t>BID (Santa Ana)</t>
  </si>
  <si>
    <t>BID (Paraguas Técnico, eq. TAF)</t>
  </si>
  <si>
    <t>OEA- Proyecto VIF</t>
  </si>
  <si>
    <t>UNIFEM/ UNESCO</t>
  </si>
  <si>
    <t>OEA- Proyecto Mujer Rural</t>
  </si>
  <si>
    <t>INSTITUTO SALVADOREÑO PARA EL DESARROLLO DE LA MUJER</t>
  </si>
  <si>
    <t>Notas:</t>
  </si>
  <si>
    <t xml:space="preserve"> </t>
  </si>
  <si>
    <t>BCIE</t>
  </si>
  <si>
    <t>DONACIONES VARIAS (de poca cuantía)</t>
  </si>
  <si>
    <t>De 1996 al 2005                          (10 años)</t>
  </si>
  <si>
    <t>Año</t>
  </si>
  <si>
    <t>Organismo Donante</t>
  </si>
  <si>
    <t>Proyecto / Actividades</t>
  </si>
  <si>
    <t>Total por Organismo Donante</t>
  </si>
  <si>
    <t>Fortalecimiento de la Aplicación del Enfoque de Género en las Políticas Nacionales de La Mujer.  (La donación es por 90,000 euros)</t>
  </si>
  <si>
    <t>Fortalecimiento de la Aplicación del Enfoque de Género en las Políticas Nacionales de La Mujer-FASE II  (La donación es por 90,000 euros)</t>
  </si>
  <si>
    <t>2006</t>
  </si>
  <si>
    <t>Fortalecimiento de la Política y del Mecanismo Nacional de la Mujer en El Salvador.  (La donación es por 100,000 euros)</t>
  </si>
  <si>
    <t>Fortalecimiento de la Política y del Mecanismo Nacional de la Mujer en El Salvador  II° Fase</t>
  </si>
  <si>
    <t>2007</t>
  </si>
  <si>
    <t>Fortalecimiento de la Política y del Mecanismo Nacional de la Mujer en El Salvador III° Fase (200,000 Euros)</t>
  </si>
  <si>
    <t>2008</t>
  </si>
  <si>
    <t>2009</t>
  </si>
  <si>
    <t>2010</t>
  </si>
  <si>
    <t>2011</t>
  </si>
  <si>
    <t>2000</t>
  </si>
  <si>
    <t>BID (PARAGUAS TÉCNICO, EQUIPO TAF)</t>
  </si>
  <si>
    <t>Modernización del TAF (Teléfono Amigo de la Familia): Equipamiento y elaboración de Manuales.</t>
  </si>
  <si>
    <t>1998</t>
  </si>
  <si>
    <t>BID (SANTA ANA)</t>
  </si>
  <si>
    <t>Cooperación Técnica No Reembolsable N° ATN/SF-5896-ES.  Programa para el Fortalecimiento Institucional del Instituto Salvadoreño para el Desarrollo de la Mujer (Regional de Santa Ana: Infraestructura, equipamiento, capacitación, promoción y divulgación)</t>
  </si>
  <si>
    <t>Promoviendo el Desarrollo Integral de la Mujer desde la Perspectiva de la Equidad de Género</t>
  </si>
  <si>
    <t>Día Internacional de la Mujer</t>
  </si>
  <si>
    <t>Masculinidad y Paternidad</t>
  </si>
  <si>
    <t>Programa Internacional para la erradicación del Trabajo Infantil-IPEC</t>
  </si>
  <si>
    <t>2005</t>
  </si>
  <si>
    <t>Atención a niñas en Situación de ESCI en el municipio de San Salvador y lugares aledaños.</t>
  </si>
  <si>
    <t>Combate a la Explotación Sexual Comercial infantil en el municipio de San Salvador</t>
  </si>
  <si>
    <t>Foro sobre Equidad de Género y Trabajo en El Salvador</t>
  </si>
  <si>
    <t>OEA (PROYECTO MUJER RURAL)</t>
  </si>
  <si>
    <t>SEDI / AICD / 024 / 99 “Capacitación  a Mujeres Liderezas Rurales en Género y Desarrollo Rural sostenible”.  Cooperación CIDI/OEA.</t>
  </si>
  <si>
    <t>2001</t>
  </si>
  <si>
    <t>OEA (PROYECTO VIF)</t>
  </si>
  <si>
    <t xml:space="preserve">SEDI / AICD-AE / 055 / 99 “Capacitación  y Sensibilización sobre Violencia Intrafamiliar a las Autoridades Policiales, Judiciales y Grupos organizados”.  Organismo financiador CIDI / OEA / SEM 2000. </t>
  </si>
  <si>
    <t>Capacitación sobre Violencia Intrafamiliar a Personal del ISDEMU</t>
  </si>
  <si>
    <t>Para proyecto Agro Industria Rural Femenina- Villa Centenario, Acajutla</t>
  </si>
  <si>
    <t>Para capacitación Estudio Diagnóstico con Enfoque de Género-Censo Villa Centenario Acajutla</t>
  </si>
  <si>
    <t>Taller Evaluación Protocolo Unico para registro VIF</t>
  </si>
  <si>
    <t>Capacitación para conformación de redes locales sostenibles para prevenir, detectar y atender los casos de VIF, abuso sexual y maltrato al menor.</t>
  </si>
  <si>
    <t>Eventos Aplicación del Enfoque de Género en el Sector Salud.</t>
  </si>
  <si>
    <t>Conformación de Agendas Oficiales sobre VIF, Maltrato al Menor y Abuso Sexual</t>
  </si>
  <si>
    <t>Foro Oficialización del Convenio Interinstitucional para la prevención y atención a la VIF</t>
  </si>
  <si>
    <t>Capacitación al personal de ISDEMU sobre el manejo integral de los casos de Incesto y Abuso sexual dentro del grupo familiar</t>
  </si>
  <si>
    <t>Proyecto Evaluación del Trabajo de Comité Intersectorial Villa Centenario</t>
  </si>
  <si>
    <t>Curso Básico de Prevención de VIF</t>
  </si>
  <si>
    <t>P N U D</t>
  </si>
  <si>
    <t>Fortalecimiento Institucional de la oficina departamental del ISDEMU  y territorializacion de la Politica Nacional de la Mujer en Sonsonate</t>
  </si>
  <si>
    <t>1996</t>
  </si>
  <si>
    <t>PNUD</t>
  </si>
  <si>
    <t>Donación para actividades varias para el fortalecimiento institucional (se manejaban los fondos y se liquidaban en PNUD)</t>
  </si>
  <si>
    <t>1997</t>
  </si>
  <si>
    <t>Marco de Cooperación entre ISDEMU, la AECI y el PNUD para la transversalización del enfoque de género en los ODM.</t>
  </si>
  <si>
    <t>Programa de Capacitación para la Sensibilización, Educación y Prevención de la Violencia Intrafamiliar, Agresiones Sexuales y Maltrato de Menores.</t>
  </si>
  <si>
    <t>UNICEF</t>
  </si>
  <si>
    <t>Donación para actividades varias para el fortalecimiento institucional (se manejaban los fondos y se liquidaban en UNICEF)</t>
  </si>
  <si>
    <t>Donaciones diversas para actividades varias (consultorías, reproducción de material, etc.)</t>
  </si>
  <si>
    <t>Capacitación a maestras y maestros del sistema educativo nacional, en la temática de prevención, detección y atención de VIF, amltrato al menor y abuso sexual.</t>
  </si>
  <si>
    <t>Taller Diagnóstico de las necesidades de las Mujeres Indígenas en El Salv.</t>
  </si>
  <si>
    <t>Implementación, Actualización y Fortalecimiento de la Hoja de Registro unico para casos de VIF</t>
  </si>
  <si>
    <t>Taller Diagnóstico sobre las formas de registro de Violencia Intrafamiliar.</t>
  </si>
  <si>
    <t>Apoyo a la realización de la semana cultural de la Mujer</t>
  </si>
  <si>
    <t>Capacitación de maestros y maestras del sistema educativo nacional, en la temática de prevención, detección y atención de los casos de violencia intrafamiliar, abuso sexual y maltrato al menor.</t>
  </si>
  <si>
    <t>Talleres para la elaboración de Manuales de Convivencia para 60 Centros Educativos de Educación Media.</t>
  </si>
  <si>
    <t>2004</t>
  </si>
  <si>
    <t>Apoyo financiero semana Cultural de La Mujer</t>
  </si>
  <si>
    <t>Fortalecimiento la atención y prevención de la Violencia Intrafamiliar desde el marco institucional y local.</t>
  </si>
  <si>
    <t>Promoviendo en el desarrollo local la Atención a la Violencia contra la Mujer desde la perspectiva de Equidad de Género</t>
  </si>
  <si>
    <t>Prevención de la Violencia Intrafamiliar en los Municipios de la Primera Fase de Red Solidaria</t>
  </si>
  <si>
    <t>UNIFEM/UNESCO</t>
  </si>
  <si>
    <t>Divulgación del Programa de Violencia</t>
  </si>
  <si>
    <t>VARIAS</t>
  </si>
  <si>
    <t>"DONACIONES DE POCA CUANTÍA"- proyectos variados.   (el ingreso corresponde a apoyo para actividades de la oficina en Chalatenango).</t>
  </si>
  <si>
    <t>"Piloto del componente de prevención a la violencia de género en comunidades solidarias urbanas"</t>
  </si>
  <si>
    <t>Equipamiento de la guardería del centro para el desarrollo productivo de la mujer de atiquizaya, departamento de ahuachapán</t>
  </si>
  <si>
    <t>2012</t>
  </si>
  <si>
    <t>UNIÓN EUROPEA (Programa de apoyo a Comunidades Solidarias en El Salvador)</t>
  </si>
  <si>
    <t>2013</t>
  </si>
  <si>
    <t>Fortalecimiento de la Política y del Mecanismo Nacional de la Mujer en El Salvador III° Fase (200,000 Euros) - intereses bancarios.</t>
  </si>
  <si>
    <t>Creación de un Sistema de Protección y Atención Integral a Mujeres Sobrevivientes de Trata de Personas/Codigo :N° 5944/ CANADA</t>
  </si>
  <si>
    <t xml:space="preserve">PHILLIPS MORRIS INTERNACIONAL </t>
  </si>
  <si>
    <t>Proyecto Adaptación y Equipamiento del Programa de Atención Integral para Una Vida Libre de Violencia Para Las Mujeres Código N° 5955</t>
  </si>
  <si>
    <t>CANADA / Fondo Global de Paz y Seguridad del Ministerio de Asuntos Exteriores y Comercio Internacional de Canadá</t>
  </si>
  <si>
    <t>PHILLIPS MORRIS INTERNACIONAL</t>
  </si>
  <si>
    <t xml:space="preserve">UNIÓN EUROPEA </t>
  </si>
  <si>
    <t>Proyecto “Sensibilización social para una Vida Libre de Violencia de Genero contra las Mujeres – Programa Radial Voz Mujer”</t>
  </si>
  <si>
    <t>UNIÓN EUROPEA (Programa Radial Voz Mujer)</t>
  </si>
  <si>
    <t>Monto donación         (En Us$)</t>
  </si>
  <si>
    <t>DETALLE DONACIONES FINANCIERAS</t>
  </si>
  <si>
    <t>GRAN DUCADO DE LUXEMBURGO (Fondo Común de Apoyo Programático-FOCAP- Comunidades Solidarias)</t>
  </si>
  <si>
    <t>2014</t>
  </si>
  <si>
    <t>5765- Adecuacion de centros de atencion para la gestion Territorial para la igualdad y la prevencion social de la violencia de genero en 11 municipios de comunidades solidarias urbanas</t>
  </si>
  <si>
    <t xml:space="preserve"> 5765- Adecuacion de centros de atencion para la gestion Territorial para la igualdad y la prevencion social de la violencia de genero en 11 municipios de comunidades solidarias urbanas</t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</si>
  <si>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(Us$134.79 de intereses bancarios)</t>
    </r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</si>
  <si>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(Us$305.79 de intereses bancarios)</t>
    </r>
  </si>
  <si>
    <r>
      <t xml:space="preserve">Fortalecimiento de la Política y del Mecanismo Nacional de la Mujer en El Salvador IV° Fase (200,000 Euros)- </t>
    </r>
    <r>
      <rPr>
        <b/>
        <sz val="8"/>
        <rFont val="Arial"/>
        <family val="2"/>
      </rPr>
      <t>intereses bancarios.</t>
    </r>
  </si>
  <si>
    <r>
      <t xml:space="preserve">Fortalecimiento de la Política y del Mecanismo Nacional de la Mujer en El Salvador IV° Fase (200,000 Euros). </t>
    </r>
    <r>
      <rPr>
        <b/>
        <sz val="8"/>
        <rFont val="Arial"/>
        <family val="2"/>
      </rPr>
      <t>(Us$254.90 de intereses bancarios)</t>
    </r>
  </si>
  <si>
    <r>
      <t>Fortalecimiento de la Política y del Mecanismo Nacional de la Mujer en El Salvador III° Fase (200,000 Euros)-</t>
    </r>
    <r>
      <rPr>
        <b/>
        <sz val="8"/>
        <rFont val="Arial"/>
        <family val="2"/>
      </rPr>
      <t xml:space="preserve"> intereses bancarios.</t>
    </r>
  </si>
  <si>
    <t>Real Embajada de Noruega</t>
  </si>
  <si>
    <t xml:space="preserve">Proyecto Código 40688: Estrategias de Prevención y Sensibilización  para una sociedad libre de violencia contra las mujeres.  </t>
  </si>
  <si>
    <t>DONACIONES FINANCIERAS (INGRESADAS A CUENTAS BANCARIAS INSTITUCIONALES)</t>
  </si>
  <si>
    <t>* El monto total del proyecto "Programa Voz Mujer" financiado por Unión Europea  fué por Us$76,500 de los cuales únicamente  ingresaron Us$75,081.00</t>
  </si>
  <si>
    <t>2015</t>
  </si>
  <si>
    <t>Fondos AECID-FFID PROYECTO 2637  CODIGO : 40742 "Fortalecimiento del papel Rector del  ISDEMU para la implementacion del marco Normativo para la igualdad y una vida libre de violencia"</t>
  </si>
  <si>
    <t>5765- Adecuacion de centros de atencion para la gestion Territorial para la igualdad y la prevencion social de la violencia de genero en 11 municipios de comunidades solidarias urbanas.</t>
  </si>
  <si>
    <t>OIM (Organización Internacional de las Migraciones)</t>
  </si>
  <si>
    <t>* La donación de  UNIÓN EUROPEA del 2012 y 2013 del Programa de Apoyo a Comunidades Solidarias en El Salvador (PACSES) fue incorporada dentro de la Ley de Presupuestos.  Los montos detallados corresponden a lo ejecutado en cada año.</t>
  </si>
  <si>
    <r>
      <t>PROYECTO 2571  CODIGO : 40625 "Fortalecimiento de las capacidades de gestión del ISDEMU para el desarrollo de las condiciones para la implementación del Marco Normativo para la Igualdad”</t>
    </r>
    <r>
      <rPr>
        <b/>
        <sz val="8"/>
        <rFont val="Arial"/>
        <family val="2"/>
      </rPr>
      <t xml:space="preserve"> (Us$1,004.59 de intereses bancarios)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</si>
  <si>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</si>
  <si>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 a abril 2014 (último mes de intereses autorizados para el proyecto)</t>
    </r>
  </si>
  <si>
    <t>PERÍODO : DE 1996 AL 31/DICIEMBRE/2015</t>
  </si>
  <si>
    <t>PERÍODO DE 1996 AL  31  DE DICIEMBRE DEL 2015 (En Us$)</t>
  </si>
  <si>
    <t xml:space="preserve">Proyecto BA1 Código 40704: Capital Semilla y Asistencia Tecnica a Mujeres en riesgo o victimas de Violencia (financiado por Gobiernos de Paises Bajos y Finlandia). </t>
  </si>
  <si>
    <r>
      <t>Fondos AECID-FFID PROYECTO 2637  CODIGO : 40742 "Fortalecimiento del papel Rector del  ISDEMU para la implementacion del marco Normativo para la igualdad y una vida libre de violencia"</t>
    </r>
    <r>
      <rPr>
        <b/>
        <sz val="8"/>
        <rFont val="Arial"/>
        <family val="2"/>
      </rPr>
      <t xml:space="preserve"> (intereses bancarios AL 31/12/15)</t>
    </r>
  </si>
  <si>
    <t>Unidad Financiera Institucional, 7 de enero del 2016</t>
  </si>
  <si>
    <t>* En el caso de la donación de AECID los siguientes montos corresponden a los intereses generados por la cuenta bancaria de los proyectos: Us$2,296.87 del 2009, Us$1,521.91 del 2010,  Us$134.79 del 2011, Us$1,004.59 del 2012, Us$3,584.26 del 2013, Us$345.94  del 2014 (abril fué el último mes de intereses autorizados para incorporarlos al proyecto), y Us$883.60 del 2015 (al 31/12/15).</t>
  </si>
  <si>
    <t>* La donación del  GRAN DUCADO DE LUXEMBURGO  corresponde al Fondo Común de Apoyo Programático-FOCAP (para Comunidades Solidarias) y fue incorporada en la Ley de Presupuestos.  Anualmente los fondos ingresaron por medio del Ministerio de Hacienda conforme avanzaba la ejecución del proyecto (los fondos detallados corresponden a la ejecución en cada año).</t>
  </si>
  <si>
    <t>* El monto total del proyecto de la Real Embajada de Noruega era por Us$830,000.00 de los cuales únicamente ingresaron Us$797,405.23 y se devolvieron Us$11,147.26 no ejecutados.</t>
  </si>
  <si>
    <t>* La donación OIM (Organización Internacional de las Migraciones), era de Us$400,000.00 ingresando únicamente Us$392,036.42, y se devolvieron Us$3,728.82 no ejecutados.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</si>
</sst>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SV"/>
              <a:t>INSTITUTO SALVADOREÑO PARA EL DESARROLLO DE LA MUJER
DONACIONES FINANCIERAS (INGRESADAS A CUENTAS BANCARIAS INSTITUCIONALES)
 PERÍODO DE 1996 AL  31/DICIEMBRE/2015 (En Us$)</a:t>
            </a:r>
          </a:p>
        </c:rich>
      </c:tx>
      <c:layout>
        <c:manualLayout>
          <c:xMode val="edge"/>
          <c:yMode val="edge"/>
          <c:x val="0.17536069816780114"/>
          <c:y val="1.9575898346019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94228634850169"/>
          <c:y val="0.1729200652528548"/>
          <c:w val="0.70033296337402884"/>
          <c:h val="0.766721044045676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BE4AE"/>
                </a:gs>
                <a:gs pos="6500">
                  <a:srgbClr val="BD922A"/>
                </a:gs>
                <a:gs pos="10501">
                  <a:srgbClr val="BD922A"/>
                </a:gs>
                <a:gs pos="31500">
                  <a:srgbClr val="FBE4AE"/>
                </a:gs>
                <a:gs pos="33501">
                  <a:srgbClr val="BD922A"/>
                </a:gs>
                <a:gs pos="34500">
                  <a:srgbClr val="835E17"/>
                </a:gs>
                <a:gs pos="41000">
                  <a:srgbClr val="A28949"/>
                </a:gs>
                <a:gs pos="50000">
                  <a:srgbClr val="FAE3B7"/>
                </a:gs>
                <a:gs pos="59000">
                  <a:srgbClr val="A28949"/>
                </a:gs>
                <a:gs pos="65500">
                  <a:srgbClr val="835E17"/>
                </a:gs>
                <a:gs pos="66499">
                  <a:srgbClr val="BD922A"/>
                </a:gs>
                <a:gs pos="68500">
                  <a:srgbClr val="FBE4AE"/>
                </a:gs>
                <a:gs pos="89500">
                  <a:srgbClr val="BD922A"/>
                </a:gs>
                <a:gs pos="93500">
                  <a:srgbClr val="BD922A"/>
                </a:gs>
                <a:gs pos="100000">
                  <a:srgbClr val="FBE4A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'Tabla datos'!$B$6:$B$28</c:f>
              <c:strCache>
                <c:ptCount val="23"/>
                <c:pt idx="0">
                  <c:v>AECID</c:v>
                </c:pt>
                <c:pt idx="1">
                  <c:v>Real Embajada de Noruega</c:v>
                </c:pt>
                <c:pt idx="2">
                  <c:v>GRAN DUCADO DE LUXEMBURGO (Fondo Común de Apoyo Programático-FOCAP- Comunidades Solidarias)</c:v>
                </c:pt>
                <c:pt idx="3">
                  <c:v>OIM (Organización Internacional de las Migraciones)</c:v>
                </c:pt>
                <c:pt idx="4">
                  <c:v>CANADA / Fondo Global de Paz y Seguridad del Ministerio de Asuntos Exteriores y Comercio Internacional de Canadá</c:v>
                </c:pt>
                <c:pt idx="5">
                  <c:v>THE RESOURCE FOUNDATION</c:v>
                </c:pt>
                <c:pt idx="6">
                  <c:v>U.N.I.C.E.F.</c:v>
                </c:pt>
                <c:pt idx="7">
                  <c:v>UNIÓN EUROPEA (Programa de apoyo a Comunidades Solidarias en El Salvador)</c:v>
                </c:pt>
                <c:pt idx="8">
                  <c:v>BID (Santa Ana)</c:v>
                </c:pt>
                <c:pt idx="9">
                  <c:v>COOPERACIÓN HOLANDESA</c:v>
                </c:pt>
                <c:pt idx="10">
                  <c:v>P.N.U.D.</c:v>
                </c:pt>
                <c:pt idx="11">
                  <c:v>UNIÓN EUROPEA (Programa Radial Voz Mujer)</c:v>
                </c:pt>
                <c:pt idx="12">
                  <c:v>IPEC / OIT</c:v>
                </c:pt>
                <c:pt idx="13">
                  <c:v>PHILLIPS MORRIS INTERNACIONAL</c:v>
                </c:pt>
                <c:pt idx="14">
                  <c:v>BID (Paraguas Técnico, eq. TAF)</c:v>
                </c:pt>
                <c:pt idx="15">
                  <c:v>OEA- Proyecto VIF</c:v>
                </c:pt>
                <c:pt idx="16">
                  <c:v>UNIFEM/ UNESCO</c:v>
                </c:pt>
                <c:pt idx="17">
                  <c:v>OPS</c:v>
                </c:pt>
                <c:pt idx="18">
                  <c:v>OEA- Proyecto Mujer Rural</c:v>
                </c:pt>
                <c:pt idx="19">
                  <c:v>FONDO DE POBLACIÓN</c:v>
                </c:pt>
                <c:pt idx="20">
                  <c:v>BCIE</c:v>
                </c:pt>
                <c:pt idx="21">
                  <c:v>O.M.S.</c:v>
                </c:pt>
                <c:pt idx="22">
                  <c:v>DONACIONES VARIAS (de poca cuantía)</c:v>
                </c:pt>
              </c:strCache>
            </c:strRef>
          </c:cat>
          <c:val>
            <c:numRef>
              <c:f>'Tabla datos'!$X$6:$X$28</c:f>
              <c:numCache>
                <c:formatCode>#,##0.00</c:formatCode>
                <c:ptCount val="23"/>
                <c:pt idx="0">
                  <c:v>2240733.5999999996</c:v>
                </c:pt>
                <c:pt idx="1">
                  <c:v>786257.97</c:v>
                </c:pt>
                <c:pt idx="2">
                  <c:v>599991.30000000005</c:v>
                </c:pt>
                <c:pt idx="3">
                  <c:v>388307.6</c:v>
                </c:pt>
                <c:pt idx="4">
                  <c:v>293312.15999999997</c:v>
                </c:pt>
                <c:pt idx="5">
                  <c:v>249924.29</c:v>
                </c:pt>
                <c:pt idx="6">
                  <c:v>194330.36000000002</c:v>
                </c:pt>
                <c:pt idx="7">
                  <c:v>181297.55</c:v>
                </c:pt>
                <c:pt idx="8">
                  <c:v>150000</c:v>
                </c:pt>
                <c:pt idx="9">
                  <c:v>88041</c:v>
                </c:pt>
                <c:pt idx="10">
                  <c:v>87001.03</c:v>
                </c:pt>
                <c:pt idx="11">
                  <c:v>75081</c:v>
                </c:pt>
                <c:pt idx="12">
                  <c:v>64948.9</c:v>
                </c:pt>
                <c:pt idx="13">
                  <c:v>35000</c:v>
                </c:pt>
                <c:pt idx="14">
                  <c:v>30000</c:v>
                </c:pt>
                <c:pt idx="15">
                  <c:v>27053.62</c:v>
                </c:pt>
                <c:pt idx="16">
                  <c:v>24914.29</c:v>
                </c:pt>
                <c:pt idx="17">
                  <c:v>24426.720000000001</c:v>
                </c:pt>
                <c:pt idx="18">
                  <c:v>16899</c:v>
                </c:pt>
                <c:pt idx="19">
                  <c:v>11384.93</c:v>
                </c:pt>
                <c:pt idx="20">
                  <c:v>10000</c:v>
                </c:pt>
                <c:pt idx="21">
                  <c:v>500</c:v>
                </c:pt>
                <c:pt idx="2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3536"/>
        <c:axId val="60995072"/>
      </c:barChart>
      <c:catAx>
        <c:axId val="6099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6099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995072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60993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4" workbookViewId="0"/>
  </sheetViews>
  <sheetProtection password="C96C" content="1" objects="1"/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686634</xdr:colOff>
      <xdr:row>2</xdr:row>
      <xdr:rowOff>9525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66758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24877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76275" cy="45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0.09425</cdr:x>
      <cdr:y>0.093</cdr:y>
    </cdr:to>
    <cdr:pic>
      <cdr:nvPicPr>
        <cdr:cNvPr id="2049" name="Picture 1" descr="nuevolog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808856" cy="54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94" workbookViewId="0">
      <selection activeCell="H98" sqref="H98"/>
    </sheetView>
  </sheetViews>
  <sheetFormatPr baseColWidth="10" defaultRowHeight="11.25" x14ac:dyDescent="0.2"/>
  <cols>
    <col min="1" max="1" width="19.140625" style="9" customWidth="1"/>
    <col min="2" max="2" width="7.140625" style="8" customWidth="1"/>
    <col min="3" max="3" width="56.5703125" style="9" customWidth="1"/>
    <col min="4" max="4" width="10.140625" style="13" customWidth="1"/>
    <col min="5" max="5" width="11.28515625" style="16" customWidth="1"/>
    <col min="6" max="7" width="11.42578125" style="9"/>
    <col min="8" max="8" width="44.7109375" style="9" customWidth="1"/>
    <col min="9" max="16384" width="11.42578125" style="9"/>
  </cols>
  <sheetData>
    <row r="1" spans="1:5" s="7" customFormat="1" ht="18" customHeight="1" x14ac:dyDescent="0.2">
      <c r="A1" s="56" t="s">
        <v>16</v>
      </c>
      <c r="B1" s="56"/>
      <c r="C1" s="56"/>
      <c r="D1" s="56"/>
      <c r="E1" s="56"/>
    </row>
    <row r="2" spans="1:5" s="7" customFormat="1" ht="18" customHeight="1" x14ac:dyDescent="0.2">
      <c r="A2" s="56" t="s">
        <v>109</v>
      </c>
      <c r="B2" s="56"/>
      <c r="C2" s="56"/>
      <c r="D2" s="56"/>
      <c r="E2" s="56"/>
    </row>
    <row r="3" spans="1:5" s="7" customFormat="1" ht="18" customHeight="1" x14ac:dyDescent="0.2">
      <c r="A3" s="56" t="s">
        <v>131</v>
      </c>
      <c r="B3" s="56"/>
      <c r="C3" s="56"/>
      <c r="D3" s="56"/>
      <c r="E3" s="56"/>
    </row>
    <row r="4" spans="1:5" ht="11.25" customHeight="1" x14ac:dyDescent="0.2">
      <c r="B4" s="55"/>
      <c r="C4" s="55"/>
      <c r="D4" s="55"/>
      <c r="E4" s="55"/>
    </row>
    <row r="5" spans="1:5" s="13" customFormat="1" ht="33.75" customHeight="1" x14ac:dyDescent="0.2">
      <c r="A5" s="14" t="s">
        <v>23</v>
      </c>
      <c r="B5" s="10" t="s">
        <v>22</v>
      </c>
      <c r="C5" s="12" t="s">
        <v>24</v>
      </c>
      <c r="D5" s="11" t="s">
        <v>108</v>
      </c>
      <c r="E5" s="11" t="s">
        <v>25</v>
      </c>
    </row>
    <row r="6" spans="1:5" s="13" customFormat="1" ht="29.25" customHeight="1" x14ac:dyDescent="0.2">
      <c r="A6" s="14" t="s">
        <v>2</v>
      </c>
      <c r="B6" s="8">
        <v>2003</v>
      </c>
      <c r="C6" s="14" t="s">
        <v>26</v>
      </c>
      <c r="D6" s="15">
        <v>105596</v>
      </c>
      <c r="E6" s="16"/>
    </row>
    <row r="7" spans="1:5" s="13" customFormat="1" ht="29.25" customHeight="1" x14ac:dyDescent="0.2">
      <c r="A7" s="14" t="s">
        <v>2</v>
      </c>
      <c r="B7" s="8">
        <v>2004</v>
      </c>
      <c r="C7" s="14" t="s">
        <v>27</v>
      </c>
      <c r="D7" s="15">
        <v>117791</v>
      </c>
      <c r="E7" s="16"/>
    </row>
    <row r="8" spans="1:5" ht="29.25" customHeight="1" x14ac:dyDescent="0.2">
      <c r="A8" s="14" t="s">
        <v>2</v>
      </c>
      <c r="B8" s="8" t="s">
        <v>28</v>
      </c>
      <c r="C8" s="14" t="s">
        <v>29</v>
      </c>
      <c r="D8" s="15">
        <v>120160</v>
      </c>
    </row>
    <row r="9" spans="1:5" ht="29.25" customHeight="1" x14ac:dyDescent="0.2">
      <c r="A9" s="14" t="s">
        <v>2</v>
      </c>
      <c r="B9" s="8" t="s">
        <v>28</v>
      </c>
      <c r="C9" s="14" t="s">
        <v>30</v>
      </c>
      <c r="D9" s="15">
        <v>190805</v>
      </c>
    </row>
    <row r="10" spans="1:5" ht="29.25" customHeight="1" x14ac:dyDescent="0.2">
      <c r="A10" s="14" t="s">
        <v>2</v>
      </c>
      <c r="B10" s="8" t="s">
        <v>31</v>
      </c>
      <c r="C10" s="14" t="s">
        <v>32</v>
      </c>
      <c r="D10" s="15">
        <v>292970</v>
      </c>
    </row>
    <row r="11" spans="1:5" ht="29.25" customHeight="1" x14ac:dyDescent="0.2">
      <c r="A11" s="14" t="s">
        <v>2</v>
      </c>
      <c r="B11" s="8" t="s">
        <v>33</v>
      </c>
      <c r="C11" s="14" t="s">
        <v>99</v>
      </c>
      <c r="D11" s="15">
        <v>3890.03</v>
      </c>
    </row>
    <row r="12" spans="1:5" ht="29.25" customHeight="1" x14ac:dyDescent="0.2">
      <c r="A12" s="14" t="s">
        <v>2</v>
      </c>
      <c r="B12" s="8" t="s">
        <v>34</v>
      </c>
      <c r="C12" s="14" t="s">
        <v>118</v>
      </c>
      <c r="D12" s="15">
        <v>2041.97</v>
      </c>
    </row>
    <row r="13" spans="1:5" ht="29.25" customHeight="1" x14ac:dyDescent="0.2">
      <c r="A13" s="14" t="s">
        <v>2</v>
      </c>
      <c r="B13" s="8" t="s">
        <v>34</v>
      </c>
      <c r="C13" s="14" t="s">
        <v>117</v>
      </c>
      <c r="D13" s="15">
        <v>256912.9</v>
      </c>
    </row>
    <row r="14" spans="1:5" ht="29.25" customHeight="1" x14ac:dyDescent="0.2">
      <c r="A14" s="14" t="s">
        <v>2</v>
      </c>
      <c r="B14" s="8" t="s">
        <v>35</v>
      </c>
      <c r="C14" s="14" t="s">
        <v>116</v>
      </c>
      <c r="D14" s="15">
        <f>2687.14-1471.02</f>
        <v>1216.1199999999999</v>
      </c>
    </row>
    <row r="15" spans="1:5" ht="29.25" customHeight="1" x14ac:dyDescent="0.2">
      <c r="A15" s="14" t="s">
        <v>2</v>
      </c>
      <c r="B15" s="8" t="s">
        <v>35</v>
      </c>
      <c r="C15" s="14" t="s">
        <v>115</v>
      </c>
      <c r="D15" s="15">
        <f>203355+305.79</f>
        <v>203660.79</v>
      </c>
    </row>
    <row r="16" spans="1:5" ht="29.25" customHeight="1" x14ac:dyDescent="0.2">
      <c r="A16" s="14" t="s">
        <v>2</v>
      </c>
      <c r="B16" s="8" t="s">
        <v>36</v>
      </c>
      <c r="C16" s="14" t="s">
        <v>114</v>
      </c>
      <c r="D16" s="15">
        <v>94512.960000000006</v>
      </c>
    </row>
    <row r="17" spans="1:7" ht="36" customHeight="1" x14ac:dyDescent="0.2">
      <c r="A17" s="14" t="s">
        <v>2</v>
      </c>
      <c r="B17" s="8" t="s">
        <v>96</v>
      </c>
      <c r="C17" s="14" t="s">
        <v>128</v>
      </c>
      <c r="D17" s="15">
        <f>603760+1004.59</f>
        <v>604764.59</v>
      </c>
    </row>
    <row r="18" spans="1:7" ht="39.75" customHeight="1" x14ac:dyDescent="0.2">
      <c r="A18" s="14" t="s">
        <v>2</v>
      </c>
      <c r="B18" s="33" t="s">
        <v>98</v>
      </c>
      <c r="C18" s="14" t="s">
        <v>129</v>
      </c>
      <c r="D18" s="15">
        <v>3584.26</v>
      </c>
    </row>
    <row r="19" spans="1:7" ht="50.25" customHeight="1" x14ac:dyDescent="0.2">
      <c r="A19" s="14" t="s">
        <v>2</v>
      </c>
      <c r="B19" s="23" t="s">
        <v>111</v>
      </c>
      <c r="C19" s="14" t="s">
        <v>130</v>
      </c>
      <c r="D19" s="15">
        <f>281.24+64.7-1.56</f>
        <v>344.38</v>
      </c>
    </row>
    <row r="20" spans="1:7" ht="42" customHeight="1" x14ac:dyDescent="0.2">
      <c r="A20" s="14" t="s">
        <v>2</v>
      </c>
      <c r="B20" s="46" t="s">
        <v>123</v>
      </c>
      <c r="C20" s="14" t="s">
        <v>124</v>
      </c>
      <c r="D20" s="15">
        <v>241600</v>
      </c>
    </row>
    <row r="21" spans="1:7" ht="42" customHeight="1" thickBot="1" x14ac:dyDescent="0.25">
      <c r="A21" s="14" t="s">
        <v>2</v>
      </c>
      <c r="B21" s="44" t="s">
        <v>123</v>
      </c>
      <c r="C21" s="14" t="s">
        <v>134</v>
      </c>
      <c r="D21" s="17">
        <v>883.6</v>
      </c>
      <c r="E21" s="16">
        <f>SUM(D6:D21)</f>
        <v>2240733.6</v>
      </c>
    </row>
    <row r="22" spans="1:7" ht="38.25" customHeight="1" thickBot="1" x14ac:dyDescent="0.25">
      <c r="A22" s="14" t="s">
        <v>19</v>
      </c>
      <c r="B22" s="8" t="s">
        <v>35</v>
      </c>
      <c r="C22" s="14" t="s">
        <v>95</v>
      </c>
      <c r="D22" s="18">
        <v>10000</v>
      </c>
      <c r="E22" s="16">
        <f>+D22</f>
        <v>10000</v>
      </c>
    </row>
    <row r="23" spans="1:7" ht="38.25" customHeight="1" x14ac:dyDescent="0.2">
      <c r="A23" s="14" t="s">
        <v>38</v>
      </c>
      <c r="B23" s="8" t="s">
        <v>37</v>
      </c>
      <c r="C23" s="14" t="s">
        <v>39</v>
      </c>
      <c r="D23" s="15">
        <v>30000</v>
      </c>
    </row>
    <row r="24" spans="1:7" ht="47.25" customHeight="1" thickBot="1" x14ac:dyDescent="0.25">
      <c r="A24" s="14" t="s">
        <v>41</v>
      </c>
      <c r="B24" s="8" t="s">
        <v>40</v>
      </c>
      <c r="C24" s="14" t="s">
        <v>42</v>
      </c>
      <c r="D24" s="17">
        <v>150000</v>
      </c>
      <c r="E24" s="16">
        <f>SUM(D23:D24)</f>
        <v>180000</v>
      </c>
    </row>
    <row r="25" spans="1:7" ht="63.75" customHeight="1" thickBot="1" x14ac:dyDescent="0.25">
      <c r="A25" s="14" t="s">
        <v>103</v>
      </c>
      <c r="B25" s="8" t="s">
        <v>98</v>
      </c>
      <c r="C25" s="14" t="s">
        <v>100</v>
      </c>
      <c r="D25" s="17">
        <v>293312.15999999997</v>
      </c>
      <c r="E25" s="16">
        <f>SUM(D25)</f>
        <v>293312.15999999997</v>
      </c>
    </row>
    <row r="26" spans="1:7" ht="26.25" customHeight="1" x14ac:dyDescent="0.2">
      <c r="A26" s="14" t="s">
        <v>10</v>
      </c>
      <c r="B26" s="8">
        <v>2003</v>
      </c>
      <c r="C26" s="14" t="s">
        <v>43</v>
      </c>
      <c r="D26" s="15">
        <v>50000</v>
      </c>
    </row>
    <row r="27" spans="1:7" ht="26.25" customHeight="1" x14ac:dyDescent="0.2">
      <c r="A27" s="14" t="s">
        <v>10</v>
      </c>
      <c r="B27" s="8">
        <v>2004</v>
      </c>
      <c r="C27" s="14" t="s">
        <v>43</v>
      </c>
      <c r="D27" s="15">
        <v>35442</v>
      </c>
    </row>
    <row r="28" spans="1:7" ht="26.25" customHeight="1" thickBot="1" x14ac:dyDescent="0.25">
      <c r="A28" s="14" t="s">
        <v>10</v>
      </c>
      <c r="B28" s="8">
        <v>2005</v>
      </c>
      <c r="C28" s="14" t="s">
        <v>43</v>
      </c>
      <c r="D28" s="17">
        <v>2599</v>
      </c>
      <c r="E28" s="16">
        <f>SUM(D26:D28)</f>
        <v>88041</v>
      </c>
    </row>
    <row r="29" spans="1:7" ht="26.25" customHeight="1" x14ac:dyDescent="0.2">
      <c r="A29" s="14" t="s">
        <v>6</v>
      </c>
      <c r="B29" s="8">
        <v>2002</v>
      </c>
      <c r="C29" s="14" t="s">
        <v>44</v>
      </c>
      <c r="D29" s="15">
        <v>1300</v>
      </c>
    </row>
    <row r="30" spans="1:7" ht="26.25" customHeight="1" x14ac:dyDescent="0.2">
      <c r="A30" s="14" t="s">
        <v>6</v>
      </c>
      <c r="B30" s="8">
        <v>2002</v>
      </c>
      <c r="C30" s="14" t="s">
        <v>45</v>
      </c>
      <c r="D30" s="15">
        <v>5871</v>
      </c>
    </row>
    <row r="31" spans="1:7" ht="26.25" customHeight="1" thickBot="1" x14ac:dyDescent="0.25">
      <c r="A31" s="14" t="s">
        <v>6</v>
      </c>
      <c r="B31" s="8">
        <v>2003</v>
      </c>
      <c r="C31" s="14" t="s">
        <v>45</v>
      </c>
      <c r="D31" s="17">
        <v>4213.93</v>
      </c>
      <c r="E31" s="16">
        <f>SUM(D29:D31)</f>
        <v>11384.93</v>
      </c>
    </row>
    <row r="32" spans="1:7" ht="57.75" customHeight="1" x14ac:dyDescent="0.2">
      <c r="A32" s="14" t="s">
        <v>110</v>
      </c>
      <c r="B32" s="32" t="s">
        <v>111</v>
      </c>
      <c r="C32" s="14" t="s">
        <v>125</v>
      </c>
      <c r="D32" s="22">
        <f>300000-4.21</f>
        <v>299995.78999999998</v>
      </c>
      <c r="G32" s="43"/>
    </row>
    <row r="33" spans="1:7" ht="57.75" customHeight="1" thickBot="1" x14ac:dyDescent="0.25">
      <c r="A33" s="14" t="s">
        <v>110</v>
      </c>
      <c r="B33" s="44" t="s">
        <v>123</v>
      </c>
      <c r="C33" s="14" t="s">
        <v>125</v>
      </c>
      <c r="D33" s="17">
        <v>299995.51</v>
      </c>
      <c r="E33" s="16">
        <f>SUM(D32:D33)</f>
        <v>599991.30000000005</v>
      </c>
      <c r="G33" s="43"/>
    </row>
    <row r="34" spans="1:7" ht="26.25" customHeight="1" x14ac:dyDescent="0.2">
      <c r="A34" s="14" t="s">
        <v>5</v>
      </c>
      <c r="B34" s="8">
        <v>2003</v>
      </c>
      <c r="C34" s="14" t="s">
        <v>46</v>
      </c>
      <c r="D34" s="15">
        <v>19950</v>
      </c>
    </row>
    <row r="35" spans="1:7" ht="26.25" customHeight="1" x14ac:dyDescent="0.2">
      <c r="A35" s="14" t="s">
        <v>5</v>
      </c>
      <c r="B35" s="8" t="s">
        <v>47</v>
      </c>
      <c r="C35" s="14" t="s">
        <v>48</v>
      </c>
      <c r="D35" s="15">
        <f>12000-1.1</f>
        <v>11998.9</v>
      </c>
    </row>
    <row r="36" spans="1:7" ht="26.25" customHeight="1" x14ac:dyDescent="0.2">
      <c r="A36" s="14" t="s">
        <v>5</v>
      </c>
      <c r="B36" s="8" t="s">
        <v>47</v>
      </c>
      <c r="C36" s="14" t="s">
        <v>49</v>
      </c>
      <c r="D36" s="15">
        <v>5000</v>
      </c>
    </row>
    <row r="37" spans="1:7" ht="26.25" customHeight="1" x14ac:dyDescent="0.2">
      <c r="A37" s="14" t="s">
        <v>5</v>
      </c>
      <c r="B37" s="8" t="s">
        <v>28</v>
      </c>
      <c r="C37" s="14" t="s">
        <v>48</v>
      </c>
      <c r="D37" s="15">
        <v>26000</v>
      </c>
    </row>
    <row r="38" spans="1:7" ht="26.25" customHeight="1" thickBot="1" x14ac:dyDescent="0.25">
      <c r="A38" s="14" t="s">
        <v>5</v>
      </c>
      <c r="B38" s="8" t="s">
        <v>31</v>
      </c>
      <c r="C38" s="14" t="s">
        <v>48</v>
      </c>
      <c r="D38" s="19">
        <v>2000</v>
      </c>
      <c r="E38" s="16">
        <f>SUM(D34:D38)</f>
        <v>64948.9</v>
      </c>
    </row>
    <row r="39" spans="1:7" ht="44.25" customHeight="1" thickBot="1" x14ac:dyDescent="0.25">
      <c r="A39" s="14" t="s">
        <v>126</v>
      </c>
      <c r="B39" s="44" t="s">
        <v>123</v>
      </c>
      <c r="C39" s="14" t="s">
        <v>133</v>
      </c>
      <c r="D39" s="19">
        <v>388307.6</v>
      </c>
      <c r="E39" s="16">
        <f>SUM(D39)</f>
        <v>388307.6</v>
      </c>
    </row>
    <row r="40" spans="1:7" ht="26.25" customHeight="1" thickBot="1" x14ac:dyDescent="0.25">
      <c r="A40" s="14" t="s">
        <v>9</v>
      </c>
      <c r="B40" s="8">
        <v>2002</v>
      </c>
      <c r="C40" s="14" t="s">
        <v>50</v>
      </c>
      <c r="D40" s="18">
        <v>500</v>
      </c>
      <c r="E40" s="16">
        <f>+D40</f>
        <v>500</v>
      </c>
    </row>
    <row r="41" spans="1:7" ht="26.25" customHeight="1" x14ac:dyDescent="0.2">
      <c r="A41" s="14" t="s">
        <v>51</v>
      </c>
      <c r="B41" s="8" t="s">
        <v>37</v>
      </c>
      <c r="C41" s="14" t="s">
        <v>52</v>
      </c>
      <c r="D41" s="15">
        <v>13357.2</v>
      </c>
    </row>
    <row r="42" spans="1:7" ht="26.25" customHeight="1" thickBot="1" x14ac:dyDescent="0.25">
      <c r="A42" s="14" t="s">
        <v>51</v>
      </c>
      <c r="B42" s="8" t="s">
        <v>53</v>
      </c>
      <c r="C42" s="14" t="s">
        <v>52</v>
      </c>
      <c r="D42" s="17">
        <v>3541.8</v>
      </c>
      <c r="E42" s="16">
        <f>SUM(D41:D42)</f>
        <v>16899</v>
      </c>
    </row>
    <row r="43" spans="1:7" ht="42" customHeight="1" x14ac:dyDescent="0.2">
      <c r="A43" s="14" t="s">
        <v>54</v>
      </c>
      <c r="B43" s="8" t="s">
        <v>37</v>
      </c>
      <c r="C43" s="14" t="s">
        <v>55</v>
      </c>
      <c r="D43" s="15">
        <v>20205.169999999998</v>
      </c>
    </row>
    <row r="44" spans="1:7" ht="42" customHeight="1" thickBot="1" x14ac:dyDescent="0.25">
      <c r="A44" s="14" t="s">
        <v>54</v>
      </c>
      <c r="B44" s="8" t="s">
        <v>53</v>
      </c>
      <c r="C44" s="14" t="s">
        <v>55</v>
      </c>
      <c r="D44" s="17">
        <v>6848.45</v>
      </c>
      <c r="E44" s="16">
        <f>SUM(D43:D44)</f>
        <v>27053.62</v>
      </c>
    </row>
    <row r="45" spans="1:7" ht="29.25" customHeight="1" x14ac:dyDescent="0.2">
      <c r="A45" s="14" t="s">
        <v>7</v>
      </c>
      <c r="B45" s="8" t="s">
        <v>53</v>
      </c>
      <c r="C45" s="14" t="s">
        <v>56</v>
      </c>
      <c r="D45" s="15">
        <v>15593.72</v>
      </c>
    </row>
    <row r="46" spans="1:7" ht="29.25" customHeight="1" x14ac:dyDescent="0.2">
      <c r="A46" s="14" t="s">
        <v>7</v>
      </c>
      <c r="B46" s="8">
        <v>2002</v>
      </c>
      <c r="C46" s="14" t="s">
        <v>44</v>
      </c>
      <c r="D46" s="15">
        <v>2000</v>
      </c>
    </row>
    <row r="47" spans="1:7" ht="29.25" customHeight="1" x14ac:dyDescent="0.2">
      <c r="A47" s="14" t="s">
        <v>7</v>
      </c>
      <c r="B47" s="8">
        <v>2002</v>
      </c>
      <c r="C47" s="14" t="s">
        <v>57</v>
      </c>
      <c r="D47" s="15">
        <v>900</v>
      </c>
    </row>
    <row r="48" spans="1:7" ht="29.25" customHeight="1" x14ac:dyDescent="0.2">
      <c r="A48" s="14" t="s">
        <v>7</v>
      </c>
      <c r="B48" s="8">
        <v>2002</v>
      </c>
      <c r="C48" s="14" t="s">
        <v>58</v>
      </c>
      <c r="D48" s="15">
        <v>893</v>
      </c>
    </row>
    <row r="49" spans="1:5" ht="29.25" customHeight="1" x14ac:dyDescent="0.2">
      <c r="A49" s="14" t="s">
        <v>7</v>
      </c>
      <c r="B49" s="8">
        <v>2002</v>
      </c>
      <c r="C49" s="14" t="s">
        <v>59</v>
      </c>
      <c r="D49" s="15">
        <v>255</v>
      </c>
    </row>
    <row r="50" spans="1:5" ht="29.25" customHeight="1" x14ac:dyDescent="0.2">
      <c r="A50" s="14" t="s">
        <v>7</v>
      </c>
      <c r="B50" s="8">
        <v>2002</v>
      </c>
      <c r="C50" s="14" t="s">
        <v>60</v>
      </c>
      <c r="D50" s="15">
        <v>650</v>
      </c>
    </row>
    <row r="51" spans="1:5" ht="29.25" customHeight="1" x14ac:dyDescent="0.2">
      <c r="A51" s="14" t="s">
        <v>7</v>
      </c>
      <c r="B51" s="8">
        <v>2002</v>
      </c>
      <c r="C51" s="14" t="s">
        <v>61</v>
      </c>
      <c r="D51" s="15">
        <v>1200</v>
      </c>
    </row>
    <row r="52" spans="1:5" ht="29.25" customHeight="1" x14ac:dyDescent="0.2">
      <c r="A52" s="14" t="s">
        <v>7</v>
      </c>
      <c r="B52" s="8">
        <v>2002</v>
      </c>
      <c r="C52" s="14" t="s">
        <v>62</v>
      </c>
      <c r="D52" s="15">
        <v>1000</v>
      </c>
    </row>
    <row r="53" spans="1:5" ht="29.25" customHeight="1" x14ac:dyDescent="0.2">
      <c r="A53" s="14" t="s">
        <v>7</v>
      </c>
      <c r="B53" s="8">
        <v>2002</v>
      </c>
      <c r="C53" s="14" t="s">
        <v>63</v>
      </c>
      <c r="D53" s="15">
        <v>800</v>
      </c>
    </row>
    <row r="54" spans="1:5" ht="29.25" customHeight="1" x14ac:dyDescent="0.2">
      <c r="A54" s="14" t="s">
        <v>7</v>
      </c>
      <c r="B54" s="8">
        <v>2003</v>
      </c>
      <c r="C54" s="14" t="s">
        <v>64</v>
      </c>
      <c r="D54" s="15">
        <v>650</v>
      </c>
    </row>
    <row r="55" spans="1:5" ht="29.25" customHeight="1" x14ac:dyDescent="0.2">
      <c r="A55" s="14" t="s">
        <v>7</v>
      </c>
      <c r="B55" s="8">
        <v>2003</v>
      </c>
      <c r="C55" s="14" t="s">
        <v>65</v>
      </c>
      <c r="D55" s="15">
        <v>213</v>
      </c>
    </row>
    <row r="56" spans="1:5" ht="29.25" customHeight="1" thickBot="1" x14ac:dyDescent="0.25">
      <c r="A56" s="14" t="s">
        <v>7</v>
      </c>
      <c r="B56" s="8">
        <v>2003</v>
      </c>
      <c r="C56" s="14" t="s">
        <v>66</v>
      </c>
      <c r="D56" s="17">
        <v>272</v>
      </c>
      <c r="E56" s="16">
        <f>SUM(D45:D56)</f>
        <v>24426.720000000001</v>
      </c>
    </row>
    <row r="57" spans="1:5" ht="29.25" customHeight="1" thickBot="1" x14ac:dyDescent="0.25">
      <c r="A57" s="14" t="s">
        <v>101</v>
      </c>
      <c r="B57" s="23" t="s">
        <v>98</v>
      </c>
      <c r="C57" s="14" t="s">
        <v>102</v>
      </c>
      <c r="D57" s="17">
        <v>35000</v>
      </c>
      <c r="E57" s="16">
        <f>+D57</f>
        <v>35000</v>
      </c>
    </row>
    <row r="58" spans="1:5" ht="29.25" customHeight="1" x14ac:dyDescent="0.2">
      <c r="A58" s="14" t="s">
        <v>67</v>
      </c>
      <c r="B58" s="8" t="s">
        <v>35</v>
      </c>
      <c r="C58" s="14" t="s">
        <v>68</v>
      </c>
      <c r="D58" s="15">
        <v>19500</v>
      </c>
    </row>
    <row r="59" spans="1:5" ht="29.25" customHeight="1" x14ac:dyDescent="0.2">
      <c r="A59" s="14" t="s">
        <v>67</v>
      </c>
      <c r="B59" s="8" t="s">
        <v>36</v>
      </c>
      <c r="C59" s="14" t="s">
        <v>94</v>
      </c>
      <c r="D59" s="15">
        <v>32000</v>
      </c>
    </row>
    <row r="60" spans="1:5" ht="29.25" customHeight="1" x14ac:dyDescent="0.2">
      <c r="A60" s="14" t="s">
        <v>67</v>
      </c>
      <c r="B60" s="8" t="s">
        <v>36</v>
      </c>
      <c r="C60" s="14" t="s">
        <v>68</v>
      </c>
      <c r="D60" s="15">
        <v>10500</v>
      </c>
    </row>
    <row r="61" spans="1:5" ht="29.25" customHeight="1" x14ac:dyDescent="0.2">
      <c r="A61" s="14" t="s">
        <v>70</v>
      </c>
      <c r="B61" s="20" t="s">
        <v>69</v>
      </c>
      <c r="C61" s="14" t="s">
        <v>71</v>
      </c>
      <c r="D61" s="15">
        <v>12068.8</v>
      </c>
    </row>
    <row r="62" spans="1:5" ht="29.25" customHeight="1" x14ac:dyDescent="0.2">
      <c r="A62" s="14" t="s">
        <v>70</v>
      </c>
      <c r="B62" s="8" t="s">
        <v>72</v>
      </c>
      <c r="C62" s="14" t="s">
        <v>71</v>
      </c>
      <c r="D62" s="15">
        <v>5932.23</v>
      </c>
    </row>
    <row r="63" spans="1:5" ht="29.25" customHeight="1" thickBot="1" x14ac:dyDescent="0.25">
      <c r="A63" s="14" t="s">
        <v>70</v>
      </c>
      <c r="B63" s="8" t="s">
        <v>28</v>
      </c>
      <c r="C63" s="14" t="s">
        <v>73</v>
      </c>
      <c r="D63" s="17">
        <v>7000</v>
      </c>
      <c r="E63" s="16">
        <f>SUM(D58:D63)</f>
        <v>87001.03</v>
      </c>
    </row>
    <row r="64" spans="1:5" ht="38.25" customHeight="1" thickBot="1" x14ac:dyDescent="0.25">
      <c r="A64" s="14" t="s">
        <v>119</v>
      </c>
      <c r="B64" s="33" t="s">
        <v>111</v>
      </c>
      <c r="C64" s="14" t="s">
        <v>120</v>
      </c>
      <c r="D64" s="34">
        <f>797405.23-11147.26</f>
        <v>786257.97</v>
      </c>
      <c r="E64" s="35">
        <f>SUM(D64)</f>
        <v>786257.97</v>
      </c>
    </row>
    <row r="65" spans="1:5" ht="29.25" customHeight="1" x14ac:dyDescent="0.2">
      <c r="A65" s="14" t="s">
        <v>3</v>
      </c>
      <c r="B65" s="8" t="s">
        <v>37</v>
      </c>
      <c r="C65" s="14" t="s">
        <v>74</v>
      </c>
      <c r="D65" s="15">
        <f>40000-45.71</f>
        <v>39954.29</v>
      </c>
    </row>
    <row r="66" spans="1:5" ht="29.25" customHeight="1" x14ac:dyDescent="0.2">
      <c r="A66" s="14" t="s">
        <v>3</v>
      </c>
      <c r="B66" s="8" t="s">
        <v>53</v>
      </c>
      <c r="C66" s="14" t="s">
        <v>74</v>
      </c>
      <c r="D66" s="15">
        <v>40000</v>
      </c>
    </row>
    <row r="67" spans="1:5" ht="29.25" customHeight="1" x14ac:dyDescent="0.2">
      <c r="A67" s="14" t="s">
        <v>3</v>
      </c>
      <c r="B67" s="8">
        <v>2002</v>
      </c>
      <c r="C67" s="14" t="s">
        <v>74</v>
      </c>
      <c r="D67" s="15">
        <v>40000</v>
      </c>
    </row>
    <row r="68" spans="1:5" ht="29.25" customHeight="1" x14ac:dyDescent="0.2">
      <c r="A68" s="14" t="s">
        <v>3</v>
      </c>
      <c r="B68" s="8">
        <v>2003</v>
      </c>
      <c r="C68" s="14" t="s">
        <v>74</v>
      </c>
      <c r="D68" s="15">
        <v>44990</v>
      </c>
    </row>
    <row r="69" spans="1:5" ht="29.25" customHeight="1" x14ac:dyDescent="0.2">
      <c r="A69" s="14" t="s">
        <v>3</v>
      </c>
      <c r="B69" s="8">
        <v>2004</v>
      </c>
      <c r="C69" s="14" t="s">
        <v>74</v>
      </c>
      <c r="D69" s="15">
        <v>44990</v>
      </c>
    </row>
    <row r="70" spans="1:5" ht="29.25" customHeight="1" thickBot="1" x14ac:dyDescent="0.25">
      <c r="A70" s="14" t="s">
        <v>3</v>
      </c>
      <c r="B70" s="20" t="s">
        <v>47</v>
      </c>
      <c r="C70" s="14" t="s">
        <v>74</v>
      </c>
      <c r="D70" s="19">
        <v>39990</v>
      </c>
      <c r="E70" s="16">
        <f>SUM(D65:D70)</f>
        <v>249924.29</v>
      </c>
    </row>
    <row r="71" spans="1:5" ht="29.25" customHeight="1" x14ac:dyDescent="0.2">
      <c r="A71" s="14" t="s">
        <v>75</v>
      </c>
      <c r="B71" s="20" t="s">
        <v>69</v>
      </c>
      <c r="C71" s="14" t="s">
        <v>76</v>
      </c>
      <c r="D71" s="15">
        <v>5283.48</v>
      </c>
    </row>
    <row r="72" spans="1:5" ht="29.25" customHeight="1" x14ac:dyDescent="0.2">
      <c r="A72" s="14" t="s">
        <v>75</v>
      </c>
      <c r="B72" s="8" t="s">
        <v>72</v>
      </c>
      <c r="C72" s="14" t="s">
        <v>77</v>
      </c>
      <c r="D72" s="15">
        <v>6271.43</v>
      </c>
    </row>
    <row r="73" spans="1:5" ht="29.25" customHeight="1" x14ac:dyDescent="0.2">
      <c r="A73" s="14" t="s">
        <v>75</v>
      </c>
      <c r="B73" s="8" t="s">
        <v>40</v>
      </c>
      <c r="C73" s="14" t="s">
        <v>77</v>
      </c>
      <c r="D73" s="15">
        <v>15211.49</v>
      </c>
    </row>
    <row r="74" spans="1:5" ht="29.25" customHeight="1" x14ac:dyDescent="0.2">
      <c r="A74" s="14" t="s">
        <v>75</v>
      </c>
      <c r="B74" s="8">
        <v>2002</v>
      </c>
      <c r="C74" s="14" t="s">
        <v>44</v>
      </c>
      <c r="D74" s="15">
        <v>1000</v>
      </c>
    </row>
    <row r="75" spans="1:5" ht="33" customHeight="1" x14ac:dyDescent="0.2">
      <c r="A75" s="14" t="s">
        <v>75</v>
      </c>
      <c r="B75" s="8">
        <v>2002</v>
      </c>
      <c r="C75" s="14" t="s">
        <v>78</v>
      </c>
      <c r="D75" s="15">
        <v>9600</v>
      </c>
    </row>
    <row r="76" spans="1:5" ht="27.75" customHeight="1" x14ac:dyDescent="0.2">
      <c r="A76" s="14" t="s">
        <v>75</v>
      </c>
      <c r="B76" s="8">
        <v>2002</v>
      </c>
      <c r="C76" s="14" t="s">
        <v>79</v>
      </c>
      <c r="D76" s="15">
        <v>385</v>
      </c>
    </row>
    <row r="77" spans="1:5" ht="27.75" customHeight="1" x14ac:dyDescent="0.2">
      <c r="A77" s="14" t="s">
        <v>75</v>
      </c>
      <c r="B77" s="8">
        <v>2002</v>
      </c>
      <c r="C77" s="14" t="s">
        <v>80</v>
      </c>
      <c r="D77" s="15">
        <v>172</v>
      </c>
    </row>
    <row r="78" spans="1:5" ht="27.75" customHeight="1" x14ac:dyDescent="0.2">
      <c r="A78" s="14" t="s">
        <v>75</v>
      </c>
      <c r="B78" s="8">
        <v>2002</v>
      </c>
      <c r="C78" s="14" t="s">
        <v>81</v>
      </c>
      <c r="D78" s="15">
        <v>135</v>
      </c>
    </row>
    <row r="79" spans="1:5" ht="27.75" customHeight="1" x14ac:dyDescent="0.2">
      <c r="A79" s="14" t="s">
        <v>75</v>
      </c>
      <c r="B79" s="8">
        <v>2003</v>
      </c>
      <c r="C79" s="14" t="s">
        <v>82</v>
      </c>
      <c r="D79" s="15">
        <v>354.3</v>
      </c>
    </row>
    <row r="80" spans="1:5" ht="38.25" customHeight="1" x14ac:dyDescent="0.2">
      <c r="A80" s="14" t="s">
        <v>75</v>
      </c>
      <c r="B80" s="8">
        <v>2003</v>
      </c>
      <c r="C80" s="14" t="s">
        <v>83</v>
      </c>
      <c r="D80" s="15">
        <v>1088</v>
      </c>
    </row>
    <row r="81" spans="1:5" ht="28.5" customHeight="1" x14ac:dyDescent="0.2">
      <c r="A81" s="14" t="s">
        <v>75</v>
      </c>
      <c r="B81" s="8">
        <v>2003</v>
      </c>
      <c r="C81" s="14" t="s">
        <v>84</v>
      </c>
      <c r="D81" s="15">
        <v>350</v>
      </c>
    </row>
    <row r="82" spans="1:5" ht="28.5" customHeight="1" x14ac:dyDescent="0.2">
      <c r="A82" s="14" t="s">
        <v>75</v>
      </c>
      <c r="B82" s="8" t="s">
        <v>85</v>
      </c>
      <c r="C82" s="14" t="s">
        <v>86</v>
      </c>
      <c r="D82" s="15">
        <v>2000</v>
      </c>
    </row>
    <row r="83" spans="1:5" ht="28.5" customHeight="1" x14ac:dyDescent="0.2">
      <c r="A83" s="9" t="s">
        <v>75</v>
      </c>
      <c r="B83" s="8" t="s">
        <v>47</v>
      </c>
      <c r="C83" s="14" t="s">
        <v>87</v>
      </c>
      <c r="D83" s="15">
        <v>43539.8</v>
      </c>
    </row>
    <row r="84" spans="1:5" ht="28.5" customHeight="1" x14ac:dyDescent="0.2">
      <c r="A84" s="14" t="s">
        <v>75</v>
      </c>
      <c r="B84" s="8" t="s">
        <v>28</v>
      </c>
      <c r="C84" s="14" t="s">
        <v>88</v>
      </c>
      <c r="D84" s="15">
        <v>10766.66</v>
      </c>
    </row>
    <row r="85" spans="1:5" ht="28.5" customHeight="1" x14ac:dyDescent="0.2">
      <c r="A85" s="14" t="s">
        <v>75</v>
      </c>
      <c r="B85" s="8" t="s">
        <v>31</v>
      </c>
      <c r="C85" s="14" t="s">
        <v>88</v>
      </c>
      <c r="D85" s="15">
        <f>12020+4335.35</f>
        <v>16355.35</v>
      </c>
    </row>
    <row r="86" spans="1:5" ht="28.5" customHeight="1" x14ac:dyDescent="0.2">
      <c r="A86" s="14" t="s">
        <v>75</v>
      </c>
      <c r="B86" s="8" t="s">
        <v>31</v>
      </c>
      <c r="C86" s="14" t="s">
        <v>89</v>
      </c>
      <c r="D86" s="15">
        <v>41718.75</v>
      </c>
    </row>
    <row r="87" spans="1:5" ht="28.5" customHeight="1" x14ac:dyDescent="0.2">
      <c r="A87" s="14" t="s">
        <v>75</v>
      </c>
      <c r="B87" s="8" t="s">
        <v>33</v>
      </c>
      <c r="C87" s="14" t="s">
        <v>88</v>
      </c>
      <c r="D87" s="15">
        <v>17216.650000000001</v>
      </c>
    </row>
    <row r="88" spans="1:5" ht="28.5" customHeight="1" thickBot="1" x14ac:dyDescent="0.25">
      <c r="A88" s="14" t="s">
        <v>75</v>
      </c>
      <c r="B88" s="8" t="s">
        <v>33</v>
      </c>
      <c r="C88" s="14" t="s">
        <v>89</v>
      </c>
      <c r="D88" s="17">
        <v>22882.45</v>
      </c>
      <c r="E88" s="16">
        <f>SUM(D71:D88)</f>
        <v>194330.36000000002</v>
      </c>
    </row>
    <row r="89" spans="1:5" ht="28.5" customHeight="1" thickBot="1" x14ac:dyDescent="0.25">
      <c r="A89" s="14" t="s">
        <v>90</v>
      </c>
      <c r="B89" s="8" t="s">
        <v>40</v>
      </c>
      <c r="C89" s="14" t="s">
        <v>91</v>
      </c>
      <c r="D89" s="18">
        <v>24914.29</v>
      </c>
      <c r="E89" s="16">
        <f>+D89</f>
        <v>24914.29</v>
      </c>
    </row>
    <row r="90" spans="1:5" ht="46.5" customHeight="1" x14ac:dyDescent="0.2">
      <c r="A90" s="14" t="s">
        <v>97</v>
      </c>
      <c r="B90" s="8" t="s">
        <v>96</v>
      </c>
      <c r="C90" s="14" t="s">
        <v>113</v>
      </c>
      <c r="D90" s="22">
        <v>91301</v>
      </c>
    </row>
    <row r="91" spans="1:5" ht="46.5" customHeight="1" x14ac:dyDescent="0.2">
      <c r="A91" s="14" t="s">
        <v>97</v>
      </c>
      <c r="B91" s="8" t="s">
        <v>98</v>
      </c>
      <c r="C91" s="14" t="s">
        <v>112</v>
      </c>
      <c r="D91" s="15">
        <f>90000-3.45</f>
        <v>89996.55</v>
      </c>
    </row>
    <row r="92" spans="1:5" ht="46.5" customHeight="1" x14ac:dyDescent="0.2">
      <c r="A92" s="14" t="s">
        <v>105</v>
      </c>
      <c r="B92" s="37" t="s">
        <v>98</v>
      </c>
      <c r="C92" s="14" t="s">
        <v>106</v>
      </c>
      <c r="D92" s="15">
        <v>61200</v>
      </c>
    </row>
    <row r="93" spans="1:5" ht="30.75" customHeight="1" thickBot="1" x14ac:dyDescent="0.25">
      <c r="A93" s="14" t="s">
        <v>105</v>
      </c>
      <c r="B93" s="24" t="s">
        <v>111</v>
      </c>
      <c r="C93" s="14" t="s">
        <v>106</v>
      </c>
      <c r="D93" s="17">
        <v>13881</v>
      </c>
      <c r="E93" s="16">
        <f>SUM(D90:D93)</f>
        <v>256378.55</v>
      </c>
    </row>
    <row r="94" spans="1:5" ht="28.5" customHeight="1" thickBot="1" x14ac:dyDescent="0.25">
      <c r="A94" s="14" t="s">
        <v>92</v>
      </c>
      <c r="B94" s="8">
        <v>2003</v>
      </c>
      <c r="C94" s="14" t="s">
        <v>93</v>
      </c>
      <c r="D94" s="17">
        <v>40</v>
      </c>
      <c r="E94" s="21">
        <f>+D94</f>
        <v>40</v>
      </c>
    </row>
    <row r="95" spans="1:5" ht="28.5" customHeight="1" thickBot="1" x14ac:dyDescent="0.25">
      <c r="A95" s="14"/>
      <c r="C95" s="14"/>
      <c r="D95" s="15"/>
      <c r="E95" s="31">
        <f>SUM(E6:E94)</f>
        <v>5579445.3200000003</v>
      </c>
    </row>
    <row r="96" spans="1:5" ht="22.5" customHeight="1" thickTop="1" x14ac:dyDescent="0.2">
      <c r="A96" s="2" t="s">
        <v>135</v>
      </c>
      <c r="B96" s="25"/>
      <c r="C96" s="14"/>
      <c r="D96" s="15"/>
    </row>
    <row r="97" spans="1:4" ht="28.5" customHeight="1" x14ac:dyDescent="0.2">
      <c r="C97" s="14"/>
      <c r="D97" s="15"/>
    </row>
    <row r="98" spans="1:4" ht="28.5" customHeight="1" x14ac:dyDescent="0.2">
      <c r="A98" s="14"/>
      <c r="C98" s="14"/>
      <c r="D98" s="15"/>
    </row>
  </sheetData>
  <sheetProtection password="C96C" sheet="1" objects="1" scenarios="1" selectLockedCells="1"/>
  <mergeCells count="4">
    <mergeCell ref="B4:E4"/>
    <mergeCell ref="A1:E1"/>
    <mergeCell ref="A2:E2"/>
    <mergeCell ref="A3:E3"/>
  </mergeCells>
  <printOptions horizontalCentered="1" verticalCentered="1"/>
  <pageMargins left="0.7" right="0.45" top="0.75" bottom="0.75" header="0.3" footer="0.3"/>
  <pageSetup scale="90" orientation="portrait" r:id="rId1"/>
  <headerFooter>
    <oddFooter>&amp;C&amp;P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8"/>
  <sheetViews>
    <sheetView showGridLines="0" workbookViewId="0">
      <selection activeCell="T10" sqref="T10"/>
    </sheetView>
  </sheetViews>
  <sheetFormatPr baseColWidth="10" defaultRowHeight="11.25" x14ac:dyDescent="0.2"/>
  <cols>
    <col min="1" max="1" width="1.28515625" style="1" customWidth="1"/>
    <col min="2" max="2" width="30.7109375" style="1" customWidth="1"/>
    <col min="3" max="12" width="8.7109375" style="1" hidden="1" customWidth="1"/>
    <col min="13" max="13" width="11.42578125" style="52" customWidth="1"/>
    <col min="14" max="15" width="8.85546875" style="53" customWidth="1"/>
    <col min="16" max="16" width="7.7109375" style="53" customWidth="1"/>
    <col min="17" max="21" width="9.28515625" style="53" customWidth="1"/>
    <col min="22" max="23" width="10.42578125" style="53" customWidth="1"/>
    <col min="24" max="24" width="11" style="52" customWidth="1"/>
    <col min="25" max="25" width="2" style="2" customWidth="1"/>
    <col min="26" max="16384" width="11.42578125" style="1"/>
  </cols>
  <sheetData>
    <row r="1" spans="2:25" x14ac:dyDescent="0.2">
      <c r="B1" s="58" t="s">
        <v>16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39"/>
    </row>
    <row r="2" spans="2:25" x14ac:dyDescent="0.2">
      <c r="B2" s="58" t="s">
        <v>121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39"/>
    </row>
    <row r="3" spans="2:25" x14ac:dyDescent="0.2">
      <c r="B3" s="58" t="s">
        <v>132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39"/>
    </row>
    <row r="4" spans="2:25" ht="5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7"/>
      <c r="N4" s="48"/>
      <c r="O4" s="48"/>
      <c r="P4" s="48"/>
      <c r="Q4" s="48"/>
      <c r="R4" s="48"/>
      <c r="S4" s="48"/>
      <c r="T4" s="48"/>
      <c r="U4" s="48"/>
      <c r="V4" s="48"/>
      <c r="W4" s="48"/>
      <c r="X4" s="47"/>
      <c r="Y4" s="6"/>
    </row>
    <row r="5" spans="2:25" s="4" customFormat="1" ht="30.75" customHeight="1" x14ac:dyDescent="0.2">
      <c r="B5" s="26" t="s">
        <v>0</v>
      </c>
      <c r="C5" s="26">
        <v>1996</v>
      </c>
      <c r="D5" s="26">
        <v>1997</v>
      </c>
      <c r="E5" s="26">
        <v>1998</v>
      </c>
      <c r="F5" s="26">
        <v>1999</v>
      </c>
      <c r="G5" s="26">
        <v>2000</v>
      </c>
      <c r="H5" s="26">
        <v>2001</v>
      </c>
      <c r="I5" s="26">
        <v>2002</v>
      </c>
      <c r="J5" s="26">
        <v>2003</v>
      </c>
      <c r="K5" s="26">
        <v>2004</v>
      </c>
      <c r="L5" s="26">
        <v>2005</v>
      </c>
      <c r="M5" s="26" t="s">
        <v>21</v>
      </c>
      <c r="N5" s="26">
        <v>2006</v>
      </c>
      <c r="O5" s="26">
        <v>2007</v>
      </c>
      <c r="P5" s="26">
        <v>2008</v>
      </c>
      <c r="Q5" s="26">
        <v>2009</v>
      </c>
      <c r="R5" s="26">
        <v>2010</v>
      </c>
      <c r="S5" s="26">
        <v>2011</v>
      </c>
      <c r="T5" s="26">
        <v>2012</v>
      </c>
      <c r="U5" s="26">
        <v>2013</v>
      </c>
      <c r="V5" s="26">
        <v>2014</v>
      </c>
      <c r="W5" s="26">
        <v>2015</v>
      </c>
      <c r="X5" s="26" t="s">
        <v>1</v>
      </c>
      <c r="Y5" s="41"/>
    </row>
    <row r="6" spans="2:25" ht="19.5" customHeight="1" x14ac:dyDescent="0.2">
      <c r="B6" s="27" t="s">
        <v>2</v>
      </c>
      <c r="C6" s="28"/>
      <c r="D6" s="28"/>
      <c r="E6" s="28"/>
      <c r="F6" s="28"/>
      <c r="G6" s="28"/>
      <c r="H6" s="28"/>
      <c r="I6" s="28"/>
      <c r="J6" s="28">
        <v>105596</v>
      </c>
      <c r="K6" s="28">
        <v>117791</v>
      </c>
      <c r="L6" s="28"/>
      <c r="M6" s="29">
        <f>SUM(C6:L6)</f>
        <v>223387</v>
      </c>
      <c r="N6" s="28">
        <v>310965</v>
      </c>
      <c r="O6" s="28">
        <v>292970</v>
      </c>
      <c r="P6" s="28">
        <f>3697.07+192.96</f>
        <v>3890.03</v>
      </c>
      <c r="Q6" s="28">
        <f>2041.97+254.9+256658</f>
        <v>258954.87</v>
      </c>
      <c r="R6" s="28">
        <f>1216.12+203355+305.79</f>
        <v>204876.91</v>
      </c>
      <c r="S6" s="28">
        <f>94378.17+134.79</f>
        <v>94512.959999999992</v>
      </c>
      <c r="T6" s="28">
        <f>603760+1004.59</f>
        <v>604764.59</v>
      </c>
      <c r="U6" s="28">
        <v>3584.26</v>
      </c>
      <c r="V6" s="28">
        <f>281.24+64.7-1.56</f>
        <v>344.38</v>
      </c>
      <c r="W6" s="28">
        <f>241600+883.6</f>
        <v>242483.6</v>
      </c>
      <c r="X6" s="29">
        <f t="shared" ref="X6:X28" si="0">SUM(M6:W6)</f>
        <v>2240733.5999999996</v>
      </c>
      <c r="Y6" s="42"/>
    </row>
    <row r="7" spans="2:25" ht="21" customHeight="1" x14ac:dyDescent="0.2">
      <c r="B7" s="36" t="s">
        <v>119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8"/>
      <c r="O7" s="28"/>
      <c r="P7" s="28"/>
      <c r="Q7" s="28"/>
      <c r="R7" s="28"/>
      <c r="S7" s="28"/>
      <c r="T7" s="28"/>
      <c r="U7" s="28"/>
      <c r="V7" s="49">
        <v>797405.23</v>
      </c>
      <c r="W7" s="49">
        <v>-11147.26</v>
      </c>
      <c r="X7" s="29">
        <f t="shared" si="0"/>
        <v>786257.97</v>
      </c>
      <c r="Y7" s="42"/>
    </row>
    <row r="8" spans="2:25" ht="36.75" customHeight="1" x14ac:dyDescent="0.2">
      <c r="B8" s="27" t="s">
        <v>110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8"/>
      <c r="O8" s="28"/>
      <c r="P8" s="28"/>
      <c r="Q8" s="28"/>
      <c r="R8" s="28"/>
      <c r="S8" s="28"/>
      <c r="T8" s="28"/>
      <c r="U8" s="28"/>
      <c r="V8" s="28">
        <f>300000-4.21</f>
        <v>299995.78999999998</v>
      </c>
      <c r="W8" s="28">
        <v>299995.51</v>
      </c>
      <c r="X8" s="29">
        <f t="shared" si="0"/>
        <v>599991.30000000005</v>
      </c>
      <c r="Y8" s="42"/>
    </row>
    <row r="9" spans="2:25" ht="27.75" customHeight="1" x14ac:dyDescent="0.2">
      <c r="B9" s="27" t="s">
        <v>126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8">
        <f>400000-3728.82-7963.58</f>
        <v>388307.6</v>
      </c>
      <c r="X9" s="29">
        <f t="shared" si="0"/>
        <v>388307.6</v>
      </c>
      <c r="Y9" s="42"/>
    </row>
    <row r="10" spans="2:25" ht="46.5" customHeight="1" x14ac:dyDescent="0.2">
      <c r="B10" s="27" t="s">
        <v>103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>
        <f t="shared" ref="M10:M28" si="1">SUM(C10:L10)</f>
        <v>0</v>
      </c>
      <c r="N10" s="28"/>
      <c r="O10" s="28"/>
      <c r="P10" s="28"/>
      <c r="Q10" s="28"/>
      <c r="R10" s="28"/>
      <c r="S10" s="28"/>
      <c r="T10" s="28"/>
      <c r="U10" s="28">
        <v>293312.15999999997</v>
      </c>
      <c r="V10" s="28"/>
      <c r="W10" s="28"/>
      <c r="X10" s="29">
        <f t="shared" si="0"/>
        <v>293312.15999999997</v>
      </c>
      <c r="Y10" s="42"/>
    </row>
    <row r="11" spans="2:25" ht="16.5" customHeight="1" x14ac:dyDescent="0.2">
      <c r="B11" s="27" t="s">
        <v>3</v>
      </c>
      <c r="C11" s="28"/>
      <c r="D11" s="28"/>
      <c r="E11" s="28"/>
      <c r="F11" s="28"/>
      <c r="G11" s="28">
        <f>40000-45.71</f>
        <v>39954.29</v>
      </c>
      <c r="H11" s="28">
        <v>40000</v>
      </c>
      <c r="I11" s="28">
        <v>40000</v>
      </c>
      <c r="J11" s="28">
        <v>44990</v>
      </c>
      <c r="K11" s="28">
        <v>44990</v>
      </c>
      <c r="L11" s="28">
        <v>39990</v>
      </c>
      <c r="M11" s="29">
        <f t="shared" si="1"/>
        <v>249924.29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>
        <f t="shared" si="0"/>
        <v>249924.29</v>
      </c>
      <c r="Y11" s="42"/>
    </row>
    <row r="12" spans="2:25" ht="16.5" customHeight="1" x14ac:dyDescent="0.2">
      <c r="B12" s="27" t="s">
        <v>4</v>
      </c>
      <c r="C12" s="28">
        <v>5283.48</v>
      </c>
      <c r="D12" s="28">
        <v>6271.43</v>
      </c>
      <c r="E12" s="28">
        <v>15211.49</v>
      </c>
      <c r="F12" s="28"/>
      <c r="G12" s="28"/>
      <c r="H12" s="28"/>
      <c r="I12" s="28">
        <v>11292</v>
      </c>
      <c r="J12" s="28">
        <v>1792.3</v>
      </c>
      <c r="K12" s="28">
        <v>2000</v>
      </c>
      <c r="L12" s="28">
        <v>43539.8</v>
      </c>
      <c r="M12" s="29">
        <f t="shared" si="1"/>
        <v>85390.5</v>
      </c>
      <c r="N12" s="28">
        <v>10766.66</v>
      </c>
      <c r="O12" s="28">
        <v>58074.1</v>
      </c>
      <c r="P12" s="28">
        <f>17216.65+22882.45</f>
        <v>40099.100000000006</v>
      </c>
      <c r="Q12" s="28"/>
      <c r="R12" s="28"/>
      <c r="S12" s="28"/>
      <c r="T12" s="28"/>
      <c r="U12" s="28"/>
      <c r="V12" s="28"/>
      <c r="W12" s="28"/>
      <c r="X12" s="29">
        <f t="shared" si="0"/>
        <v>194330.36000000002</v>
      </c>
      <c r="Y12" s="42"/>
    </row>
    <row r="13" spans="2:25" ht="27" customHeight="1" x14ac:dyDescent="0.2">
      <c r="B13" s="27" t="s">
        <v>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>
        <f t="shared" si="1"/>
        <v>0</v>
      </c>
      <c r="N13" s="28"/>
      <c r="O13" s="28"/>
      <c r="P13" s="28"/>
      <c r="Q13" s="28"/>
      <c r="R13" s="28"/>
      <c r="S13" s="28"/>
      <c r="T13" s="28">
        <v>91301</v>
      </c>
      <c r="U13" s="28">
        <f>90000-3.45</f>
        <v>89996.55</v>
      </c>
      <c r="V13" s="28"/>
      <c r="W13" s="28"/>
      <c r="X13" s="29">
        <f t="shared" si="0"/>
        <v>181297.55</v>
      </c>
      <c r="Y13" s="42"/>
    </row>
    <row r="14" spans="2:25" ht="16.5" customHeight="1" x14ac:dyDescent="0.2">
      <c r="B14" s="27" t="s">
        <v>11</v>
      </c>
      <c r="C14" s="28"/>
      <c r="D14" s="28"/>
      <c r="E14" s="28">
        <v>150000</v>
      </c>
      <c r="F14" s="28"/>
      <c r="G14" s="28"/>
      <c r="H14" s="28"/>
      <c r="I14" s="28"/>
      <c r="J14" s="28"/>
      <c r="K14" s="28"/>
      <c r="L14" s="28"/>
      <c r="M14" s="29">
        <f t="shared" si="1"/>
        <v>150000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>
        <f t="shared" si="0"/>
        <v>150000</v>
      </c>
      <c r="Y14" s="42"/>
    </row>
    <row r="15" spans="2:25" ht="16.5" customHeight="1" x14ac:dyDescent="0.2">
      <c r="B15" s="27" t="s">
        <v>10</v>
      </c>
      <c r="C15" s="28"/>
      <c r="D15" s="28"/>
      <c r="E15" s="28"/>
      <c r="F15" s="28"/>
      <c r="G15" s="28"/>
      <c r="H15" s="28"/>
      <c r="I15" s="28"/>
      <c r="J15" s="28">
        <v>50000</v>
      </c>
      <c r="K15" s="28">
        <v>35442</v>
      </c>
      <c r="L15" s="28">
        <v>2599</v>
      </c>
      <c r="M15" s="29">
        <f t="shared" si="1"/>
        <v>88041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>
        <f t="shared" si="0"/>
        <v>88041</v>
      </c>
      <c r="Y15" s="42"/>
    </row>
    <row r="16" spans="2:25" ht="16.5" customHeight="1" x14ac:dyDescent="0.2">
      <c r="B16" s="27" t="s">
        <v>8</v>
      </c>
      <c r="C16" s="28">
        <v>12068.8</v>
      </c>
      <c r="D16" s="28">
        <v>5932.23</v>
      </c>
      <c r="E16" s="28"/>
      <c r="F16" s="28"/>
      <c r="G16" s="28"/>
      <c r="H16" s="28"/>
      <c r="I16" s="28"/>
      <c r="J16" s="28"/>
      <c r="K16" s="28"/>
      <c r="L16" s="28"/>
      <c r="M16" s="29">
        <f t="shared" si="1"/>
        <v>18001.03</v>
      </c>
      <c r="N16" s="28">
        <v>7000</v>
      </c>
      <c r="O16" s="28"/>
      <c r="P16" s="28"/>
      <c r="Q16" s="28"/>
      <c r="R16" s="28">
        <v>19500</v>
      </c>
      <c r="S16" s="28">
        <f>20250+10500+11750</f>
        <v>42500</v>
      </c>
      <c r="T16" s="28"/>
      <c r="U16" s="28"/>
      <c r="V16" s="28"/>
      <c r="W16" s="28"/>
      <c r="X16" s="29">
        <f t="shared" si="0"/>
        <v>87001.03</v>
      </c>
      <c r="Y16" s="42"/>
    </row>
    <row r="17" spans="2:25" ht="25.5" customHeight="1" x14ac:dyDescent="0.2">
      <c r="B17" s="27" t="s">
        <v>107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 t="shared" si="1"/>
        <v>0</v>
      </c>
      <c r="N17" s="28"/>
      <c r="O17" s="28"/>
      <c r="P17" s="28"/>
      <c r="Q17" s="28"/>
      <c r="R17" s="28"/>
      <c r="S17" s="28"/>
      <c r="T17" s="28"/>
      <c r="U17" s="28">
        <v>61200</v>
      </c>
      <c r="V17" s="28">
        <f>14492.85-611.85</f>
        <v>13881</v>
      </c>
      <c r="W17" s="28"/>
      <c r="X17" s="29">
        <f t="shared" si="0"/>
        <v>75081</v>
      </c>
      <c r="Y17" s="42"/>
    </row>
    <row r="18" spans="2:25" ht="16.5" customHeight="1" x14ac:dyDescent="0.2">
      <c r="B18" s="27" t="s">
        <v>5</v>
      </c>
      <c r="C18" s="28"/>
      <c r="D18" s="28"/>
      <c r="E18" s="28"/>
      <c r="F18" s="28"/>
      <c r="G18" s="28"/>
      <c r="H18" s="28"/>
      <c r="I18" s="28"/>
      <c r="J18" s="28">
        <v>19950</v>
      </c>
      <c r="K18" s="28"/>
      <c r="L18" s="28">
        <v>16998.900000000001</v>
      </c>
      <c r="M18" s="29">
        <f t="shared" si="1"/>
        <v>36948.9</v>
      </c>
      <c r="N18" s="28">
        <v>26000</v>
      </c>
      <c r="O18" s="28">
        <v>2000</v>
      </c>
      <c r="P18" s="28"/>
      <c r="Q18" s="28"/>
      <c r="R18" s="28"/>
      <c r="S18" s="28"/>
      <c r="T18" s="28"/>
      <c r="U18" s="28"/>
      <c r="V18" s="28"/>
      <c r="W18" s="28"/>
      <c r="X18" s="29">
        <f t="shared" si="0"/>
        <v>64948.9</v>
      </c>
      <c r="Y18" s="42"/>
    </row>
    <row r="19" spans="2:25" ht="16.5" customHeight="1" x14ac:dyDescent="0.2">
      <c r="B19" s="27" t="s">
        <v>104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>
        <f t="shared" si="1"/>
        <v>0</v>
      </c>
      <c r="N19" s="28"/>
      <c r="O19" s="28"/>
      <c r="P19" s="28"/>
      <c r="Q19" s="28"/>
      <c r="R19" s="28"/>
      <c r="S19" s="28"/>
      <c r="T19" s="28"/>
      <c r="U19" s="28">
        <v>35000</v>
      </c>
      <c r="V19" s="28"/>
      <c r="W19" s="28"/>
      <c r="X19" s="29">
        <f t="shared" si="0"/>
        <v>35000</v>
      </c>
      <c r="Y19" s="42"/>
    </row>
    <row r="20" spans="2:25" ht="16.5" customHeight="1" x14ac:dyDescent="0.2">
      <c r="B20" s="27" t="s">
        <v>12</v>
      </c>
      <c r="C20" s="28"/>
      <c r="D20" s="28"/>
      <c r="E20" s="28"/>
      <c r="F20" s="28"/>
      <c r="G20" s="28">
        <v>30000</v>
      </c>
      <c r="H20" s="28"/>
      <c r="I20" s="28"/>
      <c r="J20" s="28"/>
      <c r="K20" s="28"/>
      <c r="L20" s="28"/>
      <c r="M20" s="29">
        <f t="shared" si="1"/>
        <v>30000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>
        <f t="shared" si="0"/>
        <v>30000</v>
      </c>
      <c r="Y20" s="42"/>
    </row>
    <row r="21" spans="2:25" ht="16.5" customHeight="1" x14ac:dyDescent="0.2">
      <c r="B21" s="27" t="s">
        <v>13</v>
      </c>
      <c r="C21" s="28"/>
      <c r="D21" s="28"/>
      <c r="E21" s="28"/>
      <c r="F21" s="28"/>
      <c r="G21" s="28">
        <v>20205.169999999998</v>
      </c>
      <c r="H21" s="28">
        <v>6848.45</v>
      </c>
      <c r="I21" s="28"/>
      <c r="J21" s="28"/>
      <c r="K21" s="28"/>
      <c r="L21" s="28"/>
      <c r="M21" s="29">
        <f t="shared" si="1"/>
        <v>27053.62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>
        <f t="shared" si="0"/>
        <v>27053.62</v>
      </c>
      <c r="Y21" s="42"/>
    </row>
    <row r="22" spans="2:25" ht="16.5" customHeight="1" x14ac:dyDescent="0.2">
      <c r="B22" s="27" t="s">
        <v>14</v>
      </c>
      <c r="C22" s="28"/>
      <c r="D22" s="28"/>
      <c r="E22" s="28">
        <v>24914.29</v>
      </c>
      <c r="F22" s="28"/>
      <c r="G22" s="28"/>
      <c r="H22" s="28"/>
      <c r="I22" s="28"/>
      <c r="J22" s="28"/>
      <c r="K22" s="28"/>
      <c r="L22" s="28"/>
      <c r="M22" s="29">
        <f t="shared" si="1"/>
        <v>24914.29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>
        <f t="shared" si="0"/>
        <v>24914.29</v>
      </c>
      <c r="Y22" s="42"/>
    </row>
    <row r="23" spans="2:25" ht="16.5" customHeight="1" x14ac:dyDescent="0.2">
      <c r="B23" s="27" t="s">
        <v>7</v>
      </c>
      <c r="C23" s="28"/>
      <c r="D23" s="28"/>
      <c r="E23" s="28"/>
      <c r="F23" s="28"/>
      <c r="G23" s="28"/>
      <c r="H23" s="28">
        <v>15593.72</v>
      </c>
      <c r="I23" s="28">
        <v>7698</v>
      </c>
      <c r="J23" s="28">
        <v>1135</v>
      </c>
      <c r="K23" s="28"/>
      <c r="L23" s="28"/>
      <c r="M23" s="29">
        <f t="shared" si="1"/>
        <v>24426.720000000001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>
        <f t="shared" si="0"/>
        <v>24426.720000000001</v>
      </c>
      <c r="Y23" s="42"/>
    </row>
    <row r="24" spans="2:25" ht="16.5" customHeight="1" x14ac:dyDescent="0.2">
      <c r="B24" s="27" t="s">
        <v>15</v>
      </c>
      <c r="C24" s="28"/>
      <c r="D24" s="28"/>
      <c r="E24" s="28"/>
      <c r="F24" s="28"/>
      <c r="G24" s="28">
        <v>13357.2</v>
      </c>
      <c r="H24" s="28">
        <v>3541.8</v>
      </c>
      <c r="I24" s="28"/>
      <c r="J24" s="28"/>
      <c r="K24" s="28"/>
      <c r="L24" s="28"/>
      <c r="M24" s="29">
        <f t="shared" si="1"/>
        <v>16899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>
        <f t="shared" si="0"/>
        <v>16899</v>
      </c>
      <c r="Y24" s="42"/>
    </row>
    <row r="25" spans="2:25" ht="16.5" customHeight="1" x14ac:dyDescent="0.2">
      <c r="B25" s="27" t="s">
        <v>6</v>
      </c>
      <c r="C25" s="28"/>
      <c r="D25" s="28"/>
      <c r="E25" s="28"/>
      <c r="F25" s="28"/>
      <c r="G25" s="28"/>
      <c r="H25" s="28"/>
      <c r="I25" s="28">
        <v>7171</v>
      </c>
      <c r="J25" s="28">
        <v>4213.93</v>
      </c>
      <c r="K25" s="28"/>
      <c r="L25" s="28"/>
      <c r="M25" s="29">
        <f t="shared" si="1"/>
        <v>11384.93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>
        <f t="shared" si="0"/>
        <v>11384.93</v>
      </c>
      <c r="Y25" s="42"/>
    </row>
    <row r="26" spans="2:25" ht="16.5" customHeight="1" x14ac:dyDescent="0.2">
      <c r="B26" s="27" t="s">
        <v>19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>
        <f t="shared" si="1"/>
        <v>0</v>
      </c>
      <c r="N26" s="28"/>
      <c r="O26" s="28"/>
      <c r="P26" s="28"/>
      <c r="Q26" s="28"/>
      <c r="R26" s="28">
        <v>10000</v>
      </c>
      <c r="S26" s="28"/>
      <c r="T26" s="28"/>
      <c r="U26" s="28"/>
      <c r="V26" s="28"/>
      <c r="W26" s="28"/>
      <c r="X26" s="29">
        <f t="shared" si="0"/>
        <v>10000</v>
      </c>
      <c r="Y26" s="42"/>
    </row>
    <row r="27" spans="2:25" ht="16.5" customHeight="1" x14ac:dyDescent="0.2">
      <c r="B27" s="27" t="s">
        <v>9</v>
      </c>
      <c r="C27" s="28"/>
      <c r="D27" s="28"/>
      <c r="E27" s="28"/>
      <c r="F27" s="28"/>
      <c r="G27" s="28"/>
      <c r="H27" s="28"/>
      <c r="I27" s="28">
        <v>500</v>
      </c>
      <c r="J27" s="28"/>
      <c r="K27" s="28"/>
      <c r="L27" s="28"/>
      <c r="M27" s="29">
        <f t="shared" si="1"/>
        <v>500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>
        <f t="shared" si="0"/>
        <v>500</v>
      </c>
      <c r="Y27" s="42"/>
    </row>
    <row r="28" spans="2:25" ht="16.5" customHeight="1" x14ac:dyDescent="0.2">
      <c r="B28" s="27" t="s">
        <v>20</v>
      </c>
      <c r="C28" s="28"/>
      <c r="D28" s="28"/>
      <c r="E28" s="28"/>
      <c r="F28" s="28"/>
      <c r="G28" s="28"/>
      <c r="H28" s="28"/>
      <c r="I28" s="28"/>
      <c r="J28" s="28">
        <v>40</v>
      </c>
      <c r="K28" s="28"/>
      <c r="L28" s="28"/>
      <c r="M28" s="29">
        <f t="shared" si="1"/>
        <v>40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>
        <f t="shared" si="0"/>
        <v>40</v>
      </c>
      <c r="Y28" s="42"/>
    </row>
    <row r="29" spans="2:25" s="2" customFormat="1" ht="19.5" customHeight="1" x14ac:dyDescent="0.2">
      <c r="B29" s="30" t="s">
        <v>1</v>
      </c>
      <c r="C29" s="29">
        <f t="shared" ref="C29:L29" si="2">SUM(C6:C28)</f>
        <v>17352.28</v>
      </c>
      <c r="D29" s="29">
        <f t="shared" si="2"/>
        <v>12203.66</v>
      </c>
      <c r="E29" s="29">
        <f t="shared" si="2"/>
        <v>190125.78</v>
      </c>
      <c r="F29" s="29">
        <f t="shared" si="2"/>
        <v>0</v>
      </c>
      <c r="G29" s="29">
        <f t="shared" si="2"/>
        <v>103516.66</v>
      </c>
      <c r="H29" s="29">
        <f t="shared" si="2"/>
        <v>65983.97</v>
      </c>
      <c r="I29" s="29">
        <f t="shared" si="2"/>
        <v>66661</v>
      </c>
      <c r="J29" s="29">
        <f t="shared" si="2"/>
        <v>227717.22999999998</v>
      </c>
      <c r="K29" s="29">
        <f t="shared" si="2"/>
        <v>200223</v>
      </c>
      <c r="L29" s="29">
        <f t="shared" si="2"/>
        <v>103127.70000000001</v>
      </c>
      <c r="M29" s="29">
        <f t="shared" ref="M29" si="3">SUM(C29:L29)</f>
        <v>986911.28</v>
      </c>
      <c r="N29" s="29">
        <f t="shared" ref="N29:W29" si="4">SUM(N6:N28)</f>
        <v>354731.66</v>
      </c>
      <c r="O29" s="29">
        <f t="shared" si="4"/>
        <v>353044.1</v>
      </c>
      <c r="P29" s="29">
        <f t="shared" si="4"/>
        <v>43989.130000000005</v>
      </c>
      <c r="Q29" s="29">
        <f t="shared" si="4"/>
        <v>258954.87</v>
      </c>
      <c r="R29" s="29">
        <f t="shared" si="4"/>
        <v>234376.91</v>
      </c>
      <c r="S29" s="29">
        <f t="shared" si="4"/>
        <v>137012.96</v>
      </c>
      <c r="T29" s="29">
        <f t="shared" si="4"/>
        <v>696065.59</v>
      </c>
      <c r="U29" s="29">
        <f t="shared" si="4"/>
        <v>483092.97</v>
      </c>
      <c r="V29" s="29">
        <f t="shared" ref="V29" si="5">SUM(V6:V28)</f>
        <v>1111626.3999999999</v>
      </c>
      <c r="W29" s="29">
        <f t="shared" si="4"/>
        <v>919639.45</v>
      </c>
      <c r="X29" s="29">
        <f t="shared" ref="X29" si="6">SUM(M29:W29)</f>
        <v>5579445.3199999994</v>
      </c>
      <c r="Y29" s="42"/>
    </row>
    <row r="30" spans="2:25" ht="13.5" customHeight="1" x14ac:dyDescent="0.2">
      <c r="B30" s="59" t="s">
        <v>17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0"/>
      <c r="T30" s="50"/>
      <c r="U30" s="50"/>
      <c r="V30" s="50"/>
      <c r="W30" s="50"/>
      <c r="X30" s="51"/>
      <c r="Y30" s="3"/>
    </row>
    <row r="31" spans="2:25" ht="32.25" customHeight="1" x14ac:dyDescent="0.2">
      <c r="B31" s="60" t="s">
        <v>136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40"/>
    </row>
    <row r="32" spans="2:25" ht="15" customHeight="1" x14ac:dyDescent="0.2">
      <c r="B32" s="57" t="s">
        <v>138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38"/>
    </row>
    <row r="33" spans="2:25" ht="25.5" customHeight="1" x14ac:dyDescent="0.2">
      <c r="B33" s="57" t="s">
        <v>137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45"/>
    </row>
    <row r="34" spans="2:25" ht="12.75" customHeight="1" x14ac:dyDescent="0.2">
      <c r="B34" s="57" t="s">
        <v>139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4"/>
    </row>
    <row r="35" spans="2:25" ht="24.75" customHeight="1" x14ac:dyDescent="0.2">
      <c r="B35" s="57" t="s">
        <v>127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38"/>
    </row>
    <row r="36" spans="2:25" ht="18" customHeight="1" x14ac:dyDescent="0.2">
      <c r="B36" s="57" t="s">
        <v>122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38"/>
    </row>
    <row r="37" spans="2:25" ht="15.75" customHeight="1" x14ac:dyDescent="0.2">
      <c r="B37" s="2" t="s">
        <v>135</v>
      </c>
    </row>
    <row r="38" spans="2:25" x14ac:dyDescent="0.2">
      <c r="G38" s="1" t="s">
        <v>18</v>
      </c>
    </row>
  </sheetData>
  <sheetProtection password="C96C" sheet="1" objects="1" scenarios="1" selectLockedCells="1"/>
  <sortState ref="B6:AA27">
    <sortCondition descending="1" ref="X6:X27"/>
  </sortState>
  <mergeCells count="10">
    <mergeCell ref="B36:X36"/>
    <mergeCell ref="B1:X1"/>
    <mergeCell ref="B2:X2"/>
    <mergeCell ref="B3:X3"/>
    <mergeCell ref="B30:R30"/>
    <mergeCell ref="B32:X32"/>
    <mergeCell ref="B35:X35"/>
    <mergeCell ref="B31:X31"/>
    <mergeCell ref="B33:X33"/>
    <mergeCell ref="B34:X34"/>
  </mergeCells>
  <phoneticPr fontId="1" type="noConversion"/>
  <printOptions horizontalCentered="1" verticalCentered="1"/>
  <pageMargins left="0" right="0" top="0.78740157480314998" bottom="0.59055118110236204" header="0" footer="0"/>
  <pageSetup paperSize="5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por Organismo Donante</vt:lpstr>
      <vt:lpstr>Tabla datos</vt:lpstr>
      <vt:lpstr>Gráfico2</vt:lpstr>
      <vt:lpstr>'Proyectos por Organismo Donante'!Títulos_a_imprimir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cperez</dc:creator>
  <cp:lastModifiedBy>Cristina Perez de Martinez</cp:lastModifiedBy>
  <cp:lastPrinted>2016-01-07T14:10:37Z</cp:lastPrinted>
  <dcterms:created xsi:type="dcterms:W3CDTF">2009-05-19T20:36:59Z</dcterms:created>
  <dcterms:modified xsi:type="dcterms:W3CDTF">2016-01-07T14:22:44Z</dcterms:modified>
</cp:coreProperties>
</file>