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workbookProtection lockStructure="1" lockWindows="1"/>
  <bookViews>
    <workbookView xWindow="0" yWindow="0" windowWidth="15660" windowHeight="11595" activeTab="1"/>
  </bookViews>
  <sheets>
    <sheet name="2016" sheetId="1" r:id="rId1"/>
    <sheet name="2017" sheetId="2" r:id="rId2"/>
    <sheet name="2018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3" l="1"/>
  <c r="E9" i="3" s="1"/>
  <c r="D10" i="3"/>
  <c r="D8" i="3"/>
  <c r="C9" i="3"/>
  <c r="C8" i="3"/>
  <c r="B8" i="3"/>
  <c r="D17" i="3"/>
  <c r="C17" i="3"/>
  <c r="B17" i="3"/>
  <c r="E16" i="3"/>
  <c r="E15" i="3"/>
  <c r="E14" i="3"/>
  <c r="B11" i="3"/>
  <c r="E6" i="3"/>
  <c r="M10" i="2"/>
  <c r="M7" i="2"/>
  <c r="L10" i="2"/>
  <c r="L7" i="2"/>
  <c r="K10" i="2"/>
  <c r="K7" i="2"/>
  <c r="J10" i="2"/>
  <c r="J7" i="2"/>
  <c r="I10" i="2"/>
  <c r="I7" i="2"/>
  <c r="H10" i="2"/>
  <c r="H7" i="2"/>
  <c r="G10" i="2"/>
  <c r="G7" i="2"/>
  <c r="F10" i="2"/>
  <c r="F7" i="2"/>
  <c r="E11" i="2"/>
  <c r="E7" i="2"/>
  <c r="D10" i="2"/>
  <c r="D7" i="2"/>
  <c r="C10" i="2"/>
  <c r="D11" i="3" l="1"/>
  <c r="C11" i="3"/>
  <c r="E8" i="3"/>
  <c r="E17" i="3"/>
  <c r="E7" i="3"/>
  <c r="E10" i="3"/>
  <c r="E11" i="3" l="1"/>
  <c r="M17" i="2" l="1"/>
  <c r="L17" i="2"/>
  <c r="K17" i="2"/>
  <c r="J17" i="2"/>
  <c r="I17" i="2"/>
  <c r="H17" i="2"/>
  <c r="G17" i="2"/>
  <c r="F17" i="2"/>
  <c r="E17" i="2"/>
  <c r="D17" i="2"/>
  <c r="C17" i="2"/>
  <c r="B17" i="2"/>
  <c r="N16" i="2"/>
  <c r="N15" i="2"/>
  <c r="N14" i="2"/>
  <c r="M11" i="2"/>
  <c r="K11" i="2"/>
  <c r="I11" i="2"/>
  <c r="H11" i="2"/>
  <c r="C11" i="2"/>
  <c r="B11" i="2"/>
  <c r="N10" i="2"/>
  <c r="N9" i="2"/>
  <c r="N8" i="2"/>
  <c r="L11" i="2"/>
  <c r="J11" i="2"/>
  <c r="G11" i="2"/>
  <c r="F11" i="2"/>
  <c r="D11" i="2"/>
  <c r="N6" i="2"/>
  <c r="N6" i="1"/>
  <c r="M7" i="1"/>
  <c r="L7" i="1"/>
  <c r="K7" i="1"/>
  <c r="J10" i="1"/>
  <c r="J7" i="1"/>
  <c r="N8" i="1"/>
  <c r="N9" i="1"/>
  <c r="N10" i="1"/>
  <c r="N14" i="1"/>
  <c r="N15" i="1"/>
  <c r="N16" i="1"/>
  <c r="I7" i="1"/>
  <c r="G10" i="1"/>
  <c r="N17" i="2" l="1"/>
  <c r="N11" i="2"/>
  <c r="N7" i="2"/>
  <c r="N7" i="1"/>
  <c r="E10" i="1"/>
  <c r="G7" i="1"/>
  <c r="F7" i="1"/>
  <c r="D7" i="1"/>
  <c r="C17" i="1"/>
  <c r="D17" i="1"/>
  <c r="E17" i="1"/>
  <c r="F17" i="1"/>
  <c r="G17" i="1"/>
  <c r="H17" i="1"/>
  <c r="I17" i="1"/>
  <c r="J17" i="1"/>
  <c r="K17" i="1"/>
  <c r="L17" i="1"/>
  <c r="M17" i="1"/>
  <c r="B17" i="1"/>
  <c r="C11" i="1"/>
  <c r="D11" i="1"/>
  <c r="E11" i="1"/>
  <c r="F11" i="1"/>
  <c r="G11" i="1"/>
  <c r="H11" i="1"/>
  <c r="I11" i="1"/>
  <c r="J11" i="1"/>
  <c r="K11" i="1"/>
  <c r="L11" i="1"/>
  <c r="M11" i="1"/>
  <c r="B11" i="1"/>
  <c r="N17" i="1" l="1"/>
  <c r="N11" i="1"/>
</calcChain>
</file>

<file path=xl/sharedStrings.xml><?xml version="1.0" encoding="utf-8"?>
<sst xmlns="http://schemas.openxmlformats.org/spreadsheetml/2006/main" count="78" uniqueCount="31">
  <si>
    <t>FEDERACIÓN SALVADOREÑA DE BÉISBOL</t>
  </si>
  <si>
    <t>INFORME DE INGRESOS Y EGRESOS</t>
  </si>
  <si>
    <t>DEL 1 DE ENERO AL 31 DE DICIEMBRE DE 2016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</si>
  <si>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</si>
  <si>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</si>
  <si>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</si>
  <si>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</si>
  <si>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</si>
  <si>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</si>
  <si>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</si>
  <si>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</si>
  <si>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</si>
  <si>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</si>
  <si>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</si>
  <si>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</si>
  <si>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INGRESOS</t>
  </si>
  <si>
    <t>Transferencias Indes</t>
  </si>
  <si>
    <t>Alquileres</t>
  </si>
  <si>
    <t>Donaciones</t>
  </si>
  <si>
    <t xml:space="preserve">                            MESES
DETALLE</t>
  </si>
  <si>
    <t>Otros ingresos</t>
  </si>
  <si>
    <t>Taquillas</t>
  </si>
  <si>
    <t>EGRESOS</t>
  </si>
  <si>
    <t>TOTAL INGRESOS</t>
  </si>
  <si>
    <t>TOTAL EGRESOS</t>
  </si>
  <si>
    <t>TOTAL</t>
  </si>
  <si>
    <t>Banco Agrícola</t>
  </si>
  <si>
    <t>Banco América Central</t>
  </si>
  <si>
    <t>Banco Scotiabank</t>
  </si>
  <si>
    <t>DEL 1 DE ENERO AL 31 DE DICIEMBRE DE 2017</t>
  </si>
  <si>
    <t>DEL 1 DE ENERO 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</si>
</sst>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$_-;\-* #,##0.00\ _$_-;_-* &quot;-&quot;??\ _$_-;_-@_-"/>
    <numFmt numFmtId="165" formatCode="_-[$$-440A]* #,##0.00_ ;_-[$$-440A]* \-#,##0.00\ ;_-[$$-440A]* &quot;-&quot;??_ ;_-@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0" xfId="0" applyFont="1"/>
    <xf numFmtId="165" fontId="0" fillId="0" borderId="0" xfId="0" applyNumberFormat="1" applyFont="1"/>
    <xf numFmtId="165" fontId="0" fillId="0" borderId="0" xfId="0" applyNumberFormat="1" applyFont="1" applyFill="1" applyBorder="1"/>
    <xf numFmtId="0" fontId="2" fillId="0" borderId="0" xfId="0" applyFont="1"/>
    <xf numFmtId="0" fontId="3" fillId="0" borderId="0" xfId="0" applyFont="1"/>
    <xf numFmtId="0" fontId="2" fillId="0" borderId="2" xfId="0" applyFont="1" applyBorder="1" applyAlignment="1">
      <alignment wrapText="1"/>
    </xf>
    <xf numFmtId="0" fontId="2" fillId="0" borderId="3" xfId="0" applyFont="1" applyBorder="1"/>
    <xf numFmtId="0" fontId="2" fillId="0" borderId="3" xfId="0" applyFont="1" applyFill="1" applyBorder="1"/>
    <xf numFmtId="164" fontId="2" fillId="0" borderId="4" xfId="0" applyNumberFormat="1" applyFont="1" applyFill="1" applyBorder="1"/>
    <xf numFmtId="165" fontId="3" fillId="0" borderId="7" xfId="0" applyNumberFormat="1" applyFont="1" applyBorder="1"/>
    <xf numFmtId="165" fontId="3" fillId="0" borderId="10" xfId="0" applyNumberFormat="1" applyFont="1" applyBorder="1"/>
    <xf numFmtId="164" fontId="3" fillId="0" borderId="5" xfId="0" applyNumberFormat="1" applyFont="1" applyFill="1" applyBorder="1"/>
    <xf numFmtId="165" fontId="3" fillId="0" borderId="8" xfId="0" applyNumberFormat="1" applyFont="1" applyBorder="1"/>
    <xf numFmtId="165" fontId="3" fillId="0" borderId="1" xfId="0" applyNumberFormat="1" applyFont="1" applyBorder="1"/>
    <xf numFmtId="165" fontId="3" fillId="0" borderId="1" xfId="0" applyNumberFormat="1" applyFont="1" applyFill="1" applyBorder="1"/>
    <xf numFmtId="164" fontId="2" fillId="0" borderId="5" xfId="0" applyNumberFormat="1" applyFont="1" applyFill="1" applyBorder="1"/>
    <xf numFmtId="165" fontId="2" fillId="0" borderId="8" xfId="0" applyNumberFormat="1" applyFont="1" applyBorder="1"/>
    <xf numFmtId="165" fontId="2" fillId="0" borderId="1" xfId="0" applyNumberFormat="1" applyFont="1" applyBorder="1"/>
    <xf numFmtId="164" fontId="2" fillId="0" borderId="6" xfId="0" applyNumberFormat="1" applyFont="1" applyFill="1" applyBorder="1"/>
    <xf numFmtId="165" fontId="2" fillId="0" borderId="9" xfId="0" applyNumberFormat="1" applyFont="1" applyBorder="1"/>
    <xf numFmtId="165" fontId="2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indowProtection="1" workbookViewId="0">
      <selection activeCell="N18" sqref="N18"/>
    </sheetView>
  </sheetViews>
  <sheetFormatPr baseColWidth="10" defaultRowHeight="15" x14ac:dyDescent="0.25"/>
  <cols>
    <col min="1" max="1" width="22.42578125" style="2" customWidth="1"/>
    <col min="2" max="13" width="12.5703125" style="2" bestFit="1" customWidth="1"/>
    <col min="14" max="14" width="13.7109375" style="2" bestFit="1" customWidth="1"/>
    <col min="15" max="16384" width="11.42578125" style="2"/>
  </cols>
  <sheetData>
    <row r="1" spans="1:15" ht="15.75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</row>
    <row r="2" spans="1:15" ht="15.75" x14ac:dyDescent="0.2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15" ht="15.75" x14ac:dyDescent="0.2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15" ht="47.25" x14ac:dyDescent="0.25">
      <c r="A4" s="7" t="s">
        <v>19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8" t="s">
        <v>14</v>
      </c>
      <c r="N4" s="9" t="s">
        <v>25</v>
      </c>
    </row>
    <row r="5" spans="1:15" ht="15.75" x14ac:dyDescent="0.25">
      <c r="A5" s="10" t="s">
        <v>15</v>
      </c>
      <c r="B5" s="11"/>
      <c r="C5" s="12"/>
      <c r="D5" s="11"/>
      <c r="E5" s="12"/>
      <c r="F5" s="11"/>
      <c r="G5" s="12"/>
      <c r="H5" s="11"/>
      <c r="I5" s="12"/>
      <c r="J5" s="11"/>
      <c r="K5" s="12"/>
      <c r="L5" s="11"/>
      <c r="M5" s="12"/>
      <c r="N5" s="11"/>
    </row>
    <row r="6" spans="1:15" ht="15.75" x14ac:dyDescent="0.25">
      <c r="A6" s="13" t="s">
        <v>16</v>
      </c>
      <c r="B6" s="14">
        <v>0</v>
      </c>
      <c r="C6" s="15">
        <v>7837.71</v>
      </c>
      <c r="D6" s="14">
        <v>7837.71</v>
      </c>
      <c r="E6" s="15">
        <v>4744.84</v>
      </c>
      <c r="F6" s="14">
        <v>10000</v>
      </c>
      <c r="G6" s="15">
        <v>0</v>
      </c>
      <c r="H6" s="14">
        <v>19069.09</v>
      </c>
      <c r="I6" s="15">
        <v>12591.1</v>
      </c>
      <c r="J6" s="14">
        <v>7095.6</v>
      </c>
      <c r="K6" s="15">
        <v>19100.12</v>
      </c>
      <c r="L6" s="14">
        <v>36492.9</v>
      </c>
      <c r="M6" s="15">
        <v>14461.4</v>
      </c>
      <c r="N6" s="14">
        <f>SUM(B6:M6)</f>
        <v>139230.47</v>
      </c>
      <c r="O6" s="3"/>
    </row>
    <row r="7" spans="1:15" ht="15.75" x14ac:dyDescent="0.25">
      <c r="A7" s="13" t="s">
        <v>17</v>
      </c>
      <c r="B7" s="14">
        <v>4228.3</v>
      </c>
      <c r="C7" s="15">
        <v>3147.13</v>
      </c>
      <c r="D7" s="14">
        <f>880+3151.23</f>
        <v>4031.23</v>
      </c>
      <c r="E7" s="15">
        <v>34938.639999999999</v>
      </c>
      <c r="F7" s="14">
        <f>2241.05+880</f>
        <v>3121.05</v>
      </c>
      <c r="G7" s="15">
        <f>2077.13+880</f>
        <v>2957.13</v>
      </c>
      <c r="H7" s="14">
        <v>1022.01</v>
      </c>
      <c r="I7" s="15">
        <f>1760+2724.24</f>
        <v>4484.24</v>
      </c>
      <c r="J7" s="14">
        <f>1372.73+880</f>
        <v>2252.73</v>
      </c>
      <c r="K7" s="15">
        <f>3100.73+880</f>
        <v>3980.73</v>
      </c>
      <c r="L7" s="14">
        <f>3286.51+880</f>
        <v>4166.51</v>
      </c>
      <c r="M7" s="15">
        <f>2462.29+880</f>
        <v>3342.29</v>
      </c>
      <c r="N7" s="14">
        <f t="shared" ref="N7:N17" si="0">SUM(B7:M7)</f>
        <v>71671.990000000005</v>
      </c>
      <c r="O7" s="3"/>
    </row>
    <row r="8" spans="1:15" ht="15.75" x14ac:dyDescent="0.25">
      <c r="A8" s="13" t="s">
        <v>18</v>
      </c>
      <c r="B8" s="14">
        <v>45247.26</v>
      </c>
      <c r="C8" s="15">
        <v>13199.34</v>
      </c>
      <c r="D8" s="14">
        <v>4050</v>
      </c>
      <c r="E8" s="15">
        <v>11300</v>
      </c>
      <c r="F8" s="14">
        <v>1000</v>
      </c>
      <c r="G8" s="15">
        <v>4734</v>
      </c>
      <c r="H8" s="14">
        <v>25122</v>
      </c>
      <c r="I8" s="15">
        <v>7690</v>
      </c>
      <c r="J8" s="14">
        <v>6790</v>
      </c>
      <c r="K8" s="15">
        <v>12480</v>
      </c>
      <c r="L8" s="14">
        <v>28045</v>
      </c>
      <c r="M8" s="15">
        <v>19740</v>
      </c>
      <c r="N8" s="14">
        <f t="shared" si="0"/>
        <v>179397.6</v>
      </c>
      <c r="O8" s="3"/>
    </row>
    <row r="9" spans="1:15" ht="15.75" x14ac:dyDescent="0.25">
      <c r="A9" s="13" t="s">
        <v>21</v>
      </c>
      <c r="B9" s="14">
        <v>46</v>
      </c>
      <c r="C9" s="16">
        <v>92</v>
      </c>
      <c r="D9" s="14">
        <v>1271</v>
      </c>
      <c r="E9" s="15">
        <v>1989</v>
      </c>
      <c r="F9" s="14">
        <v>51.71</v>
      </c>
      <c r="G9" s="15">
        <v>0</v>
      </c>
      <c r="H9" s="14">
        <v>0</v>
      </c>
      <c r="I9" s="15">
        <v>0</v>
      </c>
      <c r="J9" s="14">
        <v>0</v>
      </c>
      <c r="K9" s="15">
        <v>92</v>
      </c>
      <c r="L9" s="14">
        <v>94</v>
      </c>
      <c r="M9" s="15">
        <v>0</v>
      </c>
      <c r="N9" s="14">
        <f t="shared" si="0"/>
        <v>3635.71</v>
      </c>
      <c r="O9" s="4"/>
    </row>
    <row r="10" spans="1:15" ht="15.75" x14ac:dyDescent="0.25">
      <c r="A10" s="13" t="s">
        <v>20</v>
      </c>
      <c r="B10" s="14">
        <v>1944.08</v>
      </c>
      <c r="C10" s="16">
        <v>2461.79</v>
      </c>
      <c r="D10" s="14">
        <v>0</v>
      </c>
      <c r="E10" s="15">
        <f>1799.39+1300.84</f>
        <v>3100.23</v>
      </c>
      <c r="F10" s="14">
        <v>0</v>
      </c>
      <c r="G10" s="15">
        <f>3520+57.68</f>
        <v>3577.68</v>
      </c>
      <c r="H10" s="14">
        <v>0</v>
      </c>
      <c r="I10" s="15">
        <v>10.64</v>
      </c>
      <c r="J10" s="14">
        <f>2.72+649+4817.28</f>
        <v>5469</v>
      </c>
      <c r="K10" s="15">
        <v>880</v>
      </c>
      <c r="L10" s="14">
        <v>0</v>
      </c>
      <c r="M10" s="15">
        <v>10997</v>
      </c>
      <c r="N10" s="14">
        <f t="shared" si="0"/>
        <v>28440.42</v>
      </c>
      <c r="O10" s="4"/>
    </row>
    <row r="11" spans="1:15" s="1" customFormat="1" ht="15.75" x14ac:dyDescent="0.25">
      <c r="A11" s="17" t="s">
        <v>23</v>
      </c>
      <c r="B11" s="18">
        <f>SUM(B6:B10)</f>
        <v>51465.640000000007</v>
      </c>
      <c r="C11" s="19">
        <f t="shared" ref="C11:M11" si="1">SUM(C6:C10)</f>
        <v>26737.97</v>
      </c>
      <c r="D11" s="18">
        <f t="shared" si="1"/>
        <v>17189.940000000002</v>
      </c>
      <c r="E11" s="19">
        <f t="shared" si="1"/>
        <v>56072.71</v>
      </c>
      <c r="F11" s="18">
        <f t="shared" si="1"/>
        <v>14172.759999999998</v>
      </c>
      <c r="G11" s="19">
        <f t="shared" si="1"/>
        <v>11268.81</v>
      </c>
      <c r="H11" s="18">
        <f t="shared" si="1"/>
        <v>45213.1</v>
      </c>
      <c r="I11" s="19">
        <f t="shared" si="1"/>
        <v>24775.98</v>
      </c>
      <c r="J11" s="18">
        <f t="shared" si="1"/>
        <v>21607.33</v>
      </c>
      <c r="K11" s="19">
        <f t="shared" si="1"/>
        <v>36532.85</v>
      </c>
      <c r="L11" s="18">
        <f t="shared" si="1"/>
        <v>68798.41</v>
      </c>
      <c r="M11" s="19">
        <f t="shared" si="1"/>
        <v>48540.69</v>
      </c>
      <c r="N11" s="18">
        <f t="shared" si="0"/>
        <v>422376.19</v>
      </c>
    </row>
    <row r="12" spans="1:15" ht="15.75" x14ac:dyDescent="0.25">
      <c r="A12" s="13"/>
      <c r="B12" s="14"/>
      <c r="C12" s="16"/>
      <c r="D12" s="14"/>
      <c r="E12" s="15"/>
      <c r="F12" s="14"/>
      <c r="G12" s="15"/>
      <c r="H12" s="14"/>
      <c r="I12" s="15"/>
      <c r="J12" s="14"/>
      <c r="K12" s="15"/>
      <c r="L12" s="14"/>
      <c r="M12" s="15"/>
      <c r="N12" s="14"/>
    </row>
    <row r="13" spans="1:15" ht="15.75" x14ac:dyDescent="0.25">
      <c r="A13" s="17" t="s">
        <v>22</v>
      </c>
      <c r="B13" s="14"/>
      <c r="C13" s="15"/>
      <c r="D13" s="14"/>
      <c r="E13" s="15"/>
      <c r="F13" s="14"/>
      <c r="G13" s="15"/>
      <c r="H13" s="14"/>
      <c r="I13" s="15"/>
      <c r="J13" s="14"/>
      <c r="K13" s="15"/>
      <c r="L13" s="14"/>
      <c r="M13" s="15"/>
      <c r="N13" s="14"/>
    </row>
    <row r="14" spans="1:15" ht="15.75" x14ac:dyDescent="0.25">
      <c r="A14" s="13" t="s">
        <v>26</v>
      </c>
      <c r="B14" s="14">
        <v>4843.91</v>
      </c>
      <c r="C14" s="15">
        <v>11685.91</v>
      </c>
      <c r="D14" s="14">
        <v>7905.23</v>
      </c>
      <c r="E14" s="15">
        <v>7038.83</v>
      </c>
      <c r="F14" s="14">
        <v>3566.19</v>
      </c>
      <c r="G14" s="15">
        <v>9337.33</v>
      </c>
      <c r="H14" s="14">
        <v>5169.6000000000004</v>
      </c>
      <c r="I14" s="15">
        <v>9740.16</v>
      </c>
      <c r="J14" s="14">
        <v>17233.12</v>
      </c>
      <c r="K14" s="15">
        <v>16270.8</v>
      </c>
      <c r="L14" s="14">
        <v>20573.29</v>
      </c>
      <c r="M14" s="15">
        <v>46487.6</v>
      </c>
      <c r="N14" s="14">
        <f t="shared" si="0"/>
        <v>159851.97</v>
      </c>
    </row>
    <row r="15" spans="1:15" ht="15.75" x14ac:dyDescent="0.25">
      <c r="A15" s="13" t="s">
        <v>27</v>
      </c>
      <c r="B15" s="14">
        <v>4842.5600000000004</v>
      </c>
      <c r="C15" s="15">
        <v>7289.95</v>
      </c>
      <c r="D15" s="14">
        <v>8407.35</v>
      </c>
      <c r="E15" s="15">
        <v>16370.96</v>
      </c>
      <c r="F15" s="14">
        <v>20191.03</v>
      </c>
      <c r="G15" s="15">
        <v>12340.08</v>
      </c>
      <c r="H15" s="14">
        <v>19068.27</v>
      </c>
      <c r="I15" s="15">
        <v>15463.7</v>
      </c>
      <c r="J15" s="14">
        <v>9435.84</v>
      </c>
      <c r="K15" s="15">
        <v>11665.09</v>
      </c>
      <c r="L15" s="14">
        <v>18941.62</v>
      </c>
      <c r="M15" s="15">
        <v>17293.64</v>
      </c>
      <c r="N15" s="14">
        <f t="shared" si="0"/>
        <v>161310.08999999997</v>
      </c>
    </row>
    <row r="16" spans="1:15" ht="15.75" x14ac:dyDescent="0.25">
      <c r="A16" s="13" t="s">
        <v>28</v>
      </c>
      <c r="B16" s="14">
        <v>40399.26</v>
      </c>
      <c r="C16" s="15">
        <v>33991.03</v>
      </c>
      <c r="D16" s="14">
        <v>13579.52</v>
      </c>
      <c r="E16" s="15">
        <v>10864.19</v>
      </c>
      <c r="F16" s="14">
        <v>2129.85</v>
      </c>
      <c r="G16" s="15">
        <v>2763.54</v>
      </c>
      <c r="H16" s="14">
        <v>1283.3800000000001</v>
      </c>
      <c r="I16" s="15">
        <v>0</v>
      </c>
      <c r="J16" s="14">
        <v>2350</v>
      </c>
      <c r="K16" s="15">
        <v>2294</v>
      </c>
      <c r="L16" s="14">
        <v>1587.09</v>
      </c>
      <c r="M16" s="15">
        <v>33713.32</v>
      </c>
      <c r="N16" s="14">
        <f t="shared" si="0"/>
        <v>144955.18000000002</v>
      </c>
    </row>
    <row r="17" spans="1:14" s="1" customFormat="1" ht="15.75" x14ac:dyDescent="0.25">
      <c r="A17" s="20" t="s">
        <v>24</v>
      </c>
      <c r="B17" s="21">
        <f>SUM(B14:B16)</f>
        <v>50085.73</v>
      </c>
      <c r="C17" s="22">
        <f t="shared" ref="C17:M17" si="2">SUM(C14:C16)</f>
        <v>52966.89</v>
      </c>
      <c r="D17" s="21">
        <f t="shared" si="2"/>
        <v>29892.1</v>
      </c>
      <c r="E17" s="22">
        <f t="shared" si="2"/>
        <v>34273.980000000003</v>
      </c>
      <c r="F17" s="21">
        <f t="shared" si="2"/>
        <v>25887.069999999996</v>
      </c>
      <c r="G17" s="22">
        <f t="shared" si="2"/>
        <v>24440.95</v>
      </c>
      <c r="H17" s="21">
        <f t="shared" si="2"/>
        <v>25521.250000000004</v>
      </c>
      <c r="I17" s="22">
        <f t="shared" si="2"/>
        <v>25203.86</v>
      </c>
      <c r="J17" s="21">
        <f t="shared" si="2"/>
        <v>29018.959999999999</v>
      </c>
      <c r="K17" s="22">
        <f t="shared" si="2"/>
        <v>30229.89</v>
      </c>
      <c r="L17" s="21">
        <f t="shared" si="2"/>
        <v>41102</v>
      </c>
      <c r="M17" s="22">
        <f t="shared" si="2"/>
        <v>97494.56</v>
      </c>
      <c r="N17" s="21">
        <f t="shared" si="0"/>
        <v>466117.24000000005</v>
      </c>
    </row>
  </sheetData>
  <sheetProtection sheet="1" formatCells="0" formatColumns="0" formatRows="0" insertColumns="0" insertRows="0" insertHyperlinks="0" deleteColumns="0" deleteRows="0" sort="0" autoFilter="0" pivotTables="0"/>
  <pageMargins left="3.937007874015748E-2" right="3.937007874015748E-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indowProtection="1" tabSelected="1" workbookViewId="0">
      <selection activeCell="A9" sqref="A9"/>
    </sheetView>
  </sheetViews>
  <sheetFormatPr baseColWidth="10" defaultRowHeight="15" x14ac:dyDescent="0.25"/>
  <cols>
    <col min="1" max="1" width="23" style="2" customWidth="1"/>
    <col min="2" max="13" width="12.5703125" style="2" bestFit="1" customWidth="1"/>
    <col min="14" max="14" width="13.7109375" style="2" bestFit="1" customWidth="1"/>
    <col min="15" max="16384" width="11.42578125" style="2"/>
  </cols>
  <sheetData>
    <row r="1" spans="1:15" ht="15.75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</row>
    <row r="2" spans="1:15" ht="15.75" x14ac:dyDescent="0.2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15" ht="15.75" x14ac:dyDescent="0.25">
      <c r="A3" s="5" t="s">
        <v>29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15" ht="47.25" x14ac:dyDescent="0.25">
      <c r="A4" s="7" t="s">
        <v>19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8" t="s">
        <v>14</v>
      </c>
      <c r="N4" s="9" t="s">
        <v>25</v>
      </c>
    </row>
    <row r="5" spans="1:15" ht="15.75" x14ac:dyDescent="0.25">
      <c r="A5" s="10" t="s">
        <v>15</v>
      </c>
      <c r="B5" s="11"/>
      <c r="C5" s="12"/>
      <c r="D5" s="11"/>
      <c r="E5" s="11"/>
      <c r="F5" s="11"/>
      <c r="G5" s="12"/>
      <c r="H5" s="11"/>
      <c r="I5" s="12"/>
      <c r="J5" s="11"/>
      <c r="K5" s="12"/>
      <c r="L5" s="11"/>
      <c r="M5" s="12"/>
      <c r="N5" s="11"/>
    </row>
    <row r="6" spans="1:15" ht="15.75" x14ac:dyDescent="0.25">
      <c r="A6" s="13" t="s">
        <v>16</v>
      </c>
      <c r="B6" s="14">
        <v>11993.43</v>
      </c>
      <c r="C6" s="15">
        <v>4894.88</v>
      </c>
      <c r="D6" s="14">
        <v>4324.21</v>
      </c>
      <c r="E6" s="14">
        <v>4324.21</v>
      </c>
      <c r="F6" s="14">
        <v>38077.5</v>
      </c>
      <c r="G6" s="15">
        <v>6101.46</v>
      </c>
      <c r="H6" s="14">
        <v>4715.2299999999996</v>
      </c>
      <c r="I6" s="15">
        <v>0</v>
      </c>
      <c r="J6" s="14">
        <v>33172.160000000003</v>
      </c>
      <c r="K6" s="15">
        <v>4715.2299999999996</v>
      </c>
      <c r="L6" s="14">
        <v>9407.58</v>
      </c>
      <c r="M6" s="15">
        <v>30001.94</v>
      </c>
      <c r="N6" s="14">
        <f>SUM(B6:M6)</f>
        <v>151727.82999999999</v>
      </c>
      <c r="O6" s="3"/>
    </row>
    <row r="7" spans="1:15" ht="15.75" x14ac:dyDescent="0.25">
      <c r="A7" s="13" t="s">
        <v>17</v>
      </c>
      <c r="B7" s="14">
        <v>3517.05</v>
      </c>
      <c r="C7" s="15">
        <v>4561.37</v>
      </c>
      <c r="D7" s="14">
        <f>820+2178.22+241.92+880</f>
        <v>4120.1399999999994</v>
      </c>
      <c r="E7" s="14">
        <f>3877.28+2170</f>
        <v>6047.2800000000007</v>
      </c>
      <c r="F7" s="14">
        <f>1943.21+1865.99</f>
        <v>3809.2</v>
      </c>
      <c r="G7" s="15">
        <f>2654.46+1074</f>
        <v>3728.46</v>
      </c>
      <c r="H7" s="14">
        <f>1395.53+75+150+924</f>
        <v>2544.5299999999997</v>
      </c>
      <c r="I7" s="15">
        <f>1460.53+1974</f>
        <v>3434.5299999999997</v>
      </c>
      <c r="J7" s="14">
        <f>1289.52+1898</f>
        <v>3187.52</v>
      </c>
      <c r="K7" s="15">
        <f>2185.54+924</f>
        <v>3109.54</v>
      </c>
      <c r="L7" s="14">
        <f>1378.52+525+924</f>
        <v>2827.52</v>
      </c>
      <c r="M7" s="15">
        <f>1955.54+924</f>
        <v>2879.54</v>
      </c>
      <c r="N7" s="14">
        <f t="shared" ref="N7:N17" si="0">SUM(B7:M7)</f>
        <v>43766.679999999993</v>
      </c>
      <c r="O7" s="3"/>
    </row>
    <row r="8" spans="1:15" ht="15.75" x14ac:dyDescent="0.25">
      <c r="A8" s="13" t="s">
        <v>18</v>
      </c>
      <c r="B8" s="14">
        <v>26477.88</v>
      </c>
      <c r="C8" s="15">
        <v>27780</v>
      </c>
      <c r="D8" s="14">
        <v>16250</v>
      </c>
      <c r="E8" s="14">
        <v>6489.92</v>
      </c>
      <c r="F8" s="14">
        <v>53310.61</v>
      </c>
      <c r="G8" s="15">
        <v>470</v>
      </c>
      <c r="H8" s="14">
        <v>9750</v>
      </c>
      <c r="I8" s="15">
        <v>3750</v>
      </c>
      <c r="J8" s="14">
        <v>10014.99</v>
      </c>
      <c r="K8" s="15">
        <v>3093.75</v>
      </c>
      <c r="L8" s="14">
        <v>3951.75</v>
      </c>
      <c r="M8" s="15">
        <v>8217.75</v>
      </c>
      <c r="N8" s="14">
        <f t="shared" si="0"/>
        <v>169556.65</v>
      </c>
      <c r="O8" s="3"/>
    </row>
    <row r="9" spans="1:15" ht="15.75" x14ac:dyDescent="0.25">
      <c r="A9" s="13" t="s">
        <v>21</v>
      </c>
      <c r="B9" s="14">
        <v>0</v>
      </c>
      <c r="C9" s="16">
        <v>0</v>
      </c>
      <c r="D9" s="14">
        <v>1556</v>
      </c>
      <c r="E9" s="14">
        <v>0</v>
      </c>
      <c r="F9" s="14">
        <v>0</v>
      </c>
      <c r="G9" s="15">
        <v>0</v>
      </c>
      <c r="H9" s="14">
        <v>0</v>
      </c>
      <c r="I9" s="15">
        <v>0</v>
      </c>
      <c r="J9" s="14">
        <v>0</v>
      </c>
      <c r="K9" s="15">
        <v>0</v>
      </c>
      <c r="L9" s="14">
        <v>0</v>
      </c>
      <c r="M9" s="15">
        <v>0</v>
      </c>
      <c r="N9" s="14">
        <f t="shared" si="0"/>
        <v>1556</v>
      </c>
      <c r="O9" s="4"/>
    </row>
    <row r="10" spans="1:15" ht="15.75" x14ac:dyDescent="0.25">
      <c r="A10" s="13" t="s">
        <v>20</v>
      </c>
      <c r="B10" s="14">
        <v>0</v>
      </c>
      <c r="C10" s="16">
        <f>20776.32+8200</f>
        <v>28976.32</v>
      </c>
      <c r="D10" s="14">
        <f>59+1774.47</f>
        <v>1833.47</v>
      </c>
      <c r="E10" s="14">
        <v>4.4000000000000004</v>
      </c>
      <c r="F10" s="14">
        <f>41.49+3628.66</f>
        <v>3670.1499999999996</v>
      </c>
      <c r="G10" s="15">
        <f>200+4407.84</f>
        <v>4607.84</v>
      </c>
      <c r="H10" s="14">
        <f>2.79+4388.15</f>
        <v>4390.9399999999996</v>
      </c>
      <c r="I10" s="15">
        <f>1.81+1165.92</f>
        <v>1167.73</v>
      </c>
      <c r="J10" s="14">
        <f>300+241.92</f>
        <v>541.91999999999996</v>
      </c>
      <c r="K10" s="15">
        <f>350.3+4091.34-924+6217.21</f>
        <v>9734.85</v>
      </c>
      <c r="L10" s="14">
        <f>253.98+522.81+1554-525-924+924</f>
        <v>1805.79</v>
      </c>
      <c r="M10" s="15">
        <f>449.39+924</f>
        <v>1373.3899999999999</v>
      </c>
      <c r="N10" s="14">
        <f t="shared" si="0"/>
        <v>58106.80000000001</v>
      </c>
      <c r="O10" s="4"/>
    </row>
    <row r="11" spans="1:15" s="1" customFormat="1" ht="15.75" x14ac:dyDescent="0.25">
      <c r="A11" s="17" t="s">
        <v>23</v>
      </c>
      <c r="B11" s="18">
        <f>SUM(B6:B10)</f>
        <v>41988.36</v>
      </c>
      <c r="C11" s="19">
        <f t="shared" ref="C11:M11" si="1">SUM(C6:C10)</f>
        <v>66212.570000000007</v>
      </c>
      <c r="D11" s="18">
        <f t="shared" si="1"/>
        <v>28083.82</v>
      </c>
      <c r="E11" s="18">
        <f>SUM(E6:E10)</f>
        <v>16865.810000000005</v>
      </c>
      <c r="F11" s="18">
        <f t="shared" si="1"/>
        <v>98867.459999999992</v>
      </c>
      <c r="G11" s="19">
        <f t="shared" si="1"/>
        <v>14907.76</v>
      </c>
      <c r="H11" s="18">
        <f t="shared" si="1"/>
        <v>21400.699999999997</v>
      </c>
      <c r="I11" s="19">
        <f t="shared" si="1"/>
        <v>8352.26</v>
      </c>
      <c r="J11" s="18">
        <f t="shared" si="1"/>
        <v>46916.59</v>
      </c>
      <c r="K11" s="19">
        <f t="shared" si="1"/>
        <v>20653.370000000003</v>
      </c>
      <c r="L11" s="18">
        <f t="shared" si="1"/>
        <v>17992.64</v>
      </c>
      <c r="M11" s="19">
        <f t="shared" si="1"/>
        <v>42472.619999999995</v>
      </c>
      <c r="N11" s="18">
        <f t="shared" si="0"/>
        <v>424713.95999999996</v>
      </c>
    </row>
    <row r="12" spans="1:15" ht="15.75" x14ac:dyDescent="0.25">
      <c r="A12" s="13"/>
      <c r="B12" s="14"/>
      <c r="C12" s="16"/>
      <c r="D12" s="14"/>
      <c r="E12" s="14"/>
      <c r="F12" s="14"/>
      <c r="G12" s="15"/>
      <c r="H12" s="14"/>
      <c r="I12" s="15"/>
      <c r="J12" s="14"/>
      <c r="K12" s="15"/>
      <c r="L12" s="14"/>
      <c r="M12" s="15"/>
      <c r="N12" s="14"/>
    </row>
    <row r="13" spans="1:15" ht="15.75" x14ac:dyDescent="0.25">
      <c r="A13" s="17" t="s">
        <v>22</v>
      </c>
      <c r="B13" s="14"/>
      <c r="C13" s="15"/>
      <c r="D13" s="14"/>
      <c r="E13" s="14"/>
      <c r="F13" s="14"/>
      <c r="G13" s="15"/>
      <c r="H13" s="14"/>
      <c r="I13" s="15"/>
      <c r="J13" s="14"/>
      <c r="K13" s="15"/>
      <c r="L13" s="14"/>
      <c r="M13" s="15"/>
      <c r="N13" s="14"/>
    </row>
    <row r="14" spans="1:15" ht="15.75" x14ac:dyDescent="0.25">
      <c r="A14" s="13" t="s">
        <v>26</v>
      </c>
      <c r="B14" s="14">
        <v>3713.93</v>
      </c>
      <c r="C14" s="15">
        <v>17856.03</v>
      </c>
      <c r="D14" s="14">
        <v>5790.72</v>
      </c>
      <c r="E14" s="14">
        <v>7549.52</v>
      </c>
      <c r="F14" s="14">
        <v>16876.240000000002</v>
      </c>
      <c r="G14" s="15">
        <v>10694.27</v>
      </c>
      <c r="H14" s="14">
        <v>16743.849999999999</v>
      </c>
      <c r="I14" s="15">
        <v>10041.629999999999</v>
      </c>
      <c r="J14" s="14">
        <v>16251.45</v>
      </c>
      <c r="K14" s="15">
        <v>18191.68</v>
      </c>
      <c r="L14" s="14">
        <v>20844.54</v>
      </c>
      <c r="M14" s="15">
        <v>27342.37</v>
      </c>
      <c r="N14" s="14">
        <f t="shared" si="0"/>
        <v>171896.23</v>
      </c>
    </row>
    <row r="15" spans="1:15" ht="15.75" x14ac:dyDescent="0.25">
      <c r="A15" s="13" t="s">
        <v>27</v>
      </c>
      <c r="B15" s="14">
        <v>6036.3</v>
      </c>
      <c r="C15" s="15">
        <v>17457.12</v>
      </c>
      <c r="D15" s="14">
        <v>37278.21</v>
      </c>
      <c r="E15" s="14">
        <v>7210.33</v>
      </c>
      <c r="F15" s="14">
        <v>34696.14</v>
      </c>
      <c r="G15" s="15">
        <v>28258.71</v>
      </c>
      <c r="H15" s="14">
        <v>8213.69</v>
      </c>
      <c r="I15" s="15">
        <v>11651.34</v>
      </c>
      <c r="J15" s="14">
        <v>8293.09</v>
      </c>
      <c r="K15" s="15">
        <v>15986.03</v>
      </c>
      <c r="L15" s="14">
        <v>8544.43</v>
      </c>
      <c r="M15" s="15">
        <v>12344.3</v>
      </c>
      <c r="N15" s="14">
        <f t="shared" si="0"/>
        <v>195969.68999999997</v>
      </c>
    </row>
    <row r="16" spans="1:15" ht="15.75" x14ac:dyDescent="0.25">
      <c r="A16" s="13" t="s">
        <v>28</v>
      </c>
      <c r="B16" s="14">
        <v>14011.15</v>
      </c>
      <c r="C16" s="15">
        <v>15969.83</v>
      </c>
      <c r="D16" s="14">
        <v>13954.09</v>
      </c>
      <c r="E16" s="14">
        <v>9875.24</v>
      </c>
      <c r="F16" s="14">
        <v>3179.86</v>
      </c>
      <c r="G16" s="15">
        <v>3277.14</v>
      </c>
      <c r="H16" s="14">
        <v>2409.75</v>
      </c>
      <c r="I16" s="15">
        <v>0</v>
      </c>
      <c r="J16" s="14">
        <v>0</v>
      </c>
      <c r="K16" s="15">
        <v>0</v>
      </c>
      <c r="L16" s="14">
        <v>0</v>
      </c>
      <c r="M16" s="15">
        <v>0</v>
      </c>
      <c r="N16" s="14">
        <f t="shared" si="0"/>
        <v>62677.06</v>
      </c>
    </row>
    <row r="17" spans="1:14" s="1" customFormat="1" ht="15.75" x14ac:dyDescent="0.25">
      <c r="A17" s="20" t="s">
        <v>24</v>
      </c>
      <c r="B17" s="21">
        <f>SUM(B14:B16)</f>
        <v>23761.379999999997</v>
      </c>
      <c r="C17" s="22">
        <f t="shared" ref="C17:M17" si="2">SUM(C14:C16)</f>
        <v>51282.979999999996</v>
      </c>
      <c r="D17" s="21">
        <f t="shared" si="2"/>
        <v>57023.020000000004</v>
      </c>
      <c r="E17" s="21">
        <f t="shared" si="2"/>
        <v>24635.09</v>
      </c>
      <c r="F17" s="21">
        <f t="shared" si="2"/>
        <v>54752.240000000005</v>
      </c>
      <c r="G17" s="22">
        <f t="shared" si="2"/>
        <v>42230.119999999995</v>
      </c>
      <c r="H17" s="21">
        <f t="shared" si="2"/>
        <v>27367.29</v>
      </c>
      <c r="I17" s="22">
        <f t="shared" si="2"/>
        <v>21692.97</v>
      </c>
      <c r="J17" s="21">
        <f t="shared" si="2"/>
        <v>24544.54</v>
      </c>
      <c r="K17" s="22">
        <f t="shared" si="2"/>
        <v>34177.71</v>
      </c>
      <c r="L17" s="21">
        <f t="shared" si="2"/>
        <v>29388.97</v>
      </c>
      <c r="M17" s="22">
        <f t="shared" si="2"/>
        <v>39686.67</v>
      </c>
      <c r="N17" s="21">
        <f t="shared" si="0"/>
        <v>430542.97999999992</v>
      </c>
    </row>
    <row r="20" spans="1:14" x14ac:dyDescent="0.25">
      <c r="C20" s="3"/>
      <c r="E20" s="3"/>
    </row>
  </sheetData>
  <sheetProtection sheet="1" formatCells="0" formatColumns="0" formatRows="0" insertColumns="0" insertRows="0" insertHyperlinks="0" deleteColumns="0" deleteRows="0" sort="0" autoFilter="0" pivotTables="0"/>
  <pageMargins left="3.937007874015748E-2" right="3.937007874015748E-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indowProtection="1" workbookViewId="0">
      <selection activeCell="E23" sqref="E23"/>
    </sheetView>
  </sheetViews>
  <sheetFormatPr baseColWidth="10" defaultRowHeight="15" x14ac:dyDescent="0.25"/>
  <cols>
    <col min="1" max="1" width="23" style="2" customWidth="1"/>
    <col min="2" max="4" width="12.5703125" style="2" bestFit="1" customWidth="1"/>
    <col min="5" max="5" width="13.7109375" style="2" bestFit="1" customWidth="1"/>
    <col min="6" max="16384" width="11.42578125" style="2"/>
  </cols>
  <sheetData>
    <row r="1" spans="1:6" ht="15.75" x14ac:dyDescent="0.25">
      <c r="A1" s="5" t="s">
        <v>0</v>
      </c>
      <c r="B1" s="5"/>
      <c r="C1" s="5"/>
      <c r="D1" s="5"/>
      <c r="E1" s="6"/>
    </row>
    <row r="2" spans="1:6" ht="15.75" x14ac:dyDescent="0.25">
      <c r="A2" s="5" t="s">
        <v>1</v>
      </c>
      <c r="B2" s="5"/>
      <c r="C2" s="5"/>
      <c r="D2" s="5"/>
      <c r="E2" s="6"/>
    </row>
    <row r="3" spans="1:6" ht="15.75" x14ac:dyDescent="0.25">
      <c r="A3" s="5" t="s">
        <v>30</v>
      </c>
      <c r="B3" s="5"/>
      <c r="C3" s="5"/>
      <c r="D3" s="5"/>
      <c r="E3" s="6"/>
    </row>
    <row r="4" spans="1:6" ht="47.25" x14ac:dyDescent="0.25">
      <c r="A4" s="7" t="s">
        <v>19</v>
      </c>
      <c r="B4" s="8" t="s">
        <v>3</v>
      </c>
      <c r="C4" s="8" t="s">
        <v>4</v>
      </c>
      <c r="D4" s="8" t="s">
        <v>5</v>
      </c>
      <c r="E4" s="9" t="s">
        <v>25</v>
      </c>
    </row>
    <row r="5" spans="1:6" ht="15.75" x14ac:dyDescent="0.25">
      <c r="A5" s="10" t="s">
        <v>15</v>
      </c>
      <c r="B5" s="11"/>
      <c r="C5" s="12"/>
      <c r="D5" s="11"/>
      <c r="E5" s="11"/>
    </row>
    <row r="6" spans="1:6" ht="15.75" x14ac:dyDescent="0.25">
      <c r="A6" s="13" t="s">
        <v>16</v>
      </c>
      <c r="B6" s="14">
        <v>0</v>
      </c>
      <c r="C6" s="15">
        <v>50040.18</v>
      </c>
      <c r="D6" s="14">
        <v>14270.11</v>
      </c>
      <c r="E6" s="14">
        <f t="shared" ref="E6:E11" si="0">SUM(B6:D6)</f>
        <v>64310.29</v>
      </c>
      <c r="F6" s="3"/>
    </row>
    <row r="7" spans="1:6" ht="15.75" x14ac:dyDescent="0.25">
      <c r="A7" s="13" t="s">
        <v>17</v>
      </c>
      <c r="B7" s="14">
        <v>5236.1099999999997</v>
      </c>
      <c r="C7" s="15">
        <v>3921.53</v>
      </c>
      <c r="D7" s="14">
        <v>3680.94</v>
      </c>
      <c r="E7" s="14">
        <f t="shared" si="0"/>
        <v>12838.58</v>
      </c>
      <c r="F7" s="3"/>
    </row>
    <row r="8" spans="1:6" ht="15.75" x14ac:dyDescent="0.25">
      <c r="A8" s="13" t="s">
        <v>18</v>
      </c>
      <c r="B8" s="14">
        <f>1575+42000</f>
        <v>43575</v>
      </c>
      <c r="C8" s="15">
        <f>14064.09+5600</f>
        <v>19664.09</v>
      </c>
      <c r="D8" s="14">
        <f>2075+2575</f>
        <v>4650</v>
      </c>
      <c r="E8" s="14">
        <f t="shared" si="0"/>
        <v>67889.09</v>
      </c>
      <c r="F8" s="3"/>
    </row>
    <row r="9" spans="1:6" ht="15.75" x14ac:dyDescent="0.25">
      <c r="A9" s="13" t="s">
        <v>21</v>
      </c>
      <c r="B9" s="14">
        <v>0</v>
      </c>
      <c r="C9" s="16">
        <f>1206</f>
        <v>1206</v>
      </c>
      <c r="D9" s="14">
        <f>1090</f>
        <v>1090</v>
      </c>
      <c r="E9" s="14">
        <f t="shared" si="0"/>
        <v>2296</v>
      </c>
      <c r="F9" s="4"/>
    </row>
    <row r="10" spans="1:6" ht="15.75" x14ac:dyDescent="0.25">
      <c r="A10" s="13" t="s">
        <v>20</v>
      </c>
      <c r="B10" s="14">
        <v>10</v>
      </c>
      <c r="C10" s="16">
        <v>5867.49</v>
      </c>
      <c r="D10" s="14">
        <f>375+3059.74</f>
        <v>3434.74</v>
      </c>
      <c r="E10" s="14">
        <f t="shared" si="0"/>
        <v>9312.23</v>
      </c>
      <c r="F10" s="4"/>
    </row>
    <row r="11" spans="1:6" s="1" customFormat="1" ht="15.75" x14ac:dyDescent="0.25">
      <c r="A11" s="17" t="s">
        <v>23</v>
      </c>
      <c r="B11" s="18">
        <f>SUM(B6:B10)</f>
        <v>48821.11</v>
      </c>
      <c r="C11" s="19">
        <f t="shared" ref="C11:D11" si="1">SUM(C6:C10)</f>
        <v>80699.290000000008</v>
      </c>
      <c r="D11" s="18">
        <f t="shared" si="1"/>
        <v>27125.79</v>
      </c>
      <c r="E11" s="18">
        <f t="shared" si="0"/>
        <v>156646.19</v>
      </c>
    </row>
    <row r="12" spans="1:6" ht="15.75" x14ac:dyDescent="0.25">
      <c r="A12" s="13"/>
      <c r="B12" s="14"/>
      <c r="C12" s="16"/>
      <c r="D12" s="14"/>
      <c r="E12" s="14"/>
    </row>
    <row r="13" spans="1:6" ht="15.75" x14ac:dyDescent="0.25">
      <c r="A13" s="17" t="s">
        <v>22</v>
      </c>
      <c r="B13" s="14"/>
      <c r="C13" s="15"/>
      <c r="D13" s="14"/>
      <c r="E13" s="14"/>
    </row>
    <row r="14" spans="1:6" ht="15.75" x14ac:dyDescent="0.25">
      <c r="A14" s="13" t="s">
        <v>26</v>
      </c>
      <c r="B14" s="14">
        <v>5550.8</v>
      </c>
      <c r="C14" s="15">
        <v>28951.78</v>
      </c>
      <c r="D14" s="14">
        <v>30391.26</v>
      </c>
      <c r="E14" s="14">
        <f>SUM(B14:D14)</f>
        <v>64893.84</v>
      </c>
    </row>
    <row r="15" spans="1:6" ht="15.75" x14ac:dyDescent="0.25">
      <c r="A15" s="13" t="s">
        <v>27</v>
      </c>
      <c r="B15" s="14">
        <v>2736.81</v>
      </c>
      <c r="C15" s="15">
        <v>12475.85</v>
      </c>
      <c r="D15" s="14">
        <v>12080.11</v>
      </c>
      <c r="E15" s="14">
        <f>SUM(B15:D15)</f>
        <v>27292.77</v>
      </c>
    </row>
    <row r="16" spans="1:6" ht="15.75" x14ac:dyDescent="0.25">
      <c r="A16" s="13" t="s">
        <v>28</v>
      </c>
      <c r="B16" s="14">
        <v>0</v>
      </c>
      <c r="C16" s="15">
        <v>30516.57</v>
      </c>
      <c r="D16" s="14">
        <v>9918.69</v>
      </c>
      <c r="E16" s="14">
        <f>SUM(B16:D16)</f>
        <v>40435.26</v>
      </c>
    </row>
    <row r="17" spans="1:5" s="1" customFormat="1" ht="15.75" x14ac:dyDescent="0.25">
      <c r="A17" s="20" t="s">
        <v>24</v>
      </c>
      <c r="B17" s="21">
        <f>SUM(B14:B16)</f>
        <v>8287.61</v>
      </c>
      <c r="C17" s="22">
        <f t="shared" ref="C17:D17" si="2">SUM(C14:C16)</f>
        <v>71944.2</v>
      </c>
      <c r="D17" s="21">
        <f t="shared" si="2"/>
        <v>52390.06</v>
      </c>
      <c r="E17" s="21">
        <f>SUM(B17:D17)</f>
        <v>132621.87</v>
      </c>
    </row>
    <row r="20" spans="1:5" x14ac:dyDescent="0.25">
      <c r="C20" s="3"/>
    </row>
  </sheetData>
  <sheetProtection sheet="1" formatCells="0" formatColumns="0" formatRows="0" insertColumns="0" insertRows="0" insertHyperlinks="0" deleteColumns="0" deleteRows="0" sort="0" autoFilter="0" pivotTables="0"/>
  <pageMargins left="3.937007874015748E-2" right="3.937007874015748E-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2016</vt:lpstr>
      <vt:lpstr>2017</vt:lpstr>
      <vt:lpstr>2018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cp:lastPrinted>2018-04-26T18:53:50Z</cp:lastPrinted>
  <dcterms:created xsi:type="dcterms:W3CDTF">2018-04-26T09:46:18Z</dcterms:created>
  <dcterms:modified xsi:type="dcterms:W3CDTF">2018-04-27T20:27:36Z</dcterms:modified>
</cp:coreProperties>
</file>