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75" yWindow="1635" windowWidth="10260" windowHeight="4860" tabRatio="941" firstSheet="2" activeTab="8"/>
  </bookViews>
  <sheets>
    <sheet name="Balance Institucional" sheetId="31" state="hidden" r:id="rId1"/>
    <sheet name="Estados de Resultados Inst." sheetId="32" state="hidden" r:id="rId2"/>
    <sheet name="Vinculos Inst." sheetId="30" r:id="rId3"/>
    <sheet name="Balance Gubernamental Reexp" sheetId="34" r:id="rId4"/>
    <sheet name="EstadoRendEconomico" sheetId="36" r:id="rId5"/>
    <sheet name="Vinculos Guber" sheetId="35" state="hidden" r:id="rId6"/>
    <sheet name="AnexosEstaResultados" sheetId="41" r:id="rId7"/>
    <sheet name="AnexosBalance" sheetId="39" r:id="rId8"/>
    <sheet name="AnexosCtasDeOrden" sheetId="42" r:id="rId9"/>
    <sheet name="DTA" sheetId="29" state="hidden" r:id="rId10"/>
    <sheet name="CUADRATURA_ANEXOS" sheetId="43" state="hidden" r:id="rId11"/>
    <sheet name="CTAS NVAS" sheetId="44" state="hidden" r:id="rId12"/>
  </sheets>
  <definedNames>
    <definedName name="_xlnm.Print_Area" localSheetId="7">AnexosBalance!$A$1:$H$709</definedName>
    <definedName name="_xlnm.Print_Area" localSheetId="8">AnexosCtasDeOrden!$A$3:$E$64</definedName>
    <definedName name="_xlnm.Print_Area" localSheetId="6">AnexosEstaResultados!$A$1:$G$364</definedName>
    <definedName name="_xlnm.Print_Area" localSheetId="3">'Balance Gubernamental Reexp'!$A$1:$I$69</definedName>
    <definedName name="_xlnm.Print_Area" localSheetId="0">'Balance Institucional'!$A$1:$J$68</definedName>
    <definedName name="_xlnm.Print_Area" localSheetId="11">'CTAS NVAS'!$A$1:$E$86</definedName>
    <definedName name="_xlnm.Print_Area" localSheetId="10">CUADRATURA_ANEXOS!$A$1:$E$266</definedName>
    <definedName name="_xlnm.Print_Area" localSheetId="9">DTA!$A$1:$C$704</definedName>
    <definedName name="_xlnm.Print_Area" localSheetId="1">'Estados de Resultados Inst.'!$A$1:$G$65</definedName>
    <definedName name="_xlnm.Print_Area" localSheetId="2">'Vinculos Inst.'!$A$1:$F$345</definedName>
    <definedName name="_xlnm.Database">#REF!</definedName>
    <definedName name="_xlnm.Print_Titles" localSheetId="7">AnexosBalance!$1:$7</definedName>
    <definedName name="_xlnm.Print_Titles" localSheetId="8">AnexosCtasDeOrden!$1:$3</definedName>
    <definedName name="_xlnm.Print_Titles" localSheetId="6">AnexosEstaResultados!$1:$4</definedName>
    <definedName name="_xlnm.Print_Titles" localSheetId="10">CUADRATURA_ANEXOS!$1:$5</definedName>
  </definedNames>
  <calcPr calcId="145621"/>
</workbook>
</file>

<file path=xl/calcChain.xml><?xml version="1.0" encoding="utf-8"?>
<calcChain xmlns="http://schemas.openxmlformats.org/spreadsheetml/2006/main">
  <c r="C24" i="43" l="1"/>
  <c r="E550" i="39"/>
  <c r="F549" i="39" s="1"/>
  <c r="D52" i="32" l="1"/>
  <c r="E334" i="41"/>
  <c r="C147" i="30" l="1"/>
  <c r="C282" i="30"/>
  <c r="C281" i="30"/>
  <c r="C333" i="30"/>
  <c r="C335" i="30"/>
  <c r="E66" i="41"/>
  <c r="E336" i="41"/>
  <c r="F651" i="39"/>
  <c r="F652" i="39"/>
  <c r="B159" i="35" l="1"/>
  <c r="C168" i="30"/>
  <c r="E10" i="41"/>
  <c r="B144" i="35"/>
  <c r="B17" i="35"/>
  <c r="C31" i="30"/>
  <c r="D111" i="39"/>
  <c r="E110" i="39" s="1"/>
  <c r="F109" i="39" s="1"/>
  <c r="E113" i="39"/>
  <c r="E114" i="39"/>
  <c r="C137" i="43"/>
  <c r="C134" i="43"/>
  <c r="C133" i="43"/>
  <c r="C132" i="43"/>
  <c r="F509" i="39"/>
  <c r="F508" i="39"/>
  <c r="F507" i="39"/>
  <c r="F506" i="39"/>
  <c r="F505" i="39"/>
  <c r="F504" i="39"/>
  <c r="F502" i="39"/>
  <c r="F477" i="39"/>
  <c r="D501" i="39"/>
  <c r="E500" i="39" s="1"/>
  <c r="F499" i="39" s="1"/>
  <c r="D498" i="39"/>
  <c r="D497" i="39"/>
  <c r="E491" i="39"/>
  <c r="E476" i="39"/>
  <c r="F475" i="39" s="1"/>
  <c r="E479" i="39"/>
  <c r="F478" i="39" s="1"/>
  <c r="E481" i="39"/>
  <c r="F480" i="39" s="1"/>
  <c r="E483" i="39"/>
  <c r="F482" i="39" s="1"/>
  <c r="E485" i="39"/>
  <c r="F484" i="39" s="1"/>
  <c r="E487" i="39"/>
  <c r="F486" i="39" s="1"/>
  <c r="E490" i="39"/>
  <c r="F489" i="39" s="1"/>
  <c r="E493" i="39"/>
  <c r="F492" i="39" s="1"/>
  <c r="F470" i="39"/>
  <c r="G503" i="39" l="1"/>
  <c r="D137" i="43" s="1"/>
  <c r="E496" i="39"/>
  <c r="F495" i="39" s="1"/>
  <c r="G494" i="39" s="1"/>
  <c r="D134" i="43" s="1"/>
  <c r="F112" i="39"/>
  <c r="G108" i="39" s="1"/>
  <c r="G488" i="39"/>
  <c r="D133" i="43" s="1"/>
  <c r="G474" i="39"/>
  <c r="D12" i="41"/>
  <c r="D20" i="41"/>
  <c r="C18" i="41"/>
  <c r="D38" i="41"/>
  <c r="D37" i="41"/>
  <c r="D36" i="41"/>
  <c r="D35" i="41"/>
  <c r="D34" i="41"/>
  <c r="H107" i="39" l="1"/>
  <c r="D24" i="43"/>
  <c r="H473" i="39"/>
  <c r="D132" i="43"/>
  <c r="F571" i="39"/>
  <c r="E570" i="39"/>
  <c r="F569" i="39" s="1"/>
  <c r="E573" i="39"/>
  <c r="F572" i="39" s="1"/>
  <c r="E575" i="39"/>
  <c r="F574" i="39" s="1"/>
  <c r="E579" i="39"/>
  <c r="E580" i="39"/>
  <c r="D585" i="39"/>
  <c r="F597" i="39"/>
  <c r="F596" i="39"/>
  <c r="G594" i="39"/>
  <c r="F592" i="39"/>
  <c r="G591" i="39" s="1"/>
  <c r="F589" i="39"/>
  <c r="D588" i="39"/>
  <c r="E587" i="39" s="1"/>
  <c r="F586" i="39" s="1"/>
  <c r="C54" i="43"/>
  <c r="E177" i="39"/>
  <c r="F176" i="39" s="1"/>
  <c r="D175" i="39"/>
  <c r="E174" i="39" s="1"/>
  <c r="F173" i="39" s="1"/>
  <c r="G172" i="39" s="1"/>
  <c r="H171" i="39" s="1"/>
  <c r="E584" i="39" l="1"/>
  <c r="F583" i="39" s="1"/>
  <c r="G582" i="39" s="1"/>
  <c r="F578" i="39"/>
  <c r="G577" i="39" s="1"/>
  <c r="G568" i="39"/>
  <c r="B70" i="35"/>
  <c r="C131" i="30"/>
  <c r="C191" i="30"/>
  <c r="C192" i="30"/>
  <c r="C197" i="30"/>
  <c r="C206" i="30"/>
  <c r="C210" i="30"/>
  <c r="C212" i="30"/>
  <c r="C216" i="30"/>
  <c r="C222" i="30"/>
  <c r="C231" i="30"/>
  <c r="C241" i="30"/>
  <c r="C240" i="30"/>
  <c r="C239" i="30"/>
  <c r="C238" i="30"/>
  <c r="C237" i="30"/>
  <c r="C257" i="30"/>
  <c r="C261" i="30"/>
  <c r="C263" i="30"/>
  <c r="C265" i="30"/>
  <c r="C33" i="30"/>
  <c r="F439" i="39" l="1"/>
  <c r="F443" i="39"/>
  <c r="E83" i="44" l="1"/>
  <c r="E82" i="44"/>
  <c r="E26" i="39" l="1"/>
  <c r="D225" i="30" l="1"/>
  <c r="E19" i="32" s="1"/>
  <c r="C286" i="30" l="1"/>
  <c r="C337" i="30"/>
  <c r="E67" i="41"/>
  <c r="D284" i="41"/>
  <c r="D356" i="41" l="1"/>
  <c r="E355" i="41" s="1"/>
  <c r="F354" i="41" s="1"/>
  <c r="D239" i="43" s="1"/>
  <c r="F310" i="41"/>
  <c r="E262" i="41"/>
  <c r="F261" i="41" s="1"/>
  <c r="D216" i="43" s="1"/>
  <c r="C239" i="43"/>
  <c r="D218" i="41"/>
  <c r="F23" i="41" l="1"/>
  <c r="B55" i="35"/>
  <c r="C118" i="30"/>
  <c r="C116" i="30"/>
  <c r="F318" i="41"/>
  <c r="D54" i="32"/>
  <c r="D215" i="39"/>
  <c r="D214" i="39"/>
  <c r="D213" i="39"/>
  <c r="D212" i="39"/>
  <c r="C57" i="43"/>
  <c r="E190" i="39"/>
  <c r="E189" i="39"/>
  <c r="E188" i="39"/>
  <c r="E187" i="39"/>
  <c r="E184" i="39"/>
  <c r="E183" i="39"/>
  <c r="E182" i="39"/>
  <c r="D209" i="39"/>
  <c r="D208" i="39"/>
  <c r="D207" i="39"/>
  <c r="G22" i="41" l="1"/>
  <c r="D253" i="43"/>
  <c r="D231" i="43"/>
  <c r="C273" i="30"/>
  <c r="B92" i="35"/>
  <c r="C44" i="30"/>
  <c r="C72" i="43"/>
  <c r="F282" i="39"/>
  <c r="G281" i="39" s="1"/>
  <c r="D72" i="43" s="1"/>
  <c r="D299" i="41"/>
  <c r="E298" i="41" s="1"/>
  <c r="F297" i="41" s="1"/>
  <c r="D223" i="43" s="1"/>
  <c r="C223" i="43"/>
  <c r="E203" i="41"/>
  <c r="E35" i="39"/>
  <c r="E223" i="43" l="1"/>
  <c r="F359" i="41"/>
  <c r="F167" i="41" l="1"/>
  <c r="D198" i="43" s="1"/>
  <c r="E252" i="41" l="1"/>
  <c r="F251" i="41" s="1"/>
  <c r="D212" i="43" s="1"/>
  <c r="C267" i="30"/>
  <c r="D307" i="41"/>
  <c r="E306" i="41" s="1"/>
  <c r="D271" i="41"/>
  <c r="D257" i="41"/>
  <c r="E230" i="41"/>
  <c r="E201" i="41"/>
  <c r="E195" i="41"/>
  <c r="E44" i="39"/>
  <c r="E326" i="41" l="1"/>
  <c r="B155" i="35" l="1"/>
  <c r="C154" i="35" s="1"/>
  <c r="H18" i="34" s="1"/>
  <c r="I17" i="34" s="1"/>
  <c r="C142" i="30"/>
  <c r="D141" i="30" s="1"/>
  <c r="I16" i="31" s="1"/>
  <c r="F528" i="39"/>
  <c r="G527" i="39" s="1"/>
  <c r="C151" i="43"/>
  <c r="E75" i="39"/>
  <c r="F74" i="39" s="1"/>
  <c r="H526" i="39" l="1"/>
  <c r="D151" i="43"/>
  <c r="D150" i="43" s="1"/>
  <c r="C150" i="43"/>
  <c r="F566" i="39"/>
  <c r="G565" i="39" s="1"/>
  <c r="E563" i="39"/>
  <c r="F562" i="39" s="1"/>
  <c r="G561" i="39"/>
  <c r="E150" i="43" l="1"/>
  <c r="E151" i="43"/>
  <c r="F471" i="39" l="1"/>
  <c r="E68" i="39"/>
  <c r="F67" i="39" s="1"/>
  <c r="B15" i="36" l="1"/>
  <c r="E56" i="39"/>
  <c r="F55" i="39" s="1"/>
  <c r="E100" i="39" l="1"/>
  <c r="D205" i="30" l="1"/>
  <c r="E13" i="32"/>
  <c r="C258" i="43"/>
  <c r="E41" i="41"/>
  <c r="F40" i="41" s="1"/>
  <c r="D258" i="43" s="1"/>
  <c r="E324" i="41"/>
  <c r="D225" i="39"/>
  <c r="B188" i="35" l="1"/>
  <c r="E202" i="39"/>
  <c r="D60" i="41" l="1"/>
  <c r="F438" i="39" l="1"/>
  <c r="F27" i="41" l="1"/>
  <c r="F312" i="41" l="1"/>
  <c r="D228" i="43" s="1"/>
  <c r="C277" i="30"/>
  <c r="D275" i="30" s="1"/>
  <c r="C330" i="30"/>
  <c r="D327" i="30" s="1"/>
  <c r="E330" i="41"/>
  <c r="F328" i="41" s="1"/>
  <c r="F199" i="41"/>
  <c r="F256" i="41" l="1"/>
  <c r="G250" i="41" s="1"/>
  <c r="C305" i="30" l="1"/>
  <c r="C236" i="43"/>
  <c r="E342" i="41"/>
  <c r="E341" i="41"/>
  <c r="E340" i="41"/>
  <c r="E339" i="41"/>
  <c r="E323" i="41"/>
  <c r="E322" i="41"/>
  <c r="F98" i="41" l="1"/>
  <c r="G97" i="41" s="1"/>
  <c r="D341" i="30" l="1"/>
  <c r="F101" i="39" l="1"/>
  <c r="B85" i="35" l="1"/>
  <c r="C23" i="30"/>
  <c r="F93" i="39"/>
  <c r="E251" i="39"/>
  <c r="F250" i="39" s="1"/>
  <c r="D227" i="30" l="1"/>
  <c r="E20" i="32" s="1"/>
  <c r="C294" i="30" l="1"/>
  <c r="E339" i="39" l="1"/>
  <c r="D402" i="39"/>
  <c r="E367" i="39"/>
  <c r="D104" i="43" l="1"/>
  <c r="C104" i="43"/>
  <c r="E31" i="39" l="1"/>
  <c r="E43" i="39"/>
  <c r="F42" i="39" s="1"/>
  <c r="G26" i="41" l="1"/>
  <c r="E66" i="39"/>
  <c r="F65" i="39" s="1"/>
  <c r="E64" i="39"/>
  <c r="F63" i="39" s="1"/>
  <c r="D254" i="43" l="1"/>
  <c r="E243" i="43" l="1"/>
  <c r="E242" i="43" l="1"/>
  <c r="D230" i="30" l="1"/>
  <c r="E21" i="32" s="1"/>
  <c r="F673" i="39" l="1"/>
  <c r="F441" i="39" l="1"/>
  <c r="D343" i="30" l="1"/>
  <c r="E47" i="39"/>
  <c r="E424" i="39"/>
  <c r="E239" i="43" l="1"/>
  <c r="E427" i="39" l="1"/>
  <c r="F446" i="39"/>
  <c r="D27" i="36" l="1"/>
  <c r="B180" i="35"/>
  <c r="C214" i="43" l="1"/>
  <c r="D214" i="43" l="1"/>
  <c r="E159" i="41"/>
  <c r="C196" i="43"/>
  <c r="E127" i="41"/>
  <c r="E134" i="41"/>
  <c r="F133" i="41" s="1"/>
  <c r="F158" i="41" l="1"/>
  <c r="D196" i="43" s="1"/>
  <c r="F126" i="41"/>
  <c r="E11" i="41"/>
  <c r="D242" i="41"/>
  <c r="E239" i="41" s="1"/>
  <c r="D205" i="43"/>
  <c r="E190" i="41"/>
  <c r="E189" i="41"/>
  <c r="D120" i="41"/>
  <c r="E120" i="39" l="1"/>
  <c r="C131" i="43" l="1"/>
  <c r="C22" i="43"/>
  <c r="C43" i="42" l="1"/>
  <c r="C22" i="42"/>
  <c r="D223" i="39" l="1"/>
  <c r="E200" i="39"/>
  <c r="F96" i="39" l="1"/>
  <c r="E467" i="39" l="1"/>
  <c r="F466" i="39" s="1"/>
  <c r="G464" i="39" s="1"/>
  <c r="E20" i="39"/>
  <c r="F19" i="39" s="1"/>
  <c r="D146" i="41" l="1"/>
  <c r="F448" i="39" l="1"/>
  <c r="E34" i="39" l="1"/>
  <c r="C29" i="30" l="1"/>
  <c r="D265" i="39"/>
  <c r="F362" i="41" l="1"/>
  <c r="G358" i="41" s="1"/>
  <c r="C192" i="43"/>
  <c r="D150" i="41"/>
  <c r="E149" i="41" s="1"/>
  <c r="F148" i="41" s="1"/>
  <c r="D192" i="43" s="1"/>
  <c r="C200" i="43" l="1"/>
  <c r="E178" i="41"/>
  <c r="C129" i="43"/>
  <c r="F176" i="41" l="1"/>
  <c r="D200" i="43" s="1"/>
  <c r="D107" i="43"/>
  <c r="E108" i="43"/>
  <c r="D110" i="43"/>
  <c r="E72" i="41"/>
  <c r="C265" i="43"/>
  <c r="C107" i="43" l="1"/>
  <c r="C51" i="35"/>
  <c r="C296" i="30"/>
  <c r="C241" i="43"/>
  <c r="C211" i="43"/>
  <c r="F447" i="39"/>
  <c r="E233" i="43" l="1"/>
  <c r="E107" i="43"/>
  <c r="E104" i="41" l="1"/>
  <c r="D109" i="41"/>
  <c r="D110" i="41"/>
  <c r="D119" i="41"/>
  <c r="D139" i="41"/>
  <c r="E181" i="41"/>
  <c r="E182" i="41"/>
  <c r="E191" i="41"/>
  <c r="F188" i="41" s="1"/>
  <c r="E196" i="41"/>
  <c r="F194" i="41" l="1"/>
  <c r="D204" i="43" s="1"/>
  <c r="F180" i="41"/>
  <c r="D201" i="43" s="1"/>
  <c r="C60" i="43"/>
  <c r="C59" i="43"/>
  <c r="B198" i="35" l="1"/>
  <c r="B197" i="35"/>
  <c r="B149" i="35"/>
  <c r="C137" i="35"/>
  <c r="H10" i="34" s="1"/>
  <c r="C110" i="43"/>
  <c r="C103" i="43" s="1"/>
  <c r="C137" i="30"/>
  <c r="E521" i="39" l="1"/>
  <c r="C184" i="30"/>
  <c r="C169" i="30"/>
  <c r="C166" i="30"/>
  <c r="C164" i="30"/>
  <c r="C161" i="30"/>
  <c r="C160" i="30"/>
  <c r="C129" i="30"/>
  <c r="C126" i="30"/>
  <c r="C125" i="30"/>
  <c r="C276" i="43"/>
  <c r="C284" i="43"/>
  <c r="C285" i="43"/>
  <c r="C282" i="43"/>
  <c r="C277" i="43"/>
  <c r="C274" i="43"/>
  <c r="C42" i="42"/>
  <c r="C41" i="42"/>
  <c r="C40" i="42"/>
  <c r="C39" i="42"/>
  <c r="D38" i="42" s="1"/>
  <c r="C34" i="42"/>
  <c r="C33" i="42"/>
  <c r="C32" i="42"/>
  <c r="D11" i="42"/>
  <c r="C14" i="42"/>
  <c r="C13" i="42"/>
  <c r="C12" i="42"/>
  <c r="F458" i="39"/>
  <c r="G457" i="39" s="1"/>
  <c r="D127" i="43" s="1"/>
  <c r="C263" i="43"/>
  <c r="D47" i="41"/>
  <c r="C259" i="43"/>
  <c r="D406" i="39"/>
  <c r="D405" i="39"/>
  <c r="E404" i="39" s="1"/>
  <c r="C281" i="43" l="1"/>
  <c r="E16" i="42" l="1"/>
  <c r="C21" i="42"/>
  <c r="C20" i="42"/>
  <c r="C19" i="42"/>
  <c r="C18" i="42"/>
  <c r="D17" i="42" s="1"/>
  <c r="C261" i="43"/>
  <c r="C264" i="43"/>
  <c r="D59" i="41"/>
  <c r="E58" i="41" s="1"/>
  <c r="E52" i="41"/>
  <c r="D397" i="39"/>
  <c r="D400" i="39"/>
  <c r="F62" i="41" l="1"/>
  <c r="F50" i="41"/>
  <c r="E399" i="39"/>
  <c r="E396" i="39"/>
  <c r="F395" i="39" s="1"/>
  <c r="G394" i="39" s="1"/>
  <c r="E109" i="43"/>
  <c r="E105" i="43"/>
  <c r="E112" i="43"/>
  <c r="E111" i="43"/>
  <c r="E110" i="43" l="1"/>
  <c r="D274" i="43" l="1"/>
  <c r="C273" i="43"/>
  <c r="E10" i="42"/>
  <c r="F674" i="39"/>
  <c r="G672" i="39" s="1"/>
  <c r="F670" i="39"/>
  <c r="F646" i="39"/>
  <c r="F647" i="39"/>
  <c r="F660" i="39"/>
  <c r="F659" i="39"/>
  <c r="F658" i="39"/>
  <c r="F657" i="39"/>
  <c r="C219" i="43"/>
  <c r="C290" i="41"/>
  <c r="D289" i="41" s="1"/>
  <c r="E288" i="41" s="1"/>
  <c r="G656" i="39"/>
  <c r="D170" i="43" s="1"/>
  <c r="D310" i="39"/>
  <c r="D285" i="43" l="1"/>
  <c r="D282" i="43"/>
  <c r="D277" i="43"/>
  <c r="D31" i="42" l="1"/>
  <c r="D103" i="43"/>
  <c r="E103" i="43" s="1"/>
  <c r="C76" i="30" l="1"/>
  <c r="D75" i="30" s="1"/>
  <c r="C28" i="31" s="1"/>
  <c r="E104" i="43" l="1"/>
  <c r="D200" i="30"/>
  <c r="F520" i="39" l="1"/>
  <c r="G519" i="39" s="1"/>
  <c r="D146" i="43" s="1"/>
  <c r="C146" i="43"/>
  <c r="E352" i="41" l="1"/>
  <c r="B37" i="35" l="1"/>
  <c r="C252" i="43"/>
  <c r="E148" i="39"/>
  <c r="B60" i="35" l="1"/>
  <c r="E219" i="39" l="1"/>
  <c r="F218" i="39" s="1"/>
  <c r="B64" i="35"/>
  <c r="C63" i="35" s="1"/>
  <c r="C25" i="34" s="1"/>
  <c r="C122" i="30"/>
  <c r="D121" i="30" s="1"/>
  <c r="C51" i="31" s="1"/>
  <c r="B62" i="35"/>
  <c r="C61" i="35" s="1"/>
  <c r="C24" i="34" s="1"/>
  <c r="C120" i="30"/>
  <c r="D119" i="30" s="1"/>
  <c r="C50" i="31" s="1"/>
  <c r="E195" i="39"/>
  <c r="F194" i="39" s="1"/>
  <c r="G193" i="39" s="1"/>
  <c r="D58" i="43" s="1"/>
  <c r="C58" i="43"/>
  <c r="C257" i="43"/>
  <c r="C181" i="43" l="1"/>
  <c r="E421" i="39"/>
  <c r="E420" i="39"/>
  <c r="E417" i="39"/>
  <c r="E416" i="39"/>
  <c r="E462" i="39"/>
  <c r="E452" i="39"/>
  <c r="F451" i="39"/>
  <c r="F445" i="39"/>
  <c r="F444" i="39"/>
  <c r="F442" i="39"/>
  <c r="F440" i="39"/>
  <c r="F433" i="39"/>
  <c r="F432" i="39"/>
  <c r="E430" i="39"/>
  <c r="E426" i="39"/>
  <c r="E425" i="39"/>
  <c r="F423" i="39" s="1"/>
  <c r="B183" i="35"/>
  <c r="B182" i="35"/>
  <c r="B181" i="35"/>
  <c r="B179" i="35"/>
  <c r="B178" i="35"/>
  <c r="B187" i="35"/>
  <c r="B185" i="35"/>
  <c r="F76" i="39"/>
  <c r="G73" i="39" s="1"/>
  <c r="F415" i="39" l="1"/>
  <c r="F419" i="39"/>
  <c r="C175" i="35"/>
  <c r="D170" i="30" l="1"/>
  <c r="C279" i="43" l="1"/>
  <c r="F327" i="39"/>
  <c r="E29" i="42"/>
  <c r="D145" i="41"/>
  <c r="E144" i="41" s="1"/>
  <c r="E62" i="39"/>
  <c r="E60" i="39"/>
  <c r="E91" i="39"/>
  <c r="E90" i="39"/>
  <c r="F61" i="39"/>
  <c r="E99" i="43" l="1"/>
  <c r="E253" i="43" l="1"/>
  <c r="D252" i="43"/>
  <c r="E252" i="43" s="1"/>
  <c r="B72" i="35"/>
  <c r="C71" i="35" s="1"/>
  <c r="C29" i="34" s="1"/>
  <c r="C114" i="30"/>
  <c r="F291" i="39"/>
  <c r="E169" i="39"/>
  <c r="E168" i="39"/>
  <c r="F167" i="39" s="1"/>
  <c r="G166" i="39" s="1"/>
  <c r="D53" i="43" s="1"/>
  <c r="E39" i="39"/>
  <c r="E38" i="39"/>
  <c r="E37" i="39"/>
  <c r="E36" i="39"/>
  <c r="E36" i="42" l="1"/>
  <c r="E27" i="42" s="1"/>
  <c r="C53" i="43"/>
  <c r="D113" i="30" l="1"/>
  <c r="C47" i="31" s="1"/>
  <c r="E139" i="39" l="1"/>
  <c r="E138" i="39"/>
  <c r="C256" i="43" l="1"/>
  <c r="C248" i="43"/>
  <c r="C218" i="43"/>
  <c r="C172" i="43"/>
  <c r="C153" i="43"/>
  <c r="C144" i="43"/>
  <c r="E121" i="39"/>
  <c r="F119" i="39" s="1"/>
  <c r="C250" i="43"/>
  <c r="C249" i="43"/>
  <c r="C238" i="43"/>
  <c r="C237" i="43"/>
  <c r="C235" i="43"/>
  <c r="C234" i="43"/>
  <c r="C226" i="43"/>
  <c r="C225" i="43" s="1"/>
  <c r="C222" i="43"/>
  <c r="C221" i="43"/>
  <c r="C220" i="43"/>
  <c r="C209" i="43"/>
  <c r="C208" i="43"/>
  <c r="C207" i="43"/>
  <c r="C206" i="43"/>
  <c r="C205" i="43"/>
  <c r="E205" i="43" s="1"/>
  <c r="C204" i="43"/>
  <c r="C203" i="43"/>
  <c r="C202" i="43"/>
  <c r="C201" i="43"/>
  <c r="E201" i="43" s="1"/>
  <c r="C199" i="43"/>
  <c r="C197" i="43"/>
  <c r="C195" i="43"/>
  <c r="C191" i="43"/>
  <c r="C190" i="43"/>
  <c r="C187" i="43"/>
  <c r="C186" i="43"/>
  <c r="C185" i="43"/>
  <c r="C184" i="43" s="1"/>
  <c r="C174" i="43"/>
  <c r="C173" i="43"/>
  <c r="C170" i="43"/>
  <c r="C168" i="43"/>
  <c r="C167" i="43"/>
  <c r="C158" i="43"/>
  <c r="C156" i="43"/>
  <c r="C155" i="43"/>
  <c r="C154" i="43"/>
  <c r="C147" i="43"/>
  <c r="C145" i="43"/>
  <c r="C128" i="43"/>
  <c r="C126" i="43"/>
  <c r="C125" i="43"/>
  <c r="C124" i="43" s="1"/>
  <c r="C160" i="43" s="1"/>
  <c r="C98" i="43"/>
  <c r="C96" i="43" s="1"/>
  <c r="C94" i="43"/>
  <c r="C93" i="43"/>
  <c r="C90" i="43"/>
  <c r="C89" i="43"/>
  <c r="C88" i="43"/>
  <c r="C87" i="43"/>
  <c r="C86" i="43"/>
  <c r="C85" i="43" s="1"/>
  <c r="C79" i="43"/>
  <c r="C78" i="43"/>
  <c r="C77" i="43"/>
  <c r="C76" i="43"/>
  <c r="C75" i="43"/>
  <c r="C74" i="43"/>
  <c r="C73" i="43"/>
  <c r="C71" i="43"/>
  <c r="C70" i="43" s="1"/>
  <c r="C68" i="43" s="1"/>
  <c r="C66" i="43"/>
  <c r="C65" i="43"/>
  <c r="C64" i="43"/>
  <c r="C63" i="43"/>
  <c r="C62" i="43" s="1"/>
  <c r="C56" i="43"/>
  <c r="C52" i="43"/>
  <c r="C47" i="43" s="1"/>
  <c r="C45" i="43"/>
  <c r="C43" i="43"/>
  <c r="C42" i="43"/>
  <c r="C35" i="43"/>
  <c r="C34" i="43" s="1"/>
  <c r="C20" i="43"/>
  <c r="C18" i="43"/>
  <c r="C17" i="43"/>
  <c r="C14" i="43"/>
  <c r="C13" i="43"/>
  <c r="C12" i="43"/>
  <c r="C271" i="43"/>
  <c r="E148" i="43"/>
  <c r="E140" i="43"/>
  <c r="E139" i="43"/>
  <c r="E138" i="43"/>
  <c r="E136" i="43"/>
  <c r="E135" i="43"/>
  <c r="E97" i="43"/>
  <c r="E54" i="43"/>
  <c r="E51" i="43"/>
  <c r="E50" i="43"/>
  <c r="E49" i="43"/>
  <c r="E30" i="43"/>
  <c r="E29" i="43"/>
  <c r="E28" i="43"/>
  <c r="E27" i="43"/>
  <c r="E25" i="43"/>
  <c r="E23" i="43"/>
  <c r="D165" i="30"/>
  <c r="I43" i="31" s="1"/>
  <c r="E26" i="43"/>
  <c r="F59" i="39"/>
  <c r="D117" i="30"/>
  <c r="C49" i="31" s="1"/>
  <c r="E8" i="42"/>
  <c r="F71" i="41"/>
  <c r="F57" i="41"/>
  <c r="E46" i="41"/>
  <c r="F43" i="41" s="1"/>
  <c r="D17" i="41"/>
  <c r="F9" i="41"/>
  <c r="F351" i="41"/>
  <c r="D238" i="43" s="1"/>
  <c r="E349" i="41"/>
  <c r="E348" i="41"/>
  <c r="F338" i="41"/>
  <c r="D235" i="43"/>
  <c r="E325" i="41"/>
  <c r="E227" i="43"/>
  <c r="D309" i="41"/>
  <c r="E308" i="41" s="1"/>
  <c r="C294" i="41"/>
  <c r="D293" i="41" s="1"/>
  <c r="E292" i="41" s="1"/>
  <c r="C283" i="41"/>
  <c r="D282" i="41" s="1"/>
  <c r="E281" i="41" s="1"/>
  <c r="D277" i="41"/>
  <c r="E276" i="41" s="1"/>
  <c r="F275" i="41"/>
  <c r="D220" i="43" s="1"/>
  <c r="E220" i="43" s="1"/>
  <c r="D273" i="41"/>
  <c r="D272" i="41"/>
  <c r="E270" i="41" s="1"/>
  <c r="F267" i="41" s="1"/>
  <c r="E215" i="43"/>
  <c r="E213" i="43"/>
  <c r="E234" i="41"/>
  <c r="F232" i="41" s="1"/>
  <c r="D209" i="43" s="1"/>
  <c r="E228" i="41"/>
  <c r="E227" i="41"/>
  <c r="E223" i="41"/>
  <c r="E222" i="41"/>
  <c r="D215" i="41"/>
  <c r="D214" i="41"/>
  <c r="D213" i="41"/>
  <c r="D212" i="41"/>
  <c r="D211" i="41"/>
  <c r="D210" i="41"/>
  <c r="E208" i="41"/>
  <c r="D203" i="43"/>
  <c r="E203" i="43" s="1"/>
  <c r="E186" i="41"/>
  <c r="F184" i="41" s="1"/>
  <c r="D202" i="43"/>
  <c r="E202" i="43" s="1"/>
  <c r="E174" i="41"/>
  <c r="E172" i="41"/>
  <c r="E198" i="43"/>
  <c r="E165" i="41"/>
  <c r="E164" i="41"/>
  <c r="E163" i="41"/>
  <c r="E196" i="43"/>
  <c r="E155" i="41"/>
  <c r="F154" i="41" s="1"/>
  <c r="E143" i="41"/>
  <c r="D140" i="41"/>
  <c r="E138" i="41" s="1"/>
  <c r="F137" i="41" s="1"/>
  <c r="D190" i="43" s="1"/>
  <c r="E190" i="43" s="1"/>
  <c r="E124" i="41"/>
  <c r="F123" i="41" s="1"/>
  <c r="D187" i="43" s="1"/>
  <c r="E187" i="43" s="1"/>
  <c r="D118" i="41"/>
  <c r="D117" i="41"/>
  <c r="D114" i="41"/>
  <c r="D113" i="41"/>
  <c r="E112" i="41" s="1"/>
  <c r="E108" i="41"/>
  <c r="E107" i="41"/>
  <c r="F106" i="41" s="1"/>
  <c r="F103" i="41"/>
  <c r="D174" i="43"/>
  <c r="E174" i="43" s="1"/>
  <c r="G669" i="39"/>
  <c r="G649" i="39"/>
  <c r="D168" i="43" s="1"/>
  <c r="E170" i="43"/>
  <c r="G644" i="39"/>
  <c r="F602" i="39"/>
  <c r="F601" i="39"/>
  <c r="F600" i="39"/>
  <c r="E158" i="43"/>
  <c r="E157" i="43"/>
  <c r="G557" i="39"/>
  <c r="H556" i="39" s="1"/>
  <c r="E156" i="43"/>
  <c r="G554" i="39"/>
  <c r="H553" i="39" s="1"/>
  <c r="E155" i="43"/>
  <c r="E547" i="39"/>
  <c r="E546" i="39"/>
  <c r="F545" i="39" s="1"/>
  <c r="G544" i="39" s="1"/>
  <c r="H543" i="39" s="1"/>
  <c r="F524" i="39"/>
  <c r="G523" i="39" s="1"/>
  <c r="E516" i="39"/>
  <c r="F515" i="39" s="1"/>
  <c r="G514" i="39" s="1"/>
  <c r="E137" i="43"/>
  <c r="E134" i="43"/>
  <c r="E133" i="43"/>
  <c r="D129" i="43"/>
  <c r="E129" i="43" s="1"/>
  <c r="F461" i="39"/>
  <c r="G460" i="39" s="1"/>
  <c r="D128" i="43" s="1"/>
  <c r="E128" i="43" s="1"/>
  <c r="F454" i="39"/>
  <c r="G450" i="39" s="1"/>
  <c r="D126" i="43" s="1"/>
  <c r="E126" i="43" s="1"/>
  <c r="E437" i="39"/>
  <c r="E436" i="39"/>
  <c r="F435" i="39"/>
  <c r="F434" i="39"/>
  <c r="F429" i="39"/>
  <c r="G414" i="39" s="1"/>
  <c r="E101" i="43"/>
  <c r="F409" i="39"/>
  <c r="G408" i="39" s="1"/>
  <c r="E390" i="39"/>
  <c r="E389" i="39"/>
  <c r="D387" i="39"/>
  <c r="D386" i="39"/>
  <c r="D385" i="39"/>
  <c r="E384" i="39"/>
  <c r="D382" i="39"/>
  <c r="D381" i="39"/>
  <c r="D380" i="39"/>
  <c r="E379" i="39"/>
  <c r="F378" i="39" s="1"/>
  <c r="E376" i="39"/>
  <c r="F375" i="39" s="1"/>
  <c r="E373" i="39"/>
  <c r="F372" i="39" s="1"/>
  <c r="E370" i="39"/>
  <c r="F369" i="39" s="1"/>
  <c r="E366" i="39"/>
  <c r="F365" i="39" s="1"/>
  <c r="F362" i="39"/>
  <c r="F361" i="39"/>
  <c r="E359" i="39"/>
  <c r="E358" i="39"/>
  <c r="E357" i="39"/>
  <c r="E356" i="39"/>
  <c r="F355" i="39" s="1"/>
  <c r="E353" i="39"/>
  <c r="E352" i="39"/>
  <c r="F348" i="39"/>
  <c r="G347" i="39" s="1"/>
  <c r="D88" i="43" s="1"/>
  <c r="E88" i="43" s="1"/>
  <c r="F345" i="39"/>
  <c r="G344" i="39" s="1"/>
  <c r="D87" i="43" s="1"/>
  <c r="E87" i="43" s="1"/>
  <c r="E342" i="39"/>
  <c r="F341" i="39" s="1"/>
  <c r="E338" i="39"/>
  <c r="F337" i="39" s="1"/>
  <c r="F330" i="39"/>
  <c r="F329" i="39"/>
  <c r="F328" i="39"/>
  <c r="E326" i="39"/>
  <c r="E325" i="39"/>
  <c r="F324" i="39" s="1"/>
  <c r="G323" i="39" s="1"/>
  <c r="D79" i="43" s="1"/>
  <c r="E79" i="43" s="1"/>
  <c r="F321" i="39"/>
  <c r="G320" i="39" s="1"/>
  <c r="D78" i="43" s="1"/>
  <c r="E78" i="43" s="1"/>
  <c r="E318" i="39"/>
  <c r="E317" i="39"/>
  <c r="D314" i="39"/>
  <c r="D313" i="39"/>
  <c r="E312" i="39"/>
  <c r="D309" i="39"/>
  <c r="D308" i="39"/>
  <c r="D307" i="39"/>
  <c r="D306" i="39"/>
  <c r="D305" i="39"/>
  <c r="D304" i="39"/>
  <c r="D303" i="39"/>
  <c r="F298" i="39"/>
  <c r="G297" i="39" s="1"/>
  <c r="D76" i="43" s="1"/>
  <c r="E76" i="43" s="1"/>
  <c r="F295" i="39"/>
  <c r="F294" i="39"/>
  <c r="G293" i="39" s="1"/>
  <c r="D75" i="43" s="1"/>
  <c r="E75" i="43" s="1"/>
  <c r="F290" i="39"/>
  <c r="F289" i="39"/>
  <c r="F286" i="39"/>
  <c r="F285" i="39"/>
  <c r="G284" i="39"/>
  <c r="D73" i="43" s="1"/>
  <c r="E73" i="43" s="1"/>
  <c r="F279" i="39"/>
  <c r="G278" i="39"/>
  <c r="E271" i="39"/>
  <c r="F270" i="39"/>
  <c r="F267" i="39"/>
  <c r="D264" i="39"/>
  <c r="D263" i="39"/>
  <c r="D259" i="39"/>
  <c r="E258" i="39" s="1"/>
  <c r="E253" i="39"/>
  <c r="F252" i="39" s="1"/>
  <c r="F249" i="39"/>
  <c r="D246" i="39"/>
  <c r="D245" i="39"/>
  <c r="E244" i="39" s="1"/>
  <c r="F243" i="39" s="1"/>
  <c r="G242" i="39" s="1"/>
  <c r="D64" i="43" s="1"/>
  <c r="E64" i="43" s="1"/>
  <c r="F239" i="39"/>
  <c r="F238" i="39"/>
  <c r="G237" i="39"/>
  <c r="D224" i="39"/>
  <c r="E222" i="39" s="1"/>
  <c r="F221" i="39"/>
  <c r="E211" i="39"/>
  <c r="E206" i="39"/>
  <c r="F205" i="39" s="1"/>
  <c r="E201" i="39"/>
  <c r="F199" i="39" s="1"/>
  <c r="G198" i="39"/>
  <c r="D59" i="43" s="1"/>
  <c r="E59" i="43" s="1"/>
  <c r="F186" i="39"/>
  <c r="F181" i="39"/>
  <c r="G180" i="39" s="1"/>
  <c r="D57" i="43" s="1"/>
  <c r="F164" i="39"/>
  <c r="G163" i="39" s="1"/>
  <c r="H161" i="39" s="1"/>
  <c r="E155" i="39"/>
  <c r="F154" i="39" s="1"/>
  <c r="E152" i="39"/>
  <c r="E151" i="39"/>
  <c r="E150" i="39"/>
  <c r="E149" i="39"/>
  <c r="E137" i="39"/>
  <c r="F136" i="39" s="1"/>
  <c r="G135" i="39" s="1"/>
  <c r="D43" i="43" s="1"/>
  <c r="E43" i="43" s="1"/>
  <c r="E133" i="39"/>
  <c r="E132" i="39"/>
  <c r="E131" i="39"/>
  <c r="E130" i="39"/>
  <c r="E129" i="39"/>
  <c r="E128" i="39"/>
  <c r="E127" i="39"/>
  <c r="E39" i="43"/>
  <c r="F105" i="39"/>
  <c r="G104" i="39" s="1"/>
  <c r="D20" i="43" s="1"/>
  <c r="E20" i="43" s="1"/>
  <c r="E99" i="39"/>
  <c r="F98" i="39" s="1"/>
  <c r="E95" i="39"/>
  <c r="F94" i="39" s="1"/>
  <c r="E89" i="39"/>
  <c r="E88" i="39"/>
  <c r="E87" i="39"/>
  <c r="E84" i="39"/>
  <c r="F83" i="39" s="1"/>
  <c r="E81" i="39"/>
  <c r="F80" i="39" s="1"/>
  <c r="E58" i="39"/>
  <c r="F57" i="39"/>
  <c r="E54" i="39"/>
  <c r="E53" i="39"/>
  <c r="E52" i="39"/>
  <c r="F49" i="39"/>
  <c r="E46" i="39"/>
  <c r="F45" i="39" s="1"/>
  <c r="E33" i="39"/>
  <c r="E32" i="39"/>
  <c r="E30" i="39"/>
  <c r="E29" i="39"/>
  <c r="E28" i="39"/>
  <c r="E27" i="39"/>
  <c r="F25" i="39"/>
  <c r="E23" i="39"/>
  <c r="F22" i="39" s="1"/>
  <c r="E18" i="39"/>
  <c r="F17" i="39" s="1"/>
  <c r="G16" i="39" s="1"/>
  <c r="F14" i="39"/>
  <c r="F13" i="39"/>
  <c r="F12" i="39"/>
  <c r="F11" i="39"/>
  <c r="D232" i="30"/>
  <c r="E22" i="32" s="1"/>
  <c r="D223" i="30"/>
  <c r="E18" i="32" s="1"/>
  <c r="F16" i="32" s="1"/>
  <c r="D221" i="30"/>
  <c r="B150" i="35"/>
  <c r="C148" i="35" s="1"/>
  <c r="C138" i="30"/>
  <c r="D136" i="30" s="1"/>
  <c r="D30" i="36"/>
  <c r="D29" i="36"/>
  <c r="D28" i="36"/>
  <c r="D25" i="36"/>
  <c r="D24" i="36"/>
  <c r="F22" i="36" s="1"/>
  <c r="D17" i="36"/>
  <c r="D16" i="36"/>
  <c r="D14" i="36"/>
  <c r="B30" i="36"/>
  <c r="B29" i="36"/>
  <c r="B28" i="36"/>
  <c r="B25" i="36"/>
  <c r="B24" i="36"/>
  <c r="B16" i="36"/>
  <c r="B17" i="36"/>
  <c r="B14" i="36"/>
  <c r="C196" i="35"/>
  <c r="D59" i="34" s="1"/>
  <c r="I59" i="34" s="1"/>
  <c r="B195" i="35"/>
  <c r="C194" i="35" s="1"/>
  <c r="H36" i="34" s="1"/>
  <c r="B193" i="35"/>
  <c r="C192" i="35" s="1"/>
  <c r="B190" i="35"/>
  <c r="C189" i="35" s="1"/>
  <c r="H31" i="34" s="1"/>
  <c r="B174" i="35"/>
  <c r="C173" i="35" s="1"/>
  <c r="H29" i="34" s="1"/>
  <c r="B172" i="35"/>
  <c r="B171" i="35"/>
  <c r="C170" i="35" s="1"/>
  <c r="H28" i="34" s="1"/>
  <c r="C166" i="35"/>
  <c r="B165" i="35"/>
  <c r="C164" i="35" s="1"/>
  <c r="H24" i="34" s="1"/>
  <c r="B163" i="35"/>
  <c r="C162" i="35" s="1"/>
  <c r="B161" i="35"/>
  <c r="C160" i="35" s="1"/>
  <c r="H22" i="34" s="1"/>
  <c r="B158" i="35"/>
  <c r="C157" i="35"/>
  <c r="H21" i="34" s="1"/>
  <c r="B147" i="35"/>
  <c r="C146" i="35" s="1"/>
  <c r="H15" i="34" s="1"/>
  <c r="C143" i="35"/>
  <c r="I13" i="34" s="1"/>
  <c r="B142" i="35"/>
  <c r="C141" i="35" s="1"/>
  <c r="H12" i="34" s="1"/>
  <c r="B140" i="35"/>
  <c r="C139" i="35" s="1"/>
  <c r="B136" i="35"/>
  <c r="C135" i="35" s="1"/>
  <c r="H9" i="34" s="1"/>
  <c r="B134" i="35"/>
  <c r="C133" i="35"/>
  <c r="H8" i="34" s="1"/>
  <c r="C128" i="35"/>
  <c r="C54" i="34"/>
  <c r="C122" i="35"/>
  <c r="C52" i="34" s="1"/>
  <c r="D51" i="34"/>
  <c r="B120" i="35"/>
  <c r="C119" i="35"/>
  <c r="C49" i="34" s="1"/>
  <c r="C117" i="35"/>
  <c r="B115" i="35"/>
  <c r="C114" i="35" s="1"/>
  <c r="B112" i="35"/>
  <c r="C111" i="35"/>
  <c r="C45" i="34" s="1"/>
  <c r="B110" i="35"/>
  <c r="B109" i="35"/>
  <c r="C108" i="35" s="1"/>
  <c r="C44" i="34" s="1"/>
  <c r="B107" i="35"/>
  <c r="C106" i="35" s="1"/>
  <c r="B105" i="35"/>
  <c r="C104" i="35"/>
  <c r="C42" i="34" s="1"/>
  <c r="B102" i="35"/>
  <c r="C101" i="35" s="1"/>
  <c r="C39" i="34" s="1"/>
  <c r="B100" i="35"/>
  <c r="B99" i="35"/>
  <c r="B98" i="35"/>
  <c r="C97" i="35" s="1"/>
  <c r="C38" i="34" s="1"/>
  <c r="B96" i="35"/>
  <c r="B95" i="35"/>
  <c r="B94" i="35"/>
  <c r="B93" i="35"/>
  <c r="B91" i="35"/>
  <c r="C90" i="35" s="1"/>
  <c r="C37" i="34" s="1"/>
  <c r="B88" i="35"/>
  <c r="C87" i="35" s="1"/>
  <c r="B86" i="35"/>
  <c r="B82" i="35"/>
  <c r="B80" i="35"/>
  <c r="B79" i="35"/>
  <c r="B76" i="35"/>
  <c r="C74" i="35" s="1"/>
  <c r="C32" i="34" s="1"/>
  <c r="B75" i="35"/>
  <c r="B69" i="35"/>
  <c r="C66" i="35" s="1"/>
  <c r="C65" i="35" s="1"/>
  <c r="C28" i="34"/>
  <c r="D27" i="34" s="1"/>
  <c r="B59" i="35"/>
  <c r="C58" i="35" s="1"/>
  <c r="C23" i="34"/>
  <c r="B57" i="35"/>
  <c r="C56" i="35"/>
  <c r="C22" i="34" s="1"/>
  <c r="C54" i="35"/>
  <c r="C49" i="35"/>
  <c r="C47" i="35"/>
  <c r="B46" i="35"/>
  <c r="C45" i="35" s="1"/>
  <c r="C18" i="34" s="1"/>
  <c r="B44" i="35"/>
  <c r="C43" i="35"/>
  <c r="C17" i="34" s="1"/>
  <c r="B42" i="35"/>
  <c r="B40" i="35"/>
  <c r="B39" i="35"/>
  <c r="B38" i="35"/>
  <c r="B33" i="35"/>
  <c r="B32" i="35"/>
  <c r="B31" i="35"/>
  <c r="B29" i="35"/>
  <c r="B28" i="35"/>
  <c r="B27" i="35"/>
  <c r="B26" i="35"/>
  <c r="C21" i="35"/>
  <c r="B20" i="35"/>
  <c r="C19" i="35"/>
  <c r="C11" i="34" s="1"/>
  <c r="D10" i="34" s="1"/>
  <c r="C16" i="35"/>
  <c r="D9" i="34" s="1"/>
  <c r="B15" i="35"/>
  <c r="B13" i="35"/>
  <c r="B12" i="35"/>
  <c r="C11" i="35" s="1"/>
  <c r="D8" i="34" s="1"/>
  <c r="B10" i="35"/>
  <c r="B9" i="35"/>
  <c r="B8" i="35"/>
  <c r="C7" i="35"/>
  <c r="D7" i="34" s="1"/>
  <c r="D55" i="32"/>
  <c r="F36" i="32" s="1"/>
  <c r="C302" i="30"/>
  <c r="D323" i="30"/>
  <c r="F47" i="32" s="1"/>
  <c r="C321" i="30"/>
  <c r="D320" i="30" s="1"/>
  <c r="C315" i="30"/>
  <c r="C310" i="30"/>
  <c r="C304" i="30"/>
  <c r="D303" i="30" s="1"/>
  <c r="E42" i="32" s="1"/>
  <c r="D295" i="30"/>
  <c r="E41" i="32" s="1"/>
  <c r="D293" i="30"/>
  <c r="E40" i="32" s="1"/>
  <c r="C292" i="30"/>
  <c r="D291" i="30" s="1"/>
  <c r="E39" i="32" s="1"/>
  <c r="E275" i="30"/>
  <c r="C272" i="30"/>
  <c r="C271" i="30"/>
  <c r="D268" i="30"/>
  <c r="D266" i="30"/>
  <c r="E33" i="32" s="1"/>
  <c r="D264" i="30"/>
  <c r="E32" i="32" s="1"/>
  <c r="D262" i="30"/>
  <c r="E31" i="32" s="1"/>
  <c r="D260" i="30"/>
  <c r="E30" i="32" s="1"/>
  <c r="D256" i="30"/>
  <c r="F24" i="32" s="1"/>
  <c r="E256" i="30"/>
  <c r="D207" i="30"/>
  <c r="E14" i="32" s="1"/>
  <c r="F12" i="32" s="1"/>
  <c r="D198" i="30"/>
  <c r="D194" i="30"/>
  <c r="D190" i="30"/>
  <c r="E9" i="32" s="1"/>
  <c r="D183" i="30"/>
  <c r="I39" i="31" s="1"/>
  <c r="E183" i="30"/>
  <c r="D167" i="30"/>
  <c r="I37" i="31" s="1"/>
  <c r="E167" i="30"/>
  <c r="D163" i="30"/>
  <c r="E162" i="30" s="1"/>
  <c r="C157" i="30"/>
  <c r="D156" i="30" s="1"/>
  <c r="D153" i="30"/>
  <c r="C152" i="30"/>
  <c r="D151" i="30" s="1"/>
  <c r="I25" i="31" s="1"/>
  <c r="C150" i="30"/>
  <c r="D149" i="30" s="1"/>
  <c r="D146" i="30"/>
  <c r="H21" i="31" s="1"/>
  <c r="C145" i="30"/>
  <c r="D144" i="30" s="1"/>
  <c r="H20" i="31" s="1"/>
  <c r="I19" i="31" s="1"/>
  <c r="J18" i="31" s="1"/>
  <c r="C134" i="30"/>
  <c r="D133" i="30" s="1"/>
  <c r="I12" i="31" s="1"/>
  <c r="J11" i="31" s="1"/>
  <c r="D130" i="30"/>
  <c r="I9" i="31" s="1"/>
  <c r="D128" i="30"/>
  <c r="I8" i="31" s="1"/>
  <c r="J7" i="31" s="1"/>
  <c r="C91" i="30"/>
  <c r="D124" i="30"/>
  <c r="D57" i="31" s="1"/>
  <c r="J57" i="31" s="1"/>
  <c r="D115" i="30"/>
  <c r="C48" i="31" s="1"/>
  <c r="D110" i="30"/>
  <c r="C46" i="31" s="1"/>
  <c r="D105" i="30"/>
  <c r="C45" i="31" s="1"/>
  <c r="C104" i="30"/>
  <c r="D103" i="30"/>
  <c r="C43" i="31" s="1"/>
  <c r="C102" i="30"/>
  <c r="D101" i="30"/>
  <c r="C99" i="30"/>
  <c r="D98" i="30"/>
  <c r="C39" i="31" s="1"/>
  <c r="C97" i="30"/>
  <c r="D96" i="30"/>
  <c r="C38" i="31" s="1"/>
  <c r="C95" i="30"/>
  <c r="D94" i="30"/>
  <c r="C37" i="31" s="1"/>
  <c r="C93" i="30"/>
  <c r="D92" i="30"/>
  <c r="C36" i="31" s="1"/>
  <c r="C90" i="30"/>
  <c r="D89" i="30"/>
  <c r="C87" i="30"/>
  <c r="D85" i="30" s="1"/>
  <c r="C32" i="31" s="1"/>
  <c r="C84" i="30"/>
  <c r="D82" i="30" s="1"/>
  <c r="C31" i="31" s="1"/>
  <c r="C81" i="30"/>
  <c r="C80" i="30"/>
  <c r="D79" i="30" s="1"/>
  <c r="C30" i="31" s="1"/>
  <c r="C78" i="30"/>
  <c r="D77" i="30" s="1"/>
  <c r="C29" i="31" s="1"/>
  <c r="C74" i="30"/>
  <c r="D73" i="30" s="1"/>
  <c r="C27" i="31" s="1"/>
  <c r="C71" i="30"/>
  <c r="C70" i="30"/>
  <c r="C68" i="30"/>
  <c r="C67" i="30"/>
  <c r="C65" i="30"/>
  <c r="C63" i="30"/>
  <c r="C62" i="30"/>
  <c r="D61" i="30" s="1"/>
  <c r="C24" i="31" s="1"/>
  <c r="C58" i="30"/>
  <c r="C57" i="30"/>
  <c r="C56" i="30"/>
  <c r="C53" i="30"/>
  <c r="D52" i="30" s="1"/>
  <c r="C20" i="31" s="1"/>
  <c r="C51" i="30"/>
  <c r="C50" i="30"/>
  <c r="C48" i="30"/>
  <c r="C47" i="30"/>
  <c r="C46" i="30"/>
  <c r="C45" i="30"/>
  <c r="C43" i="30"/>
  <c r="D42" i="30" s="1"/>
  <c r="C18" i="31" s="1"/>
  <c r="D40" i="30"/>
  <c r="D38" i="30"/>
  <c r="D35" i="30"/>
  <c r="D30" i="30"/>
  <c r="C15" i="31" s="1"/>
  <c r="C28" i="30"/>
  <c r="C27" i="30"/>
  <c r="C24" i="30"/>
  <c r="C19" i="30"/>
  <c r="C18" i="30"/>
  <c r="C17" i="30"/>
  <c r="C15" i="30"/>
  <c r="C13" i="30"/>
  <c r="D12" i="30" s="1"/>
  <c r="C13" i="31" s="1"/>
  <c r="C10" i="30"/>
  <c r="D9" i="30"/>
  <c r="C10" i="31" s="1"/>
  <c r="C8" i="30"/>
  <c r="C7" i="30"/>
  <c r="D6" i="30" s="1"/>
  <c r="C9" i="31" s="1"/>
  <c r="C5" i="30"/>
  <c r="D4" i="30" s="1"/>
  <c r="E170" i="30"/>
  <c r="D159" i="30"/>
  <c r="I36" i="31" s="1"/>
  <c r="E323" i="30"/>
  <c r="C18" i="35"/>
  <c r="C121" i="35"/>
  <c r="C145" i="35"/>
  <c r="E202" i="30"/>
  <c r="E17" i="32"/>
  <c r="E220" i="30"/>
  <c r="E10" i="32"/>
  <c r="I42" i="31"/>
  <c r="D37" i="43"/>
  <c r="E37" i="43" s="1"/>
  <c r="D63" i="43"/>
  <c r="D71" i="43"/>
  <c r="E71" i="43" s="1"/>
  <c r="D93" i="43"/>
  <c r="E93" i="43" s="1"/>
  <c r="H512" i="39"/>
  <c r="D145" i="43"/>
  <c r="H667" i="39"/>
  <c r="D173" i="43"/>
  <c r="D172" i="43" s="1"/>
  <c r="E172" i="43" s="1"/>
  <c r="E154" i="43"/>
  <c r="D153" i="43"/>
  <c r="E153" i="43" s="1"/>
  <c r="E145" i="43"/>
  <c r="E63" i="43"/>
  <c r="E48" i="43"/>
  <c r="E38" i="43"/>
  <c r="E24" i="43"/>
  <c r="D22" i="43"/>
  <c r="E22" i="43" s="1"/>
  <c r="C48" i="34" l="1"/>
  <c r="D47" i="34" s="1"/>
  <c r="C113" i="35"/>
  <c r="H23" i="34"/>
  <c r="C156" i="35"/>
  <c r="C8" i="31"/>
  <c r="E3" i="30"/>
  <c r="E320" i="30"/>
  <c r="F45" i="32"/>
  <c r="H11" i="34"/>
  <c r="C132" i="35"/>
  <c r="H35" i="34"/>
  <c r="I33" i="34" s="1"/>
  <c r="C191" i="35"/>
  <c r="G336" i="39"/>
  <c r="E135" i="30"/>
  <c r="I15" i="31"/>
  <c r="J14" i="31" s="1"/>
  <c r="D36" i="34"/>
  <c r="I7" i="34"/>
  <c r="J41" i="31"/>
  <c r="C169" i="35"/>
  <c r="C89" i="35"/>
  <c r="D49" i="30"/>
  <c r="C19" i="31" s="1"/>
  <c r="D17" i="31" s="1"/>
  <c r="D55" i="30"/>
  <c r="D66" i="30"/>
  <c r="C25" i="31" s="1"/>
  <c r="D69" i="30"/>
  <c r="C26" i="31" s="1"/>
  <c r="E127" i="30"/>
  <c r="D307" i="30"/>
  <c r="E43" i="32" s="1"/>
  <c r="C53" i="35"/>
  <c r="C77" i="35"/>
  <c r="C33" i="34" s="1"/>
  <c r="F13" i="36"/>
  <c r="F33" i="36" s="1"/>
  <c r="H30" i="34" s="1"/>
  <c r="G288" i="39"/>
  <c r="D74" i="43" s="1"/>
  <c r="E74" i="43" s="1"/>
  <c r="F316" i="39"/>
  <c r="F351" i="39"/>
  <c r="G350" i="39" s="1"/>
  <c r="D89" i="43" s="1"/>
  <c r="E89" i="43" s="1"/>
  <c r="D147" i="43"/>
  <c r="G599" i="39"/>
  <c r="H559" i="39" s="1"/>
  <c r="H541" i="39" s="1"/>
  <c r="E209" i="43"/>
  <c r="E235" i="43"/>
  <c r="E238" i="43"/>
  <c r="G49" i="41"/>
  <c r="C122" i="43"/>
  <c r="C16" i="43"/>
  <c r="C41" i="43"/>
  <c r="C194" i="43"/>
  <c r="C230" i="43"/>
  <c r="E173" i="43"/>
  <c r="C35" i="31"/>
  <c r="D34" i="31" s="1"/>
  <c r="E88" i="30"/>
  <c r="I24" i="31"/>
  <c r="J23" i="31" s="1"/>
  <c r="E148" i="30"/>
  <c r="I29" i="31"/>
  <c r="J28" i="31" s="1"/>
  <c r="E155" i="30"/>
  <c r="C43" i="34"/>
  <c r="D41" i="34" s="1"/>
  <c r="C103" i="35"/>
  <c r="E34" i="30"/>
  <c r="E159" i="30"/>
  <c r="D7" i="31"/>
  <c r="E124" i="30"/>
  <c r="E132" i="30"/>
  <c r="C34" i="34"/>
  <c r="D31" i="34" s="1"/>
  <c r="C73" i="35"/>
  <c r="D26" i="30"/>
  <c r="C14" i="31" s="1"/>
  <c r="D12" i="31" s="1"/>
  <c r="E143" i="30"/>
  <c r="E189" i="30"/>
  <c r="F188" i="30" s="1"/>
  <c r="D270" i="30"/>
  <c r="C25" i="35"/>
  <c r="C36" i="35"/>
  <c r="C16" i="34" s="1"/>
  <c r="C21" i="34"/>
  <c r="D20" i="34" s="1"/>
  <c r="I19" i="34"/>
  <c r="G364" i="39"/>
  <c r="D90" i="43" s="1"/>
  <c r="E90" i="43" s="1"/>
  <c r="D94" i="43"/>
  <c r="E94" i="43" s="1"/>
  <c r="H392" i="39"/>
  <c r="H334" i="39"/>
  <c r="F171" i="41"/>
  <c r="D199" i="43" s="1"/>
  <c r="E199" i="43" s="1"/>
  <c r="E209" i="41"/>
  <c r="F221" i="41"/>
  <c r="D207" i="43" s="1"/>
  <c r="E207" i="43" s="1"/>
  <c r="C142" i="43"/>
  <c r="C246" i="43"/>
  <c r="G10" i="39"/>
  <c r="G41" i="39"/>
  <c r="D14" i="43" s="1"/>
  <c r="E14" i="43" s="1"/>
  <c r="F51" i="39"/>
  <c r="F86" i="39"/>
  <c r="G79" i="39" s="1"/>
  <c r="F126" i="39"/>
  <c r="G125" i="39" s="1"/>
  <c r="F147" i="39"/>
  <c r="G146" i="39" s="1"/>
  <c r="D45" i="43" s="1"/>
  <c r="E45" i="43" s="1"/>
  <c r="G248" i="39"/>
  <c r="D262" i="39"/>
  <c r="E261" i="39" s="1"/>
  <c r="F257" i="39" s="1"/>
  <c r="G256" i="39" s="1"/>
  <c r="D66" i="43" s="1"/>
  <c r="E66" i="43" s="1"/>
  <c r="E302" i="39"/>
  <c r="F301" i="39" s="1"/>
  <c r="G300" i="39" s="1"/>
  <c r="D77" i="43" s="1"/>
  <c r="D86" i="43"/>
  <c r="F207" i="41"/>
  <c r="F347" i="41"/>
  <c r="D237" i="43" s="1"/>
  <c r="E237" i="43" s="1"/>
  <c r="C11" i="43"/>
  <c r="C9" i="43" s="1"/>
  <c r="C32" i="43"/>
  <c r="C92" i="43"/>
  <c r="D52" i="43"/>
  <c r="F305" i="41"/>
  <c r="G303" i="41" s="1"/>
  <c r="D195" i="43"/>
  <c r="F226" i="41"/>
  <c r="D208" i="43" s="1"/>
  <c r="E208" i="43" s="1"/>
  <c r="G204" i="39"/>
  <c r="D60" i="43" s="1"/>
  <c r="E60" i="43" s="1"/>
  <c r="D125" i="43"/>
  <c r="H412" i="39"/>
  <c r="H16" i="34"/>
  <c r="I14" i="34" s="1"/>
  <c r="D206" i="43"/>
  <c r="E206" i="43" s="1"/>
  <c r="E33" i="41"/>
  <c r="F32" i="41" s="1"/>
  <c r="I27" i="34"/>
  <c r="J32" i="31"/>
  <c r="D17" i="43"/>
  <c r="F162" i="41"/>
  <c r="D197" i="43" s="1"/>
  <c r="E197" i="43" s="1"/>
  <c r="F280" i="41"/>
  <c r="D221" i="43" s="1"/>
  <c r="E221" i="43" s="1"/>
  <c r="E54" i="30"/>
  <c r="C23" i="31"/>
  <c r="D22" i="31" s="1"/>
  <c r="E100" i="30"/>
  <c r="C42" i="31"/>
  <c r="D41" i="31" s="1"/>
  <c r="F321" i="41"/>
  <c r="G317" i="41" s="1"/>
  <c r="D265" i="43"/>
  <c r="E265" i="43" s="1"/>
  <c r="E168" i="43"/>
  <c r="D167" i="43"/>
  <c r="E167" i="43" s="1"/>
  <c r="F287" i="41"/>
  <c r="D222" i="43" s="1"/>
  <c r="E222" i="43" s="1"/>
  <c r="D263" i="43"/>
  <c r="E263" i="43" s="1"/>
  <c r="F8" i="32"/>
  <c r="G7" i="32" s="1"/>
  <c r="E204" i="43"/>
  <c r="D98" i="43"/>
  <c r="D96" i="43" s="1"/>
  <c r="E189" i="43"/>
  <c r="E188" i="43"/>
  <c r="E147" i="43"/>
  <c r="D144" i="43"/>
  <c r="D142" i="43" s="1"/>
  <c r="E16" i="41"/>
  <c r="F142" i="41"/>
  <c r="D191" i="43" s="1"/>
  <c r="E191" i="43" s="1"/>
  <c r="G118" i="39"/>
  <c r="C120" i="43"/>
  <c r="F38" i="32"/>
  <c r="E290" i="30"/>
  <c r="E274" i="43"/>
  <c r="D273" i="43"/>
  <c r="E277" i="43"/>
  <c r="D276" i="43"/>
  <c r="E276" i="43" s="1"/>
  <c r="E282" i="43"/>
  <c r="D281" i="43"/>
  <c r="E285" i="43"/>
  <c r="D284" i="43"/>
  <c r="E284" i="43" s="1"/>
  <c r="E232" i="43"/>
  <c r="G152" i="41"/>
  <c r="E200" i="43"/>
  <c r="D186" i="43"/>
  <c r="E186" i="43" s="1"/>
  <c r="D185" i="43"/>
  <c r="D184" i="43" s="1"/>
  <c r="D226" i="43"/>
  <c r="D225" i="43" s="1"/>
  <c r="D219" i="43"/>
  <c r="D218" i="43" s="1"/>
  <c r="D244" i="43"/>
  <c r="D249" i="43"/>
  <c r="D262" i="43"/>
  <c r="H276" i="39" l="1"/>
  <c r="C179" i="43"/>
  <c r="C266" i="43" s="1"/>
  <c r="C169" i="43" s="1"/>
  <c r="H72" i="39"/>
  <c r="D18" i="43"/>
  <c r="E18" i="43" s="1"/>
  <c r="E86" i="43"/>
  <c r="D85" i="43"/>
  <c r="E34" i="32"/>
  <c r="F29" i="32" s="1"/>
  <c r="G28" i="32" s="1"/>
  <c r="G49" i="32" s="1"/>
  <c r="I38" i="31" s="1"/>
  <c r="J35" i="31" s="1"/>
  <c r="J48" i="31" s="1"/>
  <c r="J54" i="31" s="1"/>
  <c r="E259" i="30"/>
  <c r="F258" i="30" s="1"/>
  <c r="F326" i="30" s="1"/>
  <c r="H179" i="39"/>
  <c r="C83" i="43"/>
  <c r="E77" i="43"/>
  <c r="D70" i="43"/>
  <c r="D65" i="43"/>
  <c r="H235" i="39"/>
  <c r="H124" i="39"/>
  <c r="D42" i="43"/>
  <c r="H8" i="39"/>
  <c r="D12" i="43"/>
  <c r="E12" i="43" s="1"/>
  <c r="C24" i="35"/>
  <c r="C15" i="34"/>
  <c r="D14" i="34" s="1"/>
  <c r="D56" i="34" s="1"/>
  <c r="D92" i="43"/>
  <c r="E92" i="43" s="1"/>
  <c r="E11" i="30"/>
  <c r="I56" i="34"/>
  <c r="E52" i="43"/>
  <c r="D47" i="43"/>
  <c r="E47" i="43" s="1"/>
  <c r="G265" i="41"/>
  <c r="D56" i="43"/>
  <c r="E56" i="43" s="1"/>
  <c r="E57" i="43"/>
  <c r="F15" i="41"/>
  <c r="G8" i="41" s="1"/>
  <c r="D257" i="43"/>
  <c r="G31" i="41"/>
  <c r="D54" i="31"/>
  <c r="E17" i="43"/>
  <c r="D16" i="43"/>
  <c r="E16" i="43" s="1"/>
  <c r="D241" i="43"/>
  <c r="E244" i="43"/>
  <c r="D234" i="43"/>
  <c r="E216" i="43"/>
  <c r="G101" i="41"/>
  <c r="G95" i="41" s="1"/>
  <c r="E125" i="43"/>
  <c r="D124" i="43"/>
  <c r="D259" i="43"/>
  <c r="E259" i="43" s="1"/>
  <c r="D236" i="43"/>
  <c r="E236" i="43" s="1"/>
  <c r="E100" i="43"/>
  <c r="E142" i="43"/>
  <c r="E144" i="43"/>
  <c r="D250" i="43"/>
  <c r="E250" i="43" s="1"/>
  <c r="H117" i="39"/>
  <c r="D35" i="43"/>
  <c r="D34" i="43" s="1"/>
  <c r="D264" i="43"/>
  <c r="E264" i="43" s="1"/>
  <c r="E258" i="43"/>
  <c r="D13" i="43"/>
  <c r="C7" i="43"/>
  <c r="E281" i="43"/>
  <c r="D279" i="43"/>
  <c r="E279" i="43" s="1"/>
  <c r="E273" i="43"/>
  <c r="D271" i="43"/>
  <c r="E271" i="43" s="1"/>
  <c r="E262" i="43"/>
  <c r="D261" i="43"/>
  <c r="E261" i="43" s="1"/>
  <c r="E257" i="43"/>
  <c r="D256" i="43"/>
  <c r="E256" i="43" s="1"/>
  <c r="E249" i="43"/>
  <c r="D248" i="43"/>
  <c r="E241" i="43"/>
  <c r="E231" i="43"/>
  <c r="E219" i="43"/>
  <c r="E218" i="43"/>
  <c r="E212" i="43"/>
  <c r="E226" i="43"/>
  <c r="E225" i="43"/>
  <c r="E195" i="43"/>
  <c r="D194" i="43"/>
  <c r="E194" i="43" s="1"/>
  <c r="E185" i="43"/>
  <c r="E184" i="43"/>
  <c r="E182" i="43"/>
  <c r="D181" i="43"/>
  <c r="E132" i="43"/>
  <c r="D131" i="43"/>
  <c r="E65" i="43" l="1"/>
  <c r="D62" i="43"/>
  <c r="E62" i="43" s="1"/>
  <c r="D41" i="43"/>
  <c r="E41" i="43" s="1"/>
  <c r="E42" i="43"/>
  <c r="D68" i="43"/>
  <c r="E68" i="43" s="1"/>
  <c r="E70" i="43"/>
  <c r="E85" i="43"/>
  <c r="D83" i="43"/>
  <c r="E83" i="43" s="1"/>
  <c r="E124" i="43"/>
  <c r="D160" i="43"/>
  <c r="G6" i="41"/>
  <c r="E234" i="43"/>
  <c r="D230" i="43"/>
  <c r="E230" i="43" s="1"/>
  <c r="C166" i="43"/>
  <c r="E214" i="43"/>
  <c r="D211" i="43"/>
  <c r="E211" i="43" s="1"/>
  <c r="E96" i="43"/>
  <c r="E98" i="43"/>
  <c r="E35" i="43"/>
  <c r="E248" i="43"/>
  <c r="D246" i="43"/>
  <c r="E13" i="43"/>
  <c r="D11" i="43"/>
  <c r="C117" i="43"/>
  <c r="E181" i="43"/>
  <c r="D179" i="43"/>
  <c r="E179" i="43" s="1"/>
  <c r="E131" i="43"/>
  <c r="E160" i="43"/>
  <c r="D122" i="43"/>
  <c r="C164" i="43" l="1"/>
  <c r="C162" i="43" s="1"/>
  <c r="C176" i="43"/>
  <c r="C178" i="43" s="1"/>
  <c r="H642" i="39"/>
  <c r="H640" i="39" s="1"/>
  <c r="D32" i="43"/>
  <c r="E32" i="43" s="1"/>
  <c r="E34" i="43"/>
  <c r="E122" i="43"/>
  <c r="D120" i="43"/>
  <c r="E120" i="43" s="1"/>
  <c r="D9" i="43"/>
  <c r="E11" i="43"/>
  <c r="D266" i="43"/>
  <c r="D169" i="43" s="1"/>
  <c r="E246" i="43"/>
  <c r="E266" i="43" l="1"/>
  <c r="E169" i="43"/>
  <c r="D166" i="43"/>
  <c r="D164" i="43" s="1"/>
  <c r="D162" i="43" s="1"/>
  <c r="E9" i="43"/>
  <c r="D7" i="43"/>
  <c r="D117" i="43" l="1"/>
  <c r="E7" i="43"/>
  <c r="D176" i="43"/>
  <c r="E166" i="43"/>
  <c r="E117" i="43" l="1"/>
  <c r="E162" i="43"/>
  <c r="E164" i="43"/>
  <c r="E176" i="43"/>
  <c r="D178" i="43"/>
  <c r="E178" i="43" s="1"/>
</calcChain>
</file>

<file path=xl/comments1.xml><?xml version="1.0" encoding="utf-8"?>
<comments xmlns="http://schemas.openxmlformats.org/spreadsheetml/2006/main">
  <authors>
    <author>Mauricio Antonio Henriquez Rivera</author>
  </authors>
  <commentList>
    <comment ref="C52" authorId="0">
      <text>
        <r>
          <rPr>
            <b/>
            <sz val="9"/>
            <color indexed="81"/>
            <rFont val="Tahoma"/>
            <family val="2"/>
          </rPr>
          <t>Cuentas 83813001,03,05 y 08 menos Cuentas 85951001,02,04 Y 11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Cuenta 85951014/83813004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CTA.85951013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<sst xmlns="http://schemas.openxmlformats.org/spreadsheetml/2006/main" count="4341" uniqueCount="1856">
  <si>
    <t>Cuentas por Cobrar</t>
  </si>
  <si>
    <t xml:space="preserve">Préstamos </t>
  </si>
  <si>
    <t>TOTAL PASIVO</t>
  </si>
  <si>
    <t>TOTAL ACTIVOS</t>
  </si>
  <si>
    <t>Cuentas por Pagar</t>
  </si>
  <si>
    <t>Inversiones</t>
  </si>
  <si>
    <t>Préstamos Netos</t>
  </si>
  <si>
    <t>Activo Fijo</t>
  </si>
  <si>
    <t>Otros Activos</t>
  </si>
  <si>
    <t>Depósitos</t>
  </si>
  <si>
    <t>Otros Pasivos</t>
  </si>
  <si>
    <t>Reservas</t>
  </si>
  <si>
    <t>Estados de Resultados Comparativo</t>
  </si>
  <si>
    <t>Disponibilidades</t>
  </si>
  <si>
    <t>Provisiones</t>
  </si>
  <si>
    <t>CUENTAS DE ORDEN</t>
  </si>
  <si>
    <t>CUENTA</t>
  </si>
  <si>
    <t>INGRESOS DE OPERACIÓN</t>
  </si>
  <si>
    <t>GASTOS DE OPERACIÓN</t>
  </si>
  <si>
    <t>211</t>
  </si>
  <si>
    <t>DISPONIBILIDADES</t>
  </si>
  <si>
    <t>21103</t>
  </si>
  <si>
    <t>CAJA CHICA</t>
  </si>
  <si>
    <t>21103001</t>
  </si>
  <si>
    <t>OFICINA CENTRAL</t>
  </si>
  <si>
    <t>21103002</t>
  </si>
  <si>
    <t>SANTA ANA</t>
  </si>
  <si>
    <t>21103003</t>
  </si>
  <si>
    <t>SAN MIGUEL</t>
  </si>
  <si>
    <t>21103004</t>
  </si>
  <si>
    <t>FONDOS PARA EMERGENCIA</t>
  </si>
  <si>
    <t>21109</t>
  </si>
  <si>
    <t>BANCOS COMERCIALES M/N</t>
  </si>
  <si>
    <t>21109007</t>
  </si>
  <si>
    <t>BANCO DE AMERICA CENTRAL</t>
  </si>
  <si>
    <t>21109007001</t>
  </si>
  <si>
    <t>CUENTA CORRIENTE # 200314755</t>
  </si>
  <si>
    <t>21109008</t>
  </si>
  <si>
    <t>BANCO CITIBANK DE EL SALVADOR, S.A.</t>
  </si>
  <si>
    <t>21109008012</t>
  </si>
  <si>
    <t>BCO.CITI-CTA.CTE.#008-303-00-000026-0 PRESTAMOS</t>
  </si>
  <si>
    <t>21109009</t>
  </si>
  <si>
    <t>BANCO PROCREDIT, S.A</t>
  </si>
  <si>
    <t>21109009001</t>
  </si>
  <si>
    <t>BCO PROCREDIT CTA.CTE.2103-01-001737-2</t>
  </si>
  <si>
    <t>21109010</t>
  </si>
  <si>
    <t>BANCO PROMERICA, S.A</t>
  </si>
  <si>
    <t>21109010001</t>
  </si>
  <si>
    <t>BCO. PROMERICA-CTA.CTE.# 106005975</t>
  </si>
  <si>
    <t>21109010003</t>
  </si>
  <si>
    <t>BCO.PROMERICA CTA CTE.#1-45000006 PROG.APORTE Y CREDITO</t>
  </si>
  <si>
    <t>21109010004</t>
  </si>
  <si>
    <t>21109010005</t>
  </si>
  <si>
    <t>PROMERICA CTA CTE.#10000045000016 FSV/PAGO DE HONORARIOS Y D</t>
  </si>
  <si>
    <t>21109010006</t>
  </si>
  <si>
    <t>21109010007</t>
  </si>
  <si>
    <t>PROMERICA CTA CTE.#10000045000018 FSV/INVERSION S/M</t>
  </si>
  <si>
    <t>21109010008</t>
  </si>
  <si>
    <t>PROMERICA CTA CTE.#10000045000019 FSV/COTIZACIONES S/M</t>
  </si>
  <si>
    <t>21109010009</t>
  </si>
  <si>
    <t>PROMERICA CTA CTE.#10000045000020 FSV/GASTOS MISCELANEOS SM</t>
  </si>
  <si>
    <t>21109010010</t>
  </si>
  <si>
    <t>PROMERICA CTA CTE.#10000045000026 FSV - PLANILLAS</t>
  </si>
  <si>
    <t>21123</t>
  </si>
  <si>
    <t>BANCOS COMERCIALES CONVENIOS DE RECAUDACION</t>
  </si>
  <si>
    <t>21123003</t>
  </si>
  <si>
    <t>BANCO AGRICOLA COMERCIAL</t>
  </si>
  <si>
    <t>21123003001</t>
  </si>
  <si>
    <t>CTA.DE AHORRO Nº 190-01339-6</t>
  </si>
  <si>
    <t>21123013</t>
  </si>
  <si>
    <t>SCOTIABANK</t>
  </si>
  <si>
    <t>21123013001</t>
  </si>
  <si>
    <t>CTA. AHORRO # 01-8408-5-Nº 76-05-1276</t>
  </si>
  <si>
    <t>21123014</t>
  </si>
  <si>
    <t>BANCO PROMERICA, S.A.</t>
  </si>
  <si>
    <t>21123014001</t>
  </si>
  <si>
    <t>CTA. DE AHORRO Nº 01-02248-9</t>
  </si>
  <si>
    <t>21123014003</t>
  </si>
  <si>
    <t>21123014004</t>
  </si>
  <si>
    <t>BCO.PROMERICA CTA.AHO.#20000045000420 PAGOES-FSV</t>
  </si>
  <si>
    <t>21123020</t>
  </si>
  <si>
    <t>BANCO CITIBANK DE EL SALVADOR, S.A</t>
  </si>
  <si>
    <t>21123020001</t>
  </si>
  <si>
    <t>BCO.CITI-CTA.AHO.#008-401-00-000007-2 FONDOS PROPIOS</t>
  </si>
  <si>
    <t>212</t>
  </si>
  <si>
    <t>ANTICIPOS DE FONDOS</t>
  </si>
  <si>
    <t>21201</t>
  </si>
  <si>
    <t>ANTICIPOS A EMPLEADOS</t>
  </si>
  <si>
    <t>21201003</t>
  </si>
  <si>
    <t>DESPENSA FAMILIAR EMPLEADOS F.S.V.</t>
  </si>
  <si>
    <t>21203</t>
  </si>
  <si>
    <t>ANTICIPOS POR SERVICIOS</t>
  </si>
  <si>
    <t>21203001</t>
  </si>
  <si>
    <t>SEGURO MEDICO HOSPITALARIO</t>
  </si>
  <si>
    <t>21203001001</t>
  </si>
  <si>
    <t>EMPLEADOS</t>
  </si>
  <si>
    <t>21203002</t>
  </si>
  <si>
    <t>ADQUISICION DE LENTES</t>
  </si>
  <si>
    <t>21203002001</t>
  </si>
  <si>
    <t>21203004</t>
  </si>
  <si>
    <t>PRIMAS DE SEGURO POR RECUPERAR</t>
  </si>
  <si>
    <t>21203004001</t>
  </si>
  <si>
    <t>SEGURO DE DAÑOS VIGENTE</t>
  </si>
  <si>
    <t>21203004002</t>
  </si>
  <si>
    <t>SEGURO DE DEUDAS VIGENTE</t>
  </si>
  <si>
    <t>21203004003</t>
  </si>
  <si>
    <t>SEGURO PRESTAMOS PERSONALES</t>
  </si>
  <si>
    <t>21203004004</t>
  </si>
  <si>
    <t>SEGUROS TERRENOS CON PROMESA DE VENTA</t>
  </si>
  <si>
    <t>21203006</t>
  </si>
  <si>
    <t>COSTAS PROCESALES POR RECUPERAR</t>
  </si>
  <si>
    <t>21203007</t>
  </si>
  <si>
    <t>OTROS ANTICIPOS POR SERVICIOS</t>
  </si>
  <si>
    <t>21203007002</t>
  </si>
  <si>
    <t>OTROS ANTICIPOS DIVERSOS</t>
  </si>
  <si>
    <t>21203011</t>
  </si>
  <si>
    <t>PRESTAMOS A EMPLEADOS-FONDO DE PROTECCION</t>
  </si>
  <si>
    <t>21203011001</t>
  </si>
  <si>
    <t>FONDO DE PROTECCION-CAPITAL</t>
  </si>
  <si>
    <t>21203011002</t>
  </si>
  <si>
    <t>FONDO DE PROTECCION-INTERESES</t>
  </si>
  <si>
    <t>21203012</t>
  </si>
  <si>
    <t>RENDIMIENTO DE TITULOS VALORES-FONDO DE PROTECCION</t>
  </si>
  <si>
    <t>21295</t>
  </si>
  <si>
    <t>ANTICIPOS DE FONDOS A INSTITUCIONES PUBLICAS</t>
  </si>
  <si>
    <t>21295935</t>
  </si>
  <si>
    <t>DIRECCION GENERAL DE TESORERIA</t>
  </si>
  <si>
    <t>213</t>
  </si>
  <si>
    <t>DEUDORES MONETARIOS</t>
  </si>
  <si>
    <t>21315</t>
  </si>
  <si>
    <t>D. M. X INGRESOS FINANCIEROS Y OTROS</t>
  </si>
  <si>
    <t>RENDIMIENTOS TITULOS VALORES</t>
  </si>
  <si>
    <t>RENTABILIDAD FINANCIERA DE DEPOSITOS</t>
  </si>
  <si>
    <t>A PLAZO</t>
  </si>
  <si>
    <t>INTERESES DE PRESTAMOS</t>
  </si>
  <si>
    <t>INTERESES DE PRESTAMOS HIPOTECARIOS VIGENTES</t>
  </si>
  <si>
    <t>INTERESES DE PRESTAMOS PERSONALES</t>
  </si>
  <si>
    <t>221</t>
  </si>
  <si>
    <t>INVERSIONES TEMPORALES</t>
  </si>
  <si>
    <t>22103</t>
  </si>
  <si>
    <t>DEPOSITOS A PLAZO EN EL SECTOR FINANCIERO EN EL INTERIOR</t>
  </si>
  <si>
    <t>22103001</t>
  </si>
  <si>
    <t>DEPOSITOS A PLAZO</t>
  </si>
  <si>
    <t>BANCO DE FOMENTO AGROPECUARIO</t>
  </si>
  <si>
    <t>PROPIOS FSV</t>
  </si>
  <si>
    <t>FONDO DE PROTECCION EMPLEADOS FSV</t>
  </si>
  <si>
    <t>222</t>
  </si>
  <si>
    <t>INVERSIONES PERMANENTES</t>
  </si>
  <si>
    <t>22201</t>
  </si>
  <si>
    <t>INVERSION EN TITULOS VALORES EN EL INTERIOR</t>
  </si>
  <si>
    <t>22201001</t>
  </si>
  <si>
    <t>22205</t>
  </si>
  <si>
    <t>224</t>
  </si>
  <si>
    <t>INVERSIONES EN PRESTAMOS, LARGO PLAZO</t>
  </si>
  <si>
    <t>22401</t>
  </si>
  <si>
    <t>PRESTAMOS PARA VIVIENDAS</t>
  </si>
  <si>
    <t>22401003</t>
  </si>
  <si>
    <t>22401005</t>
  </si>
  <si>
    <t>A PERSONAS NATURALES</t>
  </si>
  <si>
    <t>22401005002</t>
  </si>
  <si>
    <t>PRESTAMOS HIPOTECARIOS VIGENTES</t>
  </si>
  <si>
    <t>22401005003</t>
  </si>
  <si>
    <t>PRESTAMOS HIPOTECARIOS VENCIDOS</t>
  </si>
  <si>
    <t>22401005004</t>
  </si>
  <si>
    <t>PRESTAMOS REFINANCIAMIENTOS VIGENTES</t>
  </si>
  <si>
    <t>22401005005</t>
  </si>
  <si>
    <t>PRESTAMOS REFINANCIAMIENTO VENCIDOS</t>
  </si>
  <si>
    <t>22401005007</t>
  </si>
  <si>
    <t>22401005008</t>
  </si>
  <si>
    <t>TERRENOS CON PROMESA DE VENTA-VENCIDOS</t>
  </si>
  <si>
    <t>22401005009</t>
  </si>
  <si>
    <t>PRESTAMOS REESTRUCTURADOS</t>
  </si>
  <si>
    <t>22401005010</t>
  </si>
  <si>
    <t>PRESTAMOS REESTRUCTURADOS VENCIDOS</t>
  </si>
  <si>
    <t>22401005011</t>
  </si>
  <si>
    <t>22403</t>
  </si>
  <si>
    <t>PRESTAMOS PERSONALES</t>
  </si>
  <si>
    <t>22403001</t>
  </si>
  <si>
    <t>22403001001</t>
  </si>
  <si>
    <t>EMPLEADOS F.S.V.</t>
  </si>
  <si>
    <t>22403001002</t>
  </si>
  <si>
    <t>PRESTAMOS PERSONALES VENCIDOS</t>
  </si>
  <si>
    <t>22499</t>
  </si>
  <si>
    <t>PROVISION DE INVERSION EN PRESTAMOS</t>
  </si>
  <si>
    <t>22499001</t>
  </si>
  <si>
    <t>22499001003</t>
  </si>
  <si>
    <t>22499001004</t>
  </si>
  <si>
    <t>22499001005</t>
  </si>
  <si>
    <t>22499001007</t>
  </si>
  <si>
    <t>22499001009</t>
  </si>
  <si>
    <t>22499002</t>
  </si>
  <si>
    <t>22499002003</t>
  </si>
  <si>
    <t>22499003001</t>
  </si>
  <si>
    <t>225</t>
  </si>
  <si>
    <t>DEUDORES FINANCIEROS</t>
  </si>
  <si>
    <t>22505</t>
  </si>
  <si>
    <t>DEUDORES POR REINTEGRO</t>
  </si>
  <si>
    <t>22513</t>
  </si>
  <si>
    <t>CREDITO FISCAL POR REMANENTE DE IVA</t>
  </si>
  <si>
    <t>22513001</t>
  </si>
  <si>
    <t>A FAVOR DEL FONDO</t>
  </si>
  <si>
    <t>22551</t>
  </si>
  <si>
    <t>226</t>
  </si>
  <si>
    <t>INVERSIONES INTANGIBLES</t>
  </si>
  <si>
    <t>22605</t>
  </si>
  <si>
    <t>SEGUROS PAGADOS POR ANTICIPADO</t>
  </si>
  <si>
    <t>22605001</t>
  </si>
  <si>
    <t>PRIMAS Y GASTOS DE SEGUROS DE PERSONAS</t>
  </si>
  <si>
    <t>22605001001</t>
  </si>
  <si>
    <t>COLECTIVO DE VIDA</t>
  </si>
  <si>
    <t>22605001003</t>
  </si>
  <si>
    <t>22605001004</t>
  </si>
  <si>
    <t>DE FIDELIDAD</t>
  </si>
  <si>
    <t>22605002</t>
  </si>
  <si>
    <t>PRIMAS Y GASTOS DE SEGUROS DE BIENES</t>
  </si>
  <si>
    <t>22605002001</t>
  </si>
  <si>
    <t>COBERTURA DE FONDOS</t>
  </si>
  <si>
    <t>22605002002</t>
  </si>
  <si>
    <t>AUTOMOTORES</t>
  </si>
  <si>
    <t>22605002003</t>
  </si>
  <si>
    <t>DAÑOS E INCENDIO EDIFICO F.S.V.</t>
  </si>
  <si>
    <t>22605002004</t>
  </si>
  <si>
    <t>DE TRANSPORTE DE MERCANCIAS</t>
  </si>
  <si>
    <t>22615</t>
  </si>
  <si>
    <t>DERECHOS DE PROPIEDAD INTANGIBLE</t>
  </si>
  <si>
    <t>22615003</t>
  </si>
  <si>
    <t>DERECHOS DE PROPIEDAD INTELECTUAL</t>
  </si>
  <si>
    <t>22615003003</t>
  </si>
  <si>
    <t>LICENCIAS</t>
  </si>
  <si>
    <t>22699</t>
  </si>
  <si>
    <t>AMORTIZACIONES ACUMULADAS</t>
  </si>
  <si>
    <t>22699005</t>
  </si>
  <si>
    <t>22699005001</t>
  </si>
  <si>
    <t>22699005001001</t>
  </si>
  <si>
    <t>22699005001002</t>
  </si>
  <si>
    <t>MEDICO HOSPITALARIO</t>
  </si>
  <si>
    <t>22699005001003</t>
  </si>
  <si>
    <t>22699005002</t>
  </si>
  <si>
    <t>PRIMAS POR GASTOS DE SEGUROS DE BIENES</t>
  </si>
  <si>
    <t>22699005002001</t>
  </si>
  <si>
    <t>22699005002002</t>
  </si>
  <si>
    <t>22699005002003</t>
  </si>
  <si>
    <t>DAÑOS E INCENDIO EDIFICIO FSV</t>
  </si>
  <si>
    <t>22699005002004</t>
  </si>
  <si>
    <t>22699015</t>
  </si>
  <si>
    <t>22699015003</t>
  </si>
  <si>
    <t>22699015003003</t>
  </si>
  <si>
    <t>229</t>
  </si>
  <si>
    <t>INVERSIONES NO RECUPERABLES</t>
  </si>
  <si>
    <t>22901</t>
  </si>
  <si>
    <t>INVERSIONES FINANCIERAS EN COBRANZA JUDICIAL</t>
  </si>
  <si>
    <t>22901001</t>
  </si>
  <si>
    <t>CARTERA EN EJECUCION</t>
  </si>
  <si>
    <t>22901002</t>
  </si>
  <si>
    <t>CARTERA EN EJECUCION - REFINANCIADOS</t>
  </si>
  <si>
    <t>22907</t>
  </si>
  <si>
    <t>INVERSIONES EN PRESTAMOS NO RECUPERABLES</t>
  </si>
  <si>
    <t>22907003</t>
  </si>
  <si>
    <t>22907003001</t>
  </si>
  <si>
    <t>22907003001001</t>
  </si>
  <si>
    <t>SEGURO DE DAÑOS VENCIDO</t>
  </si>
  <si>
    <t>22907003001002</t>
  </si>
  <si>
    <t>SEGURO DE DEUDA VENCIDO</t>
  </si>
  <si>
    <t>22909</t>
  </si>
  <si>
    <t>DEUDORES FINANCIEROS NO RECUPERABLES</t>
  </si>
  <si>
    <t>22909003</t>
  </si>
  <si>
    <t>COSTAS PROCESALES NO RECUPERABLES</t>
  </si>
  <si>
    <t>22909009</t>
  </si>
  <si>
    <t>PRESTAMOS</t>
  </si>
  <si>
    <t>22909009002</t>
  </si>
  <si>
    <t>FONAVIPO</t>
  </si>
  <si>
    <t>22999</t>
  </si>
  <si>
    <t>ESTIMACIONES INVERSIONES NO RECUPERABLES</t>
  </si>
  <si>
    <t>22999001</t>
  </si>
  <si>
    <t>22999001001</t>
  </si>
  <si>
    <t>SANEAMIENTO DE CAPITAL - NCB-003</t>
  </si>
  <si>
    <t>22999001001003</t>
  </si>
  <si>
    <t>22999001003</t>
  </si>
  <si>
    <t>22999001003001</t>
  </si>
  <si>
    <t>SANEAMIENTO DE PRIMAS DE SEGURO NCB-003</t>
  </si>
  <si>
    <t>22999001003001001</t>
  </si>
  <si>
    <t>22999001003001002</t>
  </si>
  <si>
    <t>22999003</t>
  </si>
  <si>
    <t>SANEAMIENTO DE COSTAS PROCESALES NO RECUPERABLES</t>
  </si>
  <si>
    <t>SANEAMIENTO DE DEUDORES VARIOS</t>
  </si>
  <si>
    <t>22999004001</t>
  </si>
  <si>
    <t>22999009</t>
  </si>
  <si>
    <t>SANEAMIENTO DE PRESTAMOS</t>
  </si>
  <si>
    <t>22999009001</t>
  </si>
  <si>
    <t>231</t>
  </si>
  <si>
    <t>EXISTENCIAS INSTITUCIONALES</t>
  </si>
  <si>
    <t>23101</t>
  </si>
  <si>
    <t>PRODUCTOS ALIMENTICIOS AGROPECUARIOS Y FORESTALES</t>
  </si>
  <si>
    <t>23101001</t>
  </si>
  <si>
    <t>PRODUCTOS ALIMENTICIOS PARA PERSONAS</t>
  </si>
  <si>
    <t>23105</t>
  </si>
  <si>
    <t>MATERIALES DE OFICINA, PRODUCTOS DE PAPEL E IMPRESOS</t>
  </si>
  <si>
    <t>23105001</t>
  </si>
  <si>
    <t>PRODUCTOS DE PAPEL Y CARTON</t>
  </si>
  <si>
    <t>23105002</t>
  </si>
  <si>
    <t>MATERIALES DE OFICINA</t>
  </si>
  <si>
    <t>23109</t>
  </si>
  <si>
    <t>PRODUCTOS QUIMICOS, COMBUSTIBLES Y LUBRICANTES</t>
  </si>
  <si>
    <t>23109001</t>
  </si>
  <si>
    <t>PRODUCTOS QUIMICOS</t>
  </si>
  <si>
    <t>23109002</t>
  </si>
  <si>
    <t>PRODUCTOS FARMACEUTICOS Y MEDICINALES</t>
  </si>
  <si>
    <t>23109003</t>
  </si>
  <si>
    <t>COMBUSTIBLES Y LUBRICANTES</t>
  </si>
  <si>
    <t>23113</t>
  </si>
  <si>
    <t>MATERIALES DE USO O CONSUMO</t>
  </si>
  <si>
    <t>23113002</t>
  </si>
  <si>
    <t>MATERIALES INFORMATICOS</t>
  </si>
  <si>
    <t>23113004</t>
  </si>
  <si>
    <t>MATERIALES ELECTRICOS</t>
  </si>
  <si>
    <t>23115</t>
  </si>
  <si>
    <t>BIENES DE USO Y CONSUMO DIVERSOS</t>
  </si>
  <si>
    <t>23115099</t>
  </si>
  <si>
    <t>23121</t>
  </si>
  <si>
    <t>INMUEBLES PARA LA VENTA</t>
  </si>
  <si>
    <t>23121001</t>
  </si>
  <si>
    <t>TERRENOS</t>
  </si>
  <si>
    <t>23121001001</t>
  </si>
  <si>
    <t>PARA VIVIENDAS RUSTICOS</t>
  </si>
  <si>
    <t>23121001001001</t>
  </si>
  <si>
    <t>FINCA LA BRETAÑA, SAN MARTIN</t>
  </si>
  <si>
    <t>23121001001003</t>
  </si>
  <si>
    <t>LAS VERTIENTES, TONACATEPEQUE</t>
  </si>
  <si>
    <t>23121001001004</t>
  </si>
  <si>
    <t>COMUNIDAD LAS TORRES DE JERUSALEM</t>
  </si>
  <si>
    <t>23121001001006</t>
  </si>
  <si>
    <t>MADRE TIERRA, APOPA</t>
  </si>
  <si>
    <t>23121001001009</t>
  </si>
  <si>
    <t>FINCA LA SELVA, ILOPANGO</t>
  </si>
  <si>
    <t>23121001001015</t>
  </si>
  <si>
    <t>TERRENOS DE VIVIENDAS DAÑADAS</t>
  </si>
  <si>
    <t>23121001001016</t>
  </si>
  <si>
    <t>LOTIFICACION COMUNIDAD 10 DE OCTUBRE</t>
  </si>
  <si>
    <t>LOTIFICACION LA SELVA, ILOPANGO</t>
  </si>
  <si>
    <t>23121001002</t>
  </si>
  <si>
    <t>REVALUO DE TERRENOS</t>
  </si>
  <si>
    <t>23121001002001</t>
  </si>
  <si>
    <t>23121001002003</t>
  </si>
  <si>
    <t>23121002</t>
  </si>
  <si>
    <t>EDIFICIOS E INSTALACIONES</t>
  </si>
  <si>
    <t>23121002004</t>
  </si>
  <si>
    <t>NORMALES (PROYECTOS COMPRADOS)</t>
  </si>
  <si>
    <t>23121002006</t>
  </si>
  <si>
    <t>DETERIORADAS</t>
  </si>
  <si>
    <t>23196</t>
  </si>
  <si>
    <t>ACTIVOS EXTRAORDINARIOS</t>
  </si>
  <si>
    <t>23196001</t>
  </si>
  <si>
    <t>VIVIENDAS RECUPERADAS NORMALES</t>
  </si>
  <si>
    <t>23199</t>
  </si>
  <si>
    <t>PROVISION POR PERDIDA, OBSOLESCENCIA, MERMAS</t>
  </si>
  <si>
    <t>23199001</t>
  </si>
  <si>
    <t>23199001006</t>
  </si>
  <si>
    <t>23199001009</t>
  </si>
  <si>
    <t>23199004</t>
  </si>
  <si>
    <t>RECUPERADAS NORMALES</t>
  </si>
  <si>
    <t>23199006</t>
  </si>
  <si>
    <t>RECUPERADAS NORMALES - VOLUNTARIA</t>
  </si>
  <si>
    <t>23199007</t>
  </si>
  <si>
    <t>RECUPERADAS NORMALES POR TENENCIA</t>
  </si>
  <si>
    <t>241</t>
  </si>
  <si>
    <t>BIENES DEPRECIABLES</t>
  </si>
  <si>
    <t>24101</t>
  </si>
  <si>
    <t>BIENES INMUEBLES</t>
  </si>
  <si>
    <t>24101001</t>
  </si>
  <si>
    <t>24101001001</t>
  </si>
  <si>
    <t>EDIFICIOS PARA OFICINAS</t>
  </si>
  <si>
    <t>24101002</t>
  </si>
  <si>
    <t>REVALUO DE EDIFICIOS E INSTALACIONES</t>
  </si>
  <si>
    <t>24101002001</t>
  </si>
  <si>
    <t>REVALUO DE EDIFICIOS PARA OFICINAS</t>
  </si>
  <si>
    <t>24115</t>
  </si>
  <si>
    <t>EQUIPOS MEDICOS Y DE LABORATORIOS</t>
  </si>
  <si>
    <t>24115001</t>
  </si>
  <si>
    <t>24117</t>
  </si>
  <si>
    <t>EQUIPO DE TRANSPORTE, TRACCION Y ELEVACION</t>
  </si>
  <si>
    <t>24117001</t>
  </si>
  <si>
    <t>VEHICULOS DE TRANSPORTE</t>
  </si>
  <si>
    <t>24119</t>
  </si>
  <si>
    <t>MAQUINARIA, EQUIPO Y MOBILIARIO DIVERSO</t>
  </si>
  <si>
    <t>24119001</t>
  </si>
  <si>
    <t>MOBILIARIOS</t>
  </si>
  <si>
    <t>24119001001</t>
  </si>
  <si>
    <t>MAQUINARIA Y EQUIPOS DE OFICINA</t>
  </si>
  <si>
    <t>24119001003</t>
  </si>
  <si>
    <t>MUEBLES</t>
  </si>
  <si>
    <t>24119002</t>
  </si>
  <si>
    <t>MAQUINARIA Y EQUIPOS</t>
  </si>
  <si>
    <t>24119002001</t>
  </si>
  <si>
    <t>EQUIPO DE COMUNICACION Y SEÑALAMIENTO</t>
  </si>
  <si>
    <t>24119002002</t>
  </si>
  <si>
    <t>EQUIPO EDUCACIONAL</t>
  </si>
  <si>
    <t>24119002003</t>
  </si>
  <si>
    <t>DIVERSOS</t>
  </si>
  <si>
    <t>24119002004</t>
  </si>
  <si>
    <t>APARATOS ELECTRICOS DE SERVICIOS</t>
  </si>
  <si>
    <t>24119004</t>
  </si>
  <si>
    <t>EQUIPOS INFORMATICOS</t>
  </si>
  <si>
    <t>24119099</t>
  </si>
  <si>
    <t>BIENES MUEBLES DIVERSOS</t>
  </si>
  <si>
    <t>24199</t>
  </si>
  <si>
    <t>DEPRECIACION ACUMULADA</t>
  </si>
  <si>
    <t>24199001</t>
  </si>
  <si>
    <t>24199001001</t>
  </si>
  <si>
    <t>24199002</t>
  </si>
  <si>
    <t>REVALUO DE BIENES INMUEBLES</t>
  </si>
  <si>
    <t>24199002001</t>
  </si>
  <si>
    <t>24199015</t>
  </si>
  <si>
    <t>24199015001</t>
  </si>
  <si>
    <t>24199017</t>
  </si>
  <si>
    <t>24199017001</t>
  </si>
  <si>
    <t>24199019</t>
  </si>
  <si>
    <t>24199019001</t>
  </si>
  <si>
    <t>24199019001001</t>
  </si>
  <si>
    <t>MAQUINARIA Y EQUIPO DE OFICINA</t>
  </si>
  <si>
    <t>24199019001002</t>
  </si>
  <si>
    <t>APARATOS ELECTRICOS DE SERVICIO</t>
  </si>
  <si>
    <t>24199019001003</t>
  </si>
  <si>
    <t>24199019002</t>
  </si>
  <si>
    <t>MAQUINARIA Y EQUIPO</t>
  </si>
  <si>
    <t>24199019002001</t>
  </si>
  <si>
    <t>24199019002002</t>
  </si>
  <si>
    <t>24199019002003</t>
  </si>
  <si>
    <t>24199019004</t>
  </si>
  <si>
    <t>24199019099</t>
  </si>
  <si>
    <t>243</t>
  </si>
  <si>
    <t>BIENES NO DEPRECIABLES</t>
  </si>
  <si>
    <t>24301</t>
  </si>
  <si>
    <t>24301002</t>
  </si>
  <si>
    <t>FINCA SAN LORENZO, SANTA ANA</t>
  </si>
  <si>
    <t>PARQUEO ANEXO</t>
  </si>
  <si>
    <t>24305</t>
  </si>
  <si>
    <t>OBRAS DE ARTE, Y OTROS ELEMENTOS COLECCIONABLES</t>
  </si>
  <si>
    <t>24305001</t>
  </si>
  <si>
    <t>OBRAS DE ARTE Y CULTURALES</t>
  </si>
  <si>
    <t>25191</t>
  </si>
  <si>
    <t>COSTOS ACUMULADOS DE LA INVERSION</t>
  </si>
  <si>
    <t>25199</t>
  </si>
  <si>
    <t>APLICACION A GASTOS DE GESTION</t>
  </si>
  <si>
    <t>412</t>
  </si>
  <si>
    <t>DEPOSITOS DE TERCEROS</t>
  </si>
  <si>
    <t>41201</t>
  </si>
  <si>
    <t>DEPOSITOS   AJENOS</t>
  </si>
  <si>
    <t>41201001</t>
  </si>
  <si>
    <t>HONORARIOS POR CONTRATOS</t>
  </si>
  <si>
    <t>41201001003</t>
  </si>
  <si>
    <t>COSTAS POR PAGAR</t>
  </si>
  <si>
    <t>41201001004</t>
  </si>
  <si>
    <t>HONORARIOS ABOGADOS ESCRITURACIONES</t>
  </si>
  <si>
    <t>41201002</t>
  </si>
  <si>
    <t>PRIMAS DE SEGURO POR CUENTA DE COTIZANTES</t>
  </si>
  <si>
    <t>41201002001</t>
  </si>
  <si>
    <t>DAÑOS CARTERA</t>
  </si>
  <si>
    <t>41201002002</t>
  </si>
  <si>
    <t>SEGURO DE DEUDA</t>
  </si>
  <si>
    <t>41201006</t>
  </si>
  <si>
    <t>EXCEDENTES DE PRESTAMOS</t>
  </si>
  <si>
    <t>41201006007</t>
  </si>
  <si>
    <t>41201006008</t>
  </si>
  <si>
    <t>41201007</t>
  </si>
  <si>
    <t>ASUNTOS PENDIENTES</t>
  </si>
  <si>
    <t>41201007005</t>
  </si>
  <si>
    <t>41201008</t>
  </si>
  <si>
    <t>CUOTAS DE AMORTIZACION POR APLICAR</t>
  </si>
  <si>
    <t>41201010</t>
  </si>
  <si>
    <t>COMPLEMENTO PARA ADQUISICION DE VIVIENDAS</t>
  </si>
  <si>
    <t>41201011</t>
  </si>
  <si>
    <t>ALQUILER DE VIVIENDAS</t>
  </si>
  <si>
    <t>41201019</t>
  </si>
  <si>
    <t>REPARACIONES RECURABLES SEGURO DE DAÑOS</t>
  </si>
  <si>
    <t>41201019003</t>
  </si>
  <si>
    <t>REPARACIONES RECUPERABLES SEGURO DE DAÑOS</t>
  </si>
  <si>
    <t>41201019004</t>
  </si>
  <si>
    <t>INDEMNIZACIONES SEGURO DE DAÑOS</t>
  </si>
  <si>
    <t>41201029</t>
  </si>
  <si>
    <t>DESCUENTOS A FAVOR DE USUARIOS DESPENSA</t>
  </si>
  <si>
    <t>41201035</t>
  </si>
  <si>
    <t>COTIZACIONES Y TITULOS X APLICAR</t>
  </si>
  <si>
    <t>41201045</t>
  </si>
  <si>
    <t>APORTE A CREDITO PARA VIVIENDA</t>
  </si>
  <si>
    <t>41201048</t>
  </si>
  <si>
    <t>DERECHOS REGISTRALES NO FINANCIADOS</t>
  </si>
  <si>
    <t>41201051</t>
  </si>
  <si>
    <t>VENTAS DE CONTADO ACTIVOS EXTRAORDINARIOS</t>
  </si>
  <si>
    <t>41207</t>
  </si>
  <si>
    <t>DEPOSITOS EN GARANTIA</t>
  </si>
  <si>
    <t>41207003</t>
  </si>
  <si>
    <t>GARANTIA POR POSIBLES DESPERFECTOS DE CONSTRUCCION</t>
  </si>
  <si>
    <t>41207003001</t>
  </si>
  <si>
    <t>41207009</t>
  </si>
  <si>
    <t>OTROS DEPOSITOS EN GARANTIA</t>
  </si>
  <si>
    <t>41207009007</t>
  </si>
  <si>
    <t>41251</t>
  </si>
  <si>
    <t>DEPOSITOS RETENCIONES FISCALES</t>
  </si>
  <si>
    <t>41251935</t>
  </si>
  <si>
    <t>TESORO PUBLICO (D.G.T.)</t>
  </si>
  <si>
    <t>41251935001</t>
  </si>
  <si>
    <t>ISR PARTICULARES</t>
  </si>
  <si>
    <t>41252</t>
  </si>
  <si>
    <t>DEPOSITOS DE RECAUDACIONES POR LIQUIDAR</t>
  </si>
  <si>
    <t>41252004</t>
  </si>
  <si>
    <t>EMBARGOS JUDICIALES</t>
  </si>
  <si>
    <t>41252004001</t>
  </si>
  <si>
    <t>RECAUDACIONES POR LIQUIDAR EMBARGOS JUDICIALES</t>
  </si>
  <si>
    <t>413</t>
  </si>
  <si>
    <t>ACREEDORES MONETARIOS</t>
  </si>
  <si>
    <t>41351</t>
  </si>
  <si>
    <t>A. M. X REMUNERACIONES</t>
  </si>
  <si>
    <t>A.F.P.</t>
  </si>
  <si>
    <t>LABORAL A.F.P.</t>
  </si>
  <si>
    <t>A.M. X REMUNERACIONES</t>
  </si>
  <si>
    <t>I N P E P</t>
  </si>
  <si>
    <t>LABORAL</t>
  </si>
  <si>
    <t>I S S S</t>
  </si>
  <si>
    <t>TESORO PUBLICO ( D.G.T. )</t>
  </si>
  <si>
    <t>IMPUESTOS SOBRE LA RENTA EMPLEADOS</t>
  </si>
  <si>
    <t>41354</t>
  </si>
  <si>
    <t>A. M. X ADQUISICIONES DE BIENES Y SERVICIOS</t>
  </si>
  <si>
    <t>A.M. X ADQUISICION DE BIENES DE CONSUMO</t>
  </si>
  <si>
    <t>COMPRAS F.S.V.</t>
  </si>
  <si>
    <t>A.M X SERVICIOS BASICOS E IMPUESTOS ACT.EXT.</t>
  </si>
  <si>
    <t>41355</t>
  </si>
  <si>
    <t>A. M. X GASTOS FINANCIEROS Y OTROS</t>
  </si>
  <si>
    <t>DEUDA INTERNA</t>
  </si>
  <si>
    <t>INTERESES DEUDA INTERNA</t>
  </si>
  <si>
    <t>A.M. X GASTOS FINANCIEROS Y OTROS</t>
  </si>
  <si>
    <t>41363</t>
  </si>
  <si>
    <t>A. M. X INVERSIONES FINANCIERAS</t>
  </si>
  <si>
    <t>A.M X INVERSIONES FINANCIERAS DIRECTAS</t>
  </si>
  <si>
    <t>DERECHOS DE REGISTRO - FINANCIADOS</t>
  </si>
  <si>
    <t>422</t>
  </si>
  <si>
    <t>ENDEUDAMIENTO INTERNO</t>
  </si>
  <si>
    <t>42201</t>
  </si>
  <si>
    <t>TITULOSVALORES EN EL MERCADO NACIONAL</t>
  </si>
  <si>
    <t>42201099</t>
  </si>
  <si>
    <t>TITULOSVALORES DIVERSOS</t>
  </si>
  <si>
    <t>42201099001</t>
  </si>
  <si>
    <t>42219</t>
  </si>
  <si>
    <t>424</t>
  </si>
  <si>
    <t>ACREEDORES FINANCIEROS</t>
  </si>
  <si>
    <t>42403</t>
  </si>
  <si>
    <t>DEPOSITOS DE AFILIADOS POR CONTRIBUCIONES</t>
  </si>
  <si>
    <t>42403004</t>
  </si>
  <si>
    <t>DE PERSONAS NATURALES</t>
  </si>
  <si>
    <t>42403004001</t>
  </si>
  <si>
    <t>COTIZACIONES OBRERO PATRONALES</t>
  </si>
  <si>
    <t>42403004001001</t>
  </si>
  <si>
    <t>CORRIENTES DEPURADAS</t>
  </si>
  <si>
    <t>42403004001005</t>
  </si>
  <si>
    <t>PROVISION PARA RECLAMOS DE COTIZACIONES</t>
  </si>
  <si>
    <t>42403004002</t>
  </si>
  <si>
    <t>42417</t>
  </si>
  <si>
    <t>INDEMNIZACION LABORALES</t>
  </si>
  <si>
    <t>42417001</t>
  </si>
  <si>
    <t>PASIVO LABORAL</t>
  </si>
  <si>
    <t>42419</t>
  </si>
  <si>
    <t>PROVISIONES PARA PRESTACIONES LABORALES</t>
  </si>
  <si>
    <t>42419001</t>
  </si>
  <si>
    <t>FONDO DE PROTECCION</t>
  </si>
  <si>
    <t>42421</t>
  </si>
  <si>
    <t>PROVISIONES PARA INFRAESTRUCTURAS</t>
  </si>
  <si>
    <t>42421001</t>
  </si>
  <si>
    <t>PARA COBERTURA DE SEGUROS DAÑOS Y DEUDA</t>
  </si>
  <si>
    <t>42451</t>
  </si>
  <si>
    <t>ACREEDORES MONETARIOS POR PAGAR</t>
  </si>
  <si>
    <t>42451777</t>
  </si>
  <si>
    <t>A. M. X RECLAMOS PENDIENTES DE PAGO</t>
  </si>
  <si>
    <t>42451777001</t>
  </si>
  <si>
    <t>COSTAS PROCESALES POR PAGAR</t>
  </si>
  <si>
    <t>42451777002</t>
  </si>
  <si>
    <t>REINTEGRO DE CHEQUES</t>
  </si>
  <si>
    <t>42451777003</t>
  </si>
  <si>
    <t>PRIMAS Y COMPLEMENTOS</t>
  </si>
  <si>
    <t>811</t>
  </si>
  <si>
    <t>PATRIMONIO</t>
  </si>
  <si>
    <t>81103</t>
  </si>
  <si>
    <t>PATRIMONIO INSTITUCIONES DESCENTRALIZADAS</t>
  </si>
  <si>
    <t>81103001</t>
  </si>
  <si>
    <t>APORTE INICIAL</t>
  </si>
  <si>
    <t>81103002</t>
  </si>
  <si>
    <t>SEGUNDO APORTE</t>
  </si>
  <si>
    <t>81109</t>
  </si>
  <si>
    <t>RESULTADO EJERCICIOS ANTERIORES</t>
  </si>
  <si>
    <t>81109002</t>
  </si>
  <si>
    <t>AJUSTES RESERVA RIESGO PAIS</t>
  </si>
  <si>
    <t>81113</t>
  </si>
  <si>
    <t>SUPERAVIT POR REVALUACION</t>
  </si>
  <si>
    <t>81113001</t>
  </si>
  <si>
    <t>81113002</t>
  </si>
  <si>
    <t>81113003</t>
  </si>
  <si>
    <t>REVALUO DE TERRENOS EN USO</t>
  </si>
  <si>
    <t>812</t>
  </si>
  <si>
    <t>RESERVAS</t>
  </si>
  <si>
    <t>81201</t>
  </si>
  <si>
    <t>RESERVA PARA EMERGENCIAS</t>
  </si>
  <si>
    <t>81201001</t>
  </si>
  <si>
    <t>RESERVA GENERAL</t>
  </si>
  <si>
    <t>81203</t>
  </si>
  <si>
    <t>RESERVA TECNICA</t>
  </si>
  <si>
    <t>81203007</t>
  </si>
  <si>
    <t>RESERVA RIESGO PAIS</t>
  </si>
  <si>
    <t>831</t>
  </si>
  <si>
    <t>GASTOS DE INVERSIONES PUBLICAS</t>
  </si>
  <si>
    <t>83169</t>
  </si>
  <si>
    <t>83169002</t>
  </si>
  <si>
    <t>833</t>
  </si>
  <si>
    <t>GASTOS EN PERSONAL</t>
  </si>
  <si>
    <t>83301</t>
  </si>
  <si>
    <t>REMUNERACIONES PERSONAL PERMANENTE</t>
  </si>
  <si>
    <t>83301005</t>
  </si>
  <si>
    <t>DIETAS</t>
  </si>
  <si>
    <t>83303</t>
  </si>
  <si>
    <t>REMUNERACIONES PERSONAL EVENTUAL</t>
  </si>
  <si>
    <t>83303001</t>
  </si>
  <si>
    <t>SUELDOS</t>
  </si>
  <si>
    <t>83303004</t>
  </si>
  <si>
    <t>SOBRESUELDO</t>
  </si>
  <si>
    <t>83303004001</t>
  </si>
  <si>
    <t>GRATIFICACIÓN (JUNIO)</t>
  </si>
  <si>
    <t>83303004002</t>
  </si>
  <si>
    <t>GRATIFICACION POR VACACION</t>
  </si>
  <si>
    <t>83303006</t>
  </si>
  <si>
    <t>BENEFICIOS ADICIONALES</t>
  </si>
  <si>
    <t>83303006001</t>
  </si>
  <si>
    <t>SUBSIDIO ALIMENTICIO</t>
  </si>
  <si>
    <t>83303006002</t>
  </si>
  <si>
    <t>SUBSIDIO DE TRANSPORTE</t>
  </si>
  <si>
    <t>83303006008</t>
  </si>
  <si>
    <t>BONIFICACION EXTRAORDINARIA</t>
  </si>
  <si>
    <t>83303006009</t>
  </si>
  <si>
    <t>GRATIFICACION POR CUMPLIMIENTO DE METAS</t>
  </si>
  <si>
    <t>83303006011</t>
  </si>
  <si>
    <t>83305</t>
  </si>
  <si>
    <t>REMUNERACIONES POR SERVICIOS EXTRAORDINARIOS</t>
  </si>
  <si>
    <t>83305001</t>
  </si>
  <si>
    <t>HORAS EXTRAORDINARIAS</t>
  </si>
  <si>
    <t>83307</t>
  </si>
  <si>
    <t>83309</t>
  </si>
  <si>
    <t>83313</t>
  </si>
  <si>
    <t>INDEMNIZACIONES</t>
  </si>
  <si>
    <t>83313002</t>
  </si>
  <si>
    <t>AL PERSONAL DE SERVICIO EVENTUAL</t>
  </si>
  <si>
    <t>83313002001</t>
  </si>
  <si>
    <t>INDEMNIZACIONES AL PERSONAL</t>
  </si>
  <si>
    <t>83313002002</t>
  </si>
  <si>
    <t>APORTE PATRONAL FONDO DE PROTECCION</t>
  </si>
  <si>
    <t>83315</t>
  </si>
  <si>
    <t>COMISIONES</t>
  </si>
  <si>
    <t>83315001</t>
  </si>
  <si>
    <t>COMISIONES POR VENTAS</t>
  </si>
  <si>
    <t>834</t>
  </si>
  <si>
    <t>GASTOS EN BIENES DE CONSUMO Y SERVICIOS</t>
  </si>
  <si>
    <t>83401</t>
  </si>
  <si>
    <t>83401001</t>
  </si>
  <si>
    <t>83403</t>
  </si>
  <si>
    <t>PRODUCTOS TEXTILES Y VESTUARIOS</t>
  </si>
  <si>
    <t>83405</t>
  </si>
  <si>
    <t>PRODUCTOS DE PAPEL, CARTON E IMPRESOS</t>
  </si>
  <si>
    <t>83405001</t>
  </si>
  <si>
    <t>83405002</t>
  </si>
  <si>
    <t>83405003</t>
  </si>
  <si>
    <t>LIBROS, TEXTOS, UTILES DE ENSEÑANZA</t>
  </si>
  <si>
    <t>83407</t>
  </si>
  <si>
    <t>PRODUCTOS DE CUERO Y CAUCHO</t>
  </si>
  <si>
    <t>83409</t>
  </si>
  <si>
    <t>PRODUCTOS QUIMICOS COMBUSTIBLES Y LUBRICANTES</t>
  </si>
  <si>
    <t>83409001</t>
  </si>
  <si>
    <t>83409002</t>
  </si>
  <si>
    <t>83409003</t>
  </si>
  <si>
    <t>83411</t>
  </si>
  <si>
    <t>MINERALES Y PRODUCTOS DERIVADOS</t>
  </si>
  <si>
    <t>83411002</t>
  </si>
  <si>
    <t>MINERALES METALICOS Y PRODUCTOS DERIVADOS</t>
  </si>
  <si>
    <t>83413</t>
  </si>
  <si>
    <t>83413002</t>
  </si>
  <si>
    <t>83413004</t>
  </si>
  <si>
    <t>83415</t>
  </si>
  <si>
    <t>BIENES DE USO Y CONSUMO DIVERSO</t>
  </si>
  <si>
    <t>83415099</t>
  </si>
  <si>
    <t>83417</t>
  </si>
  <si>
    <t>SERVICIOS BASICOS</t>
  </si>
  <si>
    <t>83417003</t>
  </si>
  <si>
    <t>SERVICIOS DE TELECOMUNICACIONES</t>
  </si>
  <si>
    <t>83417004</t>
  </si>
  <si>
    <t>SERVICIOS DE CORREOS</t>
  </si>
  <si>
    <t>83419</t>
  </si>
  <si>
    <t>MANTENIMIENTO Y REPARACION</t>
  </si>
  <si>
    <t>83419002</t>
  </si>
  <si>
    <t>MANTENIMIENTOS Y REPARACIONES DE VEHICULOS</t>
  </si>
  <si>
    <t>83421</t>
  </si>
  <si>
    <t>SERVICIOS COMERCIALES</t>
  </si>
  <si>
    <t>83423</t>
  </si>
  <si>
    <t>OTROS SERVICIOS Y ARRENDAMIENTOS DIVERSOS</t>
  </si>
  <si>
    <t>83423001</t>
  </si>
  <si>
    <t>ATENCIONES OFICIALES</t>
  </si>
  <si>
    <t>83423099</t>
  </si>
  <si>
    <t>SERVICIOS GENERALES Y ARRENDAMIENTOS DIVERSOS</t>
  </si>
  <si>
    <t>83423099001</t>
  </si>
  <si>
    <t>DERECHOS DE REGISTRO MUTUO HIPOTECARIO</t>
  </si>
  <si>
    <t>83423099003</t>
  </si>
  <si>
    <t>83423099004</t>
  </si>
  <si>
    <t>83423099005</t>
  </si>
  <si>
    <t>83423099006</t>
  </si>
  <si>
    <t>83423099007</t>
  </si>
  <si>
    <t>83425</t>
  </si>
  <si>
    <t>ARRENDAMIENTOS Y DERECHOS</t>
  </si>
  <si>
    <t>83425001</t>
  </si>
  <si>
    <t>DE BIENES MUEBLES</t>
  </si>
  <si>
    <t>83425002</t>
  </si>
  <si>
    <t>DE BIENES INMUEBLES</t>
  </si>
  <si>
    <t>83427</t>
  </si>
  <si>
    <t>PASAJES Y VIATICOS</t>
  </si>
  <si>
    <t>83427001</t>
  </si>
  <si>
    <t>PASAJES AL INTERIOR</t>
  </si>
  <si>
    <t>83427003</t>
  </si>
  <si>
    <t>VIATICOS POR COMISION INTERNA</t>
  </si>
  <si>
    <t>83429</t>
  </si>
  <si>
    <t>SERVICIOS TECNICOS Y PROFESIONALES</t>
  </si>
  <si>
    <t>83429003</t>
  </si>
  <si>
    <t>SERVICIOS JURIDICOS</t>
  </si>
  <si>
    <t>83429099</t>
  </si>
  <si>
    <t>CONSULTORIAS, ESTUDIOS E INVESTIGACIONES DIVERSAS</t>
  </si>
  <si>
    <t>83429099001</t>
  </si>
  <si>
    <t>SERVICIOS PERITOS VALUADORES</t>
  </si>
  <si>
    <t>835</t>
  </si>
  <si>
    <t>GASTOS EN BIENES CAPITALIZABLES</t>
  </si>
  <si>
    <t>83501</t>
  </si>
  <si>
    <t>83503</t>
  </si>
  <si>
    <t>83507</t>
  </si>
  <si>
    <t>EQUIPO Y MOBILIARIO DIVERSO</t>
  </si>
  <si>
    <t>83509</t>
  </si>
  <si>
    <t>LIBROS Y COLECCIONES</t>
  </si>
  <si>
    <t>83513</t>
  </si>
  <si>
    <t>GASTOS EN ACTIVOS INTANGIBLES</t>
  </si>
  <si>
    <t>836</t>
  </si>
  <si>
    <t>GASTOS FINANCIEROS Y OTROS</t>
  </si>
  <si>
    <t>83601</t>
  </si>
  <si>
    <t>83601003</t>
  </si>
  <si>
    <t>COMISIONES Y GASTOS BANCARIOS</t>
  </si>
  <si>
    <t>83601003001</t>
  </si>
  <si>
    <t>COMISIONES A FAVOR DEL I.S.S.S.</t>
  </si>
  <si>
    <t>83601003003</t>
  </si>
  <si>
    <t>SERVICIOS FINANCIEROS</t>
  </si>
  <si>
    <t>83601003004</t>
  </si>
  <si>
    <t>COMISION SERVICIOS COLECTORES</t>
  </si>
  <si>
    <t>83603</t>
  </si>
  <si>
    <t>IMPUESTOS, DERECHOS Y TASAS</t>
  </si>
  <si>
    <t>83603004</t>
  </si>
  <si>
    <t>83603099</t>
  </si>
  <si>
    <t>IMPUESTOS, TASAS Y DERECHOS DIVERSOS</t>
  </si>
  <si>
    <t>83603099001</t>
  </si>
  <si>
    <t>IMPUESTOS MUNICIPALES</t>
  </si>
  <si>
    <t>83605</t>
  </si>
  <si>
    <t>83605099</t>
  </si>
  <si>
    <t>INTERESES Y COMISIONES DE TITULOS Y VALORES DIVERSOS</t>
  </si>
  <si>
    <t>83605099001</t>
  </si>
  <si>
    <t>INTERESES</t>
  </si>
  <si>
    <t>83605099001001</t>
  </si>
  <si>
    <t>83609</t>
  </si>
  <si>
    <t>INTERESES Y COMISIONES DE LA DEUDA INTERNA</t>
  </si>
  <si>
    <t>837</t>
  </si>
  <si>
    <t>GASTOS EN TRANSFERENCIAS OTORGADAS</t>
  </si>
  <si>
    <t>83709</t>
  </si>
  <si>
    <t>TRANSFERENCIAS CORRIENTES AL SECTOR PRIVADO</t>
  </si>
  <si>
    <t>83709004</t>
  </si>
  <si>
    <t>83709004001</t>
  </si>
  <si>
    <t>INTERESES SOBRE COTIZACIONES OBRERO-PATRONAL</t>
  </si>
  <si>
    <t>83713</t>
  </si>
  <si>
    <t>TRANSFERENCIAS CORRIENTES AL SECTOR EXTERNO</t>
  </si>
  <si>
    <t>838</t>
  </si>
  <si>
    <t>COSTOS DE VENTAS Y CARGOS CALCULADOS</t>
  </si>
  <si>
    <t>83811</t>
  </si>
  <si>
    <t>AMORTIZACION DE INVERSIONES INTANGIBLES</t>
  </si>
  <si>
    <t>83811003</t>
  </si>
  <si>
    <t>83811005</t>
  </si>
  <si>
    <t>83811006</t>
  </si>
  <si>
    <t>83813</t>
  </si>
  <si>
    <t>GASTOS POR INVERSIONES NO RECUPERABLES</t>
  </si>
  <si>
    <t>83813001</t>
  </si>
  <si>
    <t>83813004</t>
  </si>
  <si>
    <t>83813005</t>
  </si>
  <si>
    <t>SANEAMIENTO DE COSTAS PROCESALES</t>
  </si>
  <si>
    <t>83813008</t>
  </si>
  <si>
    <t>83815</t>
  </si>
  <si>
    <t>DEPRECIACION DE BIENES DE USO</t>
  </si>
  <si>
    <t>83815001</t>
  </si>
  <si>
    <t>EDIFICIO E INSTALACIONES</t>
  </si>
  <si>
    <t>83815004</t>
  </si>
  <si>
    <t>83815005</t>
  </si>
  <si>
    <t>83817</t>
  </si>
  <si>
    <t>83817002</t>
  </si>
  <si>
    <t>83817003</t>
  </si>
  <si>
    <t>83819</t>
  </si>
  <si>
    <t>COSTO DE VENTA DE ACTIVOS EXTRAORDINARIOS</t>
  </si>
  <si>
    <t>83819002</t>
  </si>
  <si>
    <t>VIVIENDAS</t>
  </si>
  <si>
    <t>839</t>
  </si>
  <si>
    <t>GASTOS DE ACTUALIZACIONES Y AJUSTES</t>
  </si>
  <si>
    <t>83955</t>
  </si>
  <si>
    <t>AJUSTES DE EJERCICIOS ANTERIORES</t>
  </si>
  <si>
    <t>83955001</t>
  </si>
  <si>
    <t>855</t>
  </si>
  <si>
    <t>INGRESOS FINANCIEROS Y OTROS</t>
  </si>
  <si>
    <t>85503</t>
  </si>
  <si>
    <t>RENTABILIDAD DE INVERSIONES FINANCIERAS</t>
  </si>
  <si>
    <t>85503001001</t>
  </si>
  <si>
    <t>85503004</t>
  </si>
  <si>
    <t>RENTABILIDAD DE DEPOSITOS A PLAZOS</t>
  </si>
  <si>
    <t>OTRAS RENTABILIDADES FINANCIERAS</t>
  </si>
  <si>
    <t>85503099001</t>
  </si>
  <si>
    <t>85503099005</t>
  </si>
  <si>
    <t>85507</t>
  </si>
  <si>
    <t>INTERESES DE PRESTAMOS OTORGADOS</t>
  </si>
  <si>
    <t>85507008</t>
  </si>
  <si>
    <t>85507010</t>
  </si>
  <si>
    <t>85507010001</t>
  </si>
  <si>
    <t>INTERESES POR PRESTAMOS HIPOTECARIOS</t>
  </si>
  <si>
    <t>85507010001001</t>
  </si>
  <si>
    <t>INTERESES POR PRESTAMOS HIPOTECARIOS VIGENTES</t>
  </si>
  <si>
    <t>85507010001002</t>
  </si>
  <si>
    <t>INTERESES POR PRESTAMOS HIPOTECARIOS VENCIDOS</t>
  </si>
  <si>
    <t>85507010002</t>
  </si>
  <si>
    <t>INTERESES POR PRESTAMOS PERSONALES</t>
  </si>
  <si>
    <t>858</t>
  </si>
  <si>
    <t>INGRESOS POR VENTAS DE BIENES Y SERVICIOS</t>
  </si>
  <si>
    <t>85807</t>
  </si>
  <si>
    <t>VENTA DE SERVICIOS PUBLICOS</t>
  </si>
  <si>
    <t>85807099</t>
  </si>
  <si>
    <t>SERVICIOS DIVERSOS</t>
  </si>
  <si>
    <t>85807099001</t>
  </si>
  <si>
    <t>TRAMITES REGISTRALES</t>
  </si>
  <si>
    <t>85807099003</t>
  </si>
  <si>
    <t>85807099004</t>
  </si>
  <si>
    <t>85807099005</t>
  </si>
  <si>
    <t>OTROS BENEFICIOS</t>
  </si>
  <si>
    <t>85807099009</t>
  </si>
  <si>
    <t>DEVOLUCION DE GASTOS DE AÑOS ANTERIORES</t>
  </si>
  <si>
    <t>85807099011</t>
  </si>
  <si>
    <t>85813</t>
  </si>
  <si>
    <t>VENTA DE BIENES INMUEBLES</t>
  </si>
  <si>
    <t>85813002</t>
  </si>
  <si>
    <t>VENTA DE EDIFICIOS E INSTALACIONES</t>
  </si>
  <si>
    <t>85813002001</t>
  </si>
  <si>
    <t>859</t>
  </si>
  <si>
    <t>INGRESOS POR ACTUALIZACIONES Y AJUSTES</t>
  </si>
  <si>
    <t>85903</t>
  </si>
  <si>
    <t>INDEMNIZACIONES Y VALORES NO RECLAMADOS</t>
  </si>
  <si>
    <t>85903099</t>
  </si>
  <si>
    <t>85903099001</t>
  </si>
  <si>
    <t>85909</t>
  </si>
  <si>
    <t>INGRESOS DIVERSOS</t>
  </si>
  <si>
    <t>85909099</t>
  </si>
  <si>
    <t>85909099002</t>
  </si>
  <si>
    <t>RECUPERACION DE PRESTAMOS E INTERESES</t>
  </si>
  <si>
    <t>85951</t>
  </si>
  <si>
    <t>CORRECCION DE RECURSOS</t>
  </si>
  <si>
    <t>85951002</t>
  </si>
  <si>
    <t>85951011</t>
  </si>
  <si>
    <t>85951012</t>
  </si>
  <si>
    <t>85955</t>
  </si>
  <si>
    <t>85955001</t>
  </si>
  <si>
    <t>934</t>
  </si>
  <si>
    <t>INTERESES DE PRESTAMOS VENCIDOS</t>
  </si>
  <si>
    <t>93401</t>
  </si>
  <si>
    <t>93401001</t>
  </si>
  <si>
    <t>93401002</t>
  </si>
  <si>
    <t>INTERESES POR PRESTAMOS PERSONALES VENCIDOS</t>
  </si>
  <si>
    <t>93401003</t>
  </si>
  <si>
    <t>INTERESES TERRENOS CON PROMESAS DE VENTA VENCIDOS</t>
  </si>
  <si>
    <t>936</t>
  </si>
  <si>
    <t>ACTIVOS CASTIGADOS</t>
  </si>
  <si>
    <t>93601</t>
  </si>
  <si>
    <t>PRESTAMOS CASTIGADOS</t>
  </si>
  <si>
    <t>93601001</t>
  </si>
  <si>
    <t>CAPITAL CASTIGADO</t>
  </si>
  <si>
    <t>93601002</t>
  </si>
  <si>
    <t>INTERESES CASTIGADO</t>
  </si>
  <si>
    <t>93601003</t>
  </si>
  <si>
    <t>SEGURO DE DAÑOS CASTIGADO</t>
  </si>
  <si>
    <t>93601004</t>
  </si>
  <si>
    <t>SEGURO DE DEUDA CASTIGADO</t>
  </si>
  <si>
    <t>984</t>
  </si>
  <si>
    <t>INTERESES DE PRESTAMOS VENCIDOS POR CONTRA</t>
  </si>
  <si>
    <t>98401</t>
  </si>
  <si>
    <t>INT. DE PRESTAMOS VENCIDOS POR CONTRA</t>
  </si>
  <si>
    <t>98401001</t>
  </si>
  <si>
    <t>INT. POR PTAMOS HIPOTE.VENCIDOS POR CONTRA</t>
  </si>
  <si>
    <t>98401002</t>
  </si>
  <si>
    <t>INT. POR PTAMOS PERS.VENCIDOS POR CONTRA</t>
  </si>
  <si>
    <t>98401003</t>
  </si>
  <si>
    <t>INT.TERRE.C/PROMESA DE VENTA VENCI.POR CONTRA</t>
  </si>
  <si>
    <t>986</t>
  </si>
  <si>
    <t>ACTIVOS CASTIGADOS POR CONTRA</t>
  </si>
  <si>
    <t>98601</t>
  </si>
  <si>
    <t>PRESTAMOS  CASTIGADOS POR CONTRA</t>
  </si>
  <si>
    <t>98601001</t>
  </si>
  <si>
    <t>CAPITAL CASTIGADO POR CONTRA</t>
  </si>
  <si>
    <t>98601002</t>
  </si>
  <si>
    <t>INTERES CASTIGADO POR CONTRA</t>
  </si>
  <si>
    <t>98601003</t>
  </si>
  <si>
    <t>SEGURO DE DAÑOS CASTIGADO POR CONTRA</t>
  </si>
  <si>
    <t>98601004</t>
  </si>
  <si>
    <t>SEGURO DE DEUDA CASTIGADO POR CONTRA</t>
  </si>
  <si>
    <t xml:space="preserve">Caja </t>
  </si>
  <si>
    <t>Bancos</t>
  </si>
  <si>
    <t>Anticipo de fondos y deudores varios</t>
  </si>
  <si>
    <t>Reserva de Saneamiento primas de seguro</t>
  </si>
  <si>
    <t>Deudores monetarios</t>
  </si>
  <si>
    <t>Inversiones permanentes</t>
  </si>
  <si>
    <t>Existencia de Consumo</t>
  </si>
  <si>
    <t>Inmuebles para la venta</t>
  </si>
  <si>
    <t xml:space="preserve">Reservas de saneamiento de activos extraordinarios </t>
  </si>
  <si>
    <t>Cartera Vigente</t>
  </si>
  <si>
    <t>Cartera Vencida</t>
  </si>
  <si>
    <t>Prestamos personales (Netos)</t>
  </si>
  <si>
    <t>Terrenos con promesa de venta</t>
  </si>
  <si>
    <t>Bienes depreciables</t>
  </si>
  <si>
    <t>Bienes no depreciables</t>
  </si>
  <si>
    <t>Derechos de propiedad intangible</t>
  </si>
  <si>
    <t>Amortizaciones Acumuladas</t>
  </si>
  <si>
    <t>Inversiones en proyectos y programas</t>
  </si>
  <si>
    <t>25291</t>
  </si>
  <si>
    <t>.</t>
  </si>
  <si>
    <t>..</t>
  </si>
  <si>
    <t>Acreedores Monetarios</t>
  </si>
  <si>
    <t>Financiamiento Interno</t>
  </si>
  <si>
    <t>Cotizaciones obrero-patronales</t>
  </si>
  <si>
    <t>Pasivo laboral</t>
  </si>
  <si>
    <t>+</t>
  </si>
  <si>
    <t>-</t>
  </si>
  <si>
    <t>Financieros</t>
  </si>
  <si>
    <t>Depósitos a plazo</t>
  </si>
  <si>
    <t>Provisión de Inversión a empresas privadas financieras</t>
  </si>
  <si>
    <t>Cartera en ejecución</t>
  </si>
  <si>
    <t>Depósitos de terceros</t>
  </si>
  <si>
    <t>Provisión para Infraestructura</t>
  </si>
  <si>
    <t>Superávit por Revaluación</t>
  </si>
  <si>
    <t>Aplicación inversiones en proyectos</t>
  </si>
  <si>
    <t>FONDO SOCIAL PARA LA VIVIENDA</t>
  </si>
  <si>
    <t>EN DOLARES</t>
  </si>
  <si>
    <t>81109001</t>
  </si>
  <si>
    <t>TOTAL ACTIVO</t>
  </si>
  <si>
    <t>ACTIVO</t>
  </si>
  <si>
    <t>TOTAL PASIVO, PATRIMONIO Y RESERVAS</t>
  </si>
  <si>
    <t>PASIVO</t>
  </si>
  <si>
    <t>RESULTADO DEL EJERCICIO CORRIENTE</t>
  </si>
  <si>
    <t>Resultado del Ejercicio Corriente</t>
  </si>
  <si>
    <t>INVERSIONES</t>
  </si>
  <si>
    <t>PRÉSTAMOS NETOS</t>
  </si>
  <si>
    <t>ACTIVO FIJO</t>
  </si>
  <si>
    <t>OTROS ACTIVOS</t>
  </si>
  <si>
    <t>CUENTAS POR PAGAR</t>
  </si>
  <si>
    <t>PRÉSTAMOS</t>
  </si>
  <si>
    <t>DEPOSITOS</t>
  </si>
  <si>
    <t>PROVISIONES</t>
  </si>
  <si>
    <t>OTROS PASIVOS</t>
  </si>
  <si>
    <t>FINANCIEROS</t>
  </si>
  <si>
    <t>VENTA DE BIENES Y SERVICIOS</t>
  </si>
  <si>
    <t>OTROS INGRESOS</t>
  </si>
  <si>
    <t>AJUSTE DE EJERCICIOS ANTERIORES</t>
  </si>
  <si>
    <t>SANEAMIENTO DE PRÉSTAMOS (NETO)</t>
  </si>
  <si>
    <t>ADMINISTRATIVOS</t>
  </si>
  <si>
    <t>SANEAMIENTO DE ACTIVOS EXTRAORDINARIOS</t>
  </si>
  <si>
    <t>Préstamos a empresas privadas financieras</t>
  </si>
  <si>
    <t>Préstamos a empresas públicas</t>
  </si>
  <si>
    <t>Provisión préstamo a empresas públicas</t>
  </si>
  <si>
    <t xml:space="preserve">EN DOLARES </t>
  </si>
  <si>
    <t>RECURSOS</t>
  </si>
  <si>
    <t>OBLIGACIONES</t>
  </si>
  <si>
    <t>ANTICIPO DE FONDOS</t>
  </si>
  <si>
    <t>INVERSIONES EN PRÉSTAMOS</t>
  </si>
  <si>
    <t>Préstamos para viviendas</t>
  </si>
  <si>
    <t>Provisión de inversión en préstamos</t>
  </si>
  <si>
    <t>Préstamos personales</t>
  </si>
  <si>
    <t>Seguros pagados por anticipado</t>
  </si>
  <si>
    <t>Amortizaciones acumuladas</t>
  </si>
  <si>
    <t>Existencias de consumo</t>
  </si>
  <si>
    <t>Bienes inmuebles</t>
  </si>
  <si>
    <t>Equipo de transporte, tracción y elevación</t>
  </si>
  <si>
    <t>Maquinaria, equipo y mobiliario</t>
  </si>
  <si>
    <t>Terrenos</t>
  </si>
  <si>
    <t>terrenos entregados en comodato</t>
  </si>
  <si>
    <t>INVERSIONES EN PROYECTOS Y PROGRAMAS</t>
  </si>
  <si>
    <t>Costos acumulados de la inversión</t>
  </si>
  <si>
    <t>Aplicación a gastos de gestión</t>
  </si>
  <si>
    <t>Depósitos ajenos</t>
  </si>
  <si>
    <t>Depósitos a plazo sector financiero</t>
  </si>
  <si>
    <t>Depósitos retenciones fiscales</t>
  </si>
  <si>
    <t>Préstamos</t>
  </si>
  <si>
    <t>Títulos valores</t>
  </si>
  <si>
    <t>Acreedores monetarios por pagar</t>
  </si>
  <si>
    <t>OBLIGACIONES PROPIAS</t>
  </si>
  <si>
    <t>Reservas para emergencias</t>
  </si>
  <si>
    <t>Reserva técnica</t>
  </si>
  <si>
    <t>Depreciación Acumulada</t>
  </si>
  <si>
    <t>Depósitos en garantía</t>
  </si>
  <si>
    <t>Patrimonio instituciones descentralizadas</t>
  </si>
  <si>
    <t>Superávit por revaluación</t>
  </si>
  <si>
    <t xml:space="preserve">      PATRIMONIO</t>
  </si>
  <si>
    <t>21207</t>
  </si>
  <si>
    <t>81111</t>
  </si>
  <si>
    <t>TOTAL DE RECURSOS</t>
  </si>
  <si>
    <t>TOTAL DE OBLIGACIONES, OBLIGACIONES PROPIAS Y RESERVAS</t>
  </si>
  <si>
    <t>MENOS:</t>
  </si>
  <si>
    <t>RESULTADO DEL EJERCICIO CORRIENTE (SUPERAVIT)</t>
  </si>
  <si>
    <t>INGRESOS DE GESTION</t>
  </si>
  <si>
    <t>ESTADO DE RENDIMIENTO ECONOMICO</t>
  </si>
  <si>
    <t>GASTOS DE GESTION</t>
  </si>
  <si>
    <t>ANTICIPOS A CONTRATISTAS</t>
  </si>
  <si>
    <t>BANDESAL (BMI)</t>
  </si>
  <si>
    <t>42211</t>
  </si>
  <si>
    <t>EMPRESTITOS DE EMPRESAS PUBLICAS FINANCIERAS</t>
  </si>
  <si>
    <t>42211001</t>
  </si>
  <si>
    <t>83303005</t>
  </si>
  <si>
    <t>COMPLEMENTOS</t>
  </si>
  <si>
    <t>83609004</t>
  </si>
  <si>
    <t>DE EMPRESAS PUBLICAS FINANCIERAS</t>
  </si>
  <si>
    <t>83609004001</t>
  </si>
  <si>
    <t>83609004001002</t>
  </si>
  <si>
    <t>83805</t>
  </si>
  <si>
    <t>COSTO DE VENTA DE BIENES DE USO</t>
  </si>
  <si>
    <t>83805002</t>
  </si>
  <si>
    <t>85811</t>
  </si>
  <si>
    <t>VENTA DE BIENES MUEBLES</t>
  </si>
  <si>
    <t>85805099</t>
  </si>
  <si>
    <t>83819001</t>
  </si>
  <si>
    <t>83905003</t>
  </si>
  <si>
    <t>85813001</t>
  </si>
  <si>
    <t>85951010</t>
  </si>
  <si>
    <t>42205</t>
  </si>
  <si>
    <t>42217</t>
  </si>
  <si>
    <t>CUENTAS POR COBRAR</t>
  </si>
  <si>
    <t>PATRIMONIO Y RESERVAS</t>
  </si>
  <si>
    <t>Aportes</t>
  </si>
  <si>
    <t>Depósitos a Plazo Sector Financiero</t>
  </si>
  <si>
    <t>Formato: Moneda</t>
  </si>
  <si>
    <t>Formato: Texto</t>
  </si>
  <si>
    <t>Depósitos a Plazo</t>
  </si>
  <si>
    <t>Anticipo de Fondos y Deudores Varios</t>
  </si>
  <si>
    <t>Reserva de Saneamiento Primas de Seguro</t>
  </si>
  <si>
    <t>Deudores Monetarios</t>
  </si>
  <si>
    <t>Inmuebles para la Venta</t>
  </si>
  <si>
    <t xml:space="preserve">Reservas de Saneamiento de Activos Extraordinarios </t>
  </si>
  <si>
    <t>Cartera en Ejecución</t>
  </si>
  <si>
    <t>Prestamos Personales (Netos)</t>
  </si>
  <si>
    <t>Terrenos con Promesa de Venta</t>
  </si>
  <si>
    <t xml:space="preserve">Reserva de Terrenos con Promesa de Venta </t>
  </si>
  <si>
    <t>Reserva de Saneamiento de Capital</t>
  </si>
  <si>
    <t>Reserva para Cobertura de Capital Vencido</t>
  </si>
  <si>
    <t>Reserva para Créditos de Difícil Inscripción</t>
  </si>
  <si>
    <t>Bienes Depreciables</t>
  </si>
  <si>
    <t>Bienes no Depreciables</t>
  </si>
  <si>
    <t>Derechos de Propiedad Intangible</t>
  </si>
  <si>
    <t>Préstamos a Empresas Públicas</t>
  </si>
  <si>
    <t>Provisión Préstamo a Empresas Públicas</t>
  </si>
  <si>
    <t>Inversiones en Proyectos y Programas</t>
  </si>
  <si>
    <t>Aplicación Inversiones en Proyectos</t>
  </si>
  <si>
    <t>Depósitos de Terceros</t>
  </si>
  <si>
    <t>Cotizaciones Obrero-Patronales</t>
  </si>
  <si>
    <t>Pasivo Laboral</t>
  </si>
  <si>
    <t>Provisión para Prestaciones Laborales</t>
  </si>
  <si>
    <t>Acreedores Monetarios por pagar</t>
  </si>
  <si>
    <t>Acreedores Monetarios por Pagar</t>
  </si>
  <si>
    <t>Reserva de saneamiento de capital</t>
  </si>
  <si>
    <t>Reserva para cobertura de capital vencido</t>
  </si>
  <si>
    <t>Reserva para créditos de difícil inscripción</t>
  </si>
  <si>
    <t>Reserva de depreciación activo</t>
  </si>
  <si>
    <t>Intereses sobre cotizaciones Obrero-Patronal</t>
  </si>
  <si>
    <t>Provisión para prestaciones laborales</t>
  </si>
  <si>
    <t>Reserva de Depreciación Activo</t>
  </si>
  <si>
    <t>Intereses sobre Cotizaciones Obrero-Patronal</t>
  </si>
  <si>
    <t>Préstamos para Viviendas</t>
  </si>
  <si>
    <t>Provisión de Inversión en Préstamos</t>
  </si>
  <si>
    <t>Préstamos Personales</t>
  </si>
  <si>
    <t>Provisión de Inversiones Prestamos Personales</t>
  </si>
  <si>
    <t>Seguros Pagados por Anticipado</t>
  </si>
  <si>
    <t>Inversiones en Préstamos no Recuperables</t>
  </si>
  <si>
    <t>Existencias de Consumo</t>
  </si>
  <si>
    <t>Provisión por Perdidas, Obsolescencia y Mermas</t>
  </si>
  <si>
    <t>Bienes Inmuebles</t>
  </si>
  <si>
    <t>Equipo de Transporte, Tracción y Elevación</t>
  </si>
  <si>
    <t>Maquinaria, Equipo y Mobiliario</t>
  </si>
  <si>
    <t>Obras de Arte y Otros elementos Coleccionables</t>
  </si>
  <si>
    <t>Costos Acumulados de la Inversión</t>
  </si>
  <si>
    <t>Aplicación a Gastos de Gestión</t>
  </si>
  <si>
    <t>Depósitos Ajenos</t>
  </si>
  <si>
    <t>Depósitos en Garantía</t>
  </si>
  <si>
    <t>Depósitos Retenciones Fiscales</t>
  </si>
  <si>
    <t>Títulos Valores</t>
  </si>
  <si>
    <t>Depósitos Afiliados por Contribuciones</t>
  </si>
  <si>
    <t>Patrimonio Instituciones Descentralizadas</t>
  </si>
  <si>
    <t>Reservas para Emergencias</t>
  </si>
  <si>
    <t>Reserva Técnica</t>
  </si>
  <si>
    <t>Provisión de inversión a empresas financieras</t>
  </si>
  <si>
    <t>Inversiones en préstamos no recuperables</t>
  </si>
  <si>
    <t>Estimaciones para inversiones No recuperables</t>
  </si>
  <si>
    <t>Estimaciones para Inversiones no Recuperables</t>
  </si>
  <si>
    <t>Provisión por perdidas, obsolescencia y mermas</t>
  </si>
  <si>
    <t>Obras de arte y otros elementos coleccionables</t>
  </si>
  <si>
    <t>Depósitos afiliados por contribuciones</t>
  </si>
  <si>
    <t>Provisión para infraestructuras</t>
  </si>
  <si>
    <t>85601</t>
  </si>
  <si>
    <t>85901002</t>
  </si>
  <si>
    <t>85699002</t>
  </si>
  <si>
    <t xml:space="preserve">ESTADO DE RESULTADOS INSTITUCIONAL </t>
  </si>
  <si>
    <t xml:space="preserve"> DOLARES</t>
  </si>
  <si>
    <t>Inversiones Financieras en Cobranza Judicial</t>
  </si>
  <si>
    <t>Inversiones financieras en cobranza judicial</t>
  </si>
  <si>
    <t>Depósitos de Recaudaciones por Liquidar</t>
  </si>
  <si>
    <t>Depósitos de recaudaciones por liquidar</t>
  </si>
  <si>
    <t>Resultado del ejercicio anterior</t>
  </si>
  <si>
    <t>Resultado del ejercicio corriente</t>
  </si>
  <si>
    <t>Resultado del Ejercicio Anterior</t>
  </si>
  <si>
    <t xml:space="preserve">               NCB-022</t>
  </si>
  <si>
    <t xml:space="preserve">               RSVA. P/C CAP. V.</t>
  </si>
  <si>
    <t>COMPRAS</t>
  </si>
  <si>
    <t>21201002010</t>
  </si>
  <si>
    <t>41201046</t>
  </si>
  <si>
    <t>APORTES POR APLICAR</t>
  </si>
  <si>
    <t>85951006</t>
  </si>
  <si>
    <t>3 digitos</t>
  </si>
  <si>
    <t>5 digitos</t>
  </si>
  <si>
    <t>8 digitos</t>
  </si>
  <si>
    <t>11 digitos</t>
  </si>
  <si>
    <t>CUENTA GUBERNAMENTAL</t>
  </si>
  <si>
    <t>DESCRIPCION</t>
  </si>
  <si>
    <t>83</t>
  </si>
  <si>
    <t>85</t>
  </si>
  <si>
    <t>93</t>
  </si>
  <si>
    <t>98</t>
  </si>
  <si>
    <t>81</t>
  </si>
  <si>
    <t>PATRIMONIO ESTATAL</t>
  </si>
  <si>
    <t>DEPOSITOS  AJENOS</t>
  </si>
  <si>
    <t>DE CONTROL</t>
  </si>
  <si>
    <t>DETALLE</t>
  </si>
  <si>
    <t>Seguros Pagados por Anticipados</t>
  </si>
  <si>
    <t>Amortizaciones de Seguros Pagados por Anticipado</t>
  </si>
  <si>
    <t>Amortizaciones Derechos de Propiedad Intangible</t>
  </si>
  <si>
    <t>RESULTADO DEL EJERCICIO ANTERIOR</t>
  </si>
  <si>
    <t>TOTAL PATRIMONIO Y RESERVAS</t>
  </si>
  <si>
    <t xml:space="preserve"> PATRIMONIO </t>
  </si>
  <si>
    <t>21109010012</t>
  </si>
  <si>
    <t xml:space="preserve">PROMERICA CTA.CTE.#10000045000048 FSV/INVERSION                                </t>
  </si>
  <si>
    <t>21123023</t>
  </si>
  <si>
    <t>21123023001</t>
  </si>
  <si>
    <t xml:space="preserve">BANCO DE FOMENTO AGROPECUARIO                                                                       </t>
  </si>
  <si>
    <t xml:space="preserve">BFA CTA.AHO.# 200-150-808397-5 FSV                                                                    </t>
  </si>
  <si>
    <t>BFA CTA.AHO.# 200-150-808397-5 FSV</t>
  </si>
  <si>
    <t>21321</t>
  </si>
  <si>
    <t>D. M. X VENTAS DE ACTIVOS FIJOS</t>
  </si>
  <si>
    <t>BALANCE DE COMPROBACION INSTITUCIONAL</t>
  </si>
  <si>
    <t>BALANCE GUBERNAMENTAL</t>
  </si>
  <si>
    <t>22103001002002</t>
  </si>
  <si>
    <t>FONDO DE PROTECCION EMPLEADOS F.S.V</t>
  </si>
  <si>
    <t>41351935002</t>
  </si>
  <si>
    <t>IMPUESTO RETENIDO IVA (EMBARGOS)</t>
  </si>
  <si>
    <t>83303003</t>
  </si>
  <si>
    <t>AGUINALDO</t>
  </si>
  <si>
    <t>83411001</t>
  </si>
  <si>
    <t>MINERALES NO METALICOS Y PRODUCTOS DERIVADOS</t>
  </si>
  <si>
    <t>83419003</t>
  </si>
  <si>
    <t>MANTENIMIENTOS Y REPARACIONES DE BIENES INMUEBLES</t>
  </si>
  <si>
    <t>83806</t>
  </si>
  <si>
    <t>83806001</t>
  </si>
  <si>
    <t>DESCARGO DE BIENES MUEBLES</t>
  </si>
  <si>
    <t>DEPARTAMENTO DE CONTABILIDAD</t>
  </si>
  <si>
    <t>NOMBRE</t>
  </si>
  <si>
    <t>ANEXOS SEGÚN CONVERTIDOR</t>
  </si>
  <si>
    <t xml:space="preserve">ANEXOS SEGÚN EXCEL </t>
  </si>
  <si>
    <t>DIFERENCIA</t>
  </si>
  <si>
    <t>2</t>
  </si>
  <si>
    <t>21</t>
  </si>
  <si>
    <t>FONDOS</t>
  </si>
  <si>
    <t>21314</t>
  </si>
  <si>
    <t>D. M. X VENTA DE BIENES Y SERVICIOS</t>
  </si>
  <si>
    <t>21316</t>
  </si>
  <si>
    <t>D. M. X TRANSFERENCIAS CORRIENTES RECIBIDAS</t>
  </si>
  <si>
    <t>21323</t>
  </si>
  <si>
    <t>D. M. X RECUPERACION DE INVERSIONES FINANCIER</t>
  </si>
  <si>
    <t>21331</t>
  </si>
  <si>
    <t>D. M. X ENDEUDAMIENTO PUBLICO</t>
  </si>
  <si>
    <t>21383</t>
  </si>
  <si>
    <t>D. M. X RECUPERACION DE INVERSIONES FINANC.TE</t>
  </si>
  <si>
    <t>21389</t>
  </si>
  <si>
    <t>D. M. X OPERACIONES DE EJERCICIOS ANTERIORES</t>
  </si>
  <si>
    <t>22</t>
  </si>
  <si>
    <t>INVERSIONES FINANCIERAS</t>
  </si>
  <si>
    <t>DEPOSITOS A PLAZO EN EL SECTOR FINANCIERO EN</t>
  </si>
  <si>
    <t>INVERSIONES EN ACCIONES Y PARTICI. DE CAPITAL</t>
  </si>
  <si>
    <t>22507</t>
  </si>
  <si>
    <t>CREDITO FISCAL POR ADQUISICIONES DE BIENES Y</t>
  </si>
  <si>
    <t>22509</t>
  </si>
  <si>
    <t>CREDITO FISCAL POR GASTOS FINANCIEROS Y OTROS</t>
  </si>
  <si>
    <t>22511</t>
  </si>
  <si>
    <t>CREDITO FISCAL POR INVERSIONES EN ACTIVOS FIJ</t>
  </si>
  <si>
    <t>DEUDORES MONETARIOS POR PERCIBIR</t>
  </si>
  <si>
    <t>23</t>
  </si>
  <si>
    <t>INVERSIONES EN EXISTENCIAS</t>
  </si>
  <si>
    <t>PRODUCTOS ALIMENTICIOS AGROPECUARIOS Y FOREST</t>
  </si>
  <si>
    <t>MATERIALES DE OFICINA, PRODUCTOS DE PAPEL E I</t>
  </si>
  <si>
    <t>PRODUCTOS QUIMICOS, COMBUSTIBLES Y LUBRICANTE</t>
  </si>
  <si>
    <t>24</t>
  </si>
  <si>
    <t>INVERSIONES EN BIENES DE USO</t>
  </si>
  <si>
    <t>OBRAS DE ARTE, Y OTROS ELEMENTOS COLECCIONABL</t>
  </si>
  <si>
    <t>25</t>
  </si>
  <si>
    <t>251</t>
  </si>
  <si>
    <t>INVERSIONES EN BIENES PRIVATIVOS</t>
  </si>
  <si>
    <t>TOTAL RECURSOS</t>
  </si>
  <si>
    <t>4</t>
  </si>
  <si>
    <t>OBLIGACIONES CON TERCEROS</t>
  </si>
  <si>
    <t>41</t>
  </si>
  <si>
    <t>DEUDA CORRIENTE</t>
  </si>
  <si>
    <t>41356</t>
  </si>
  <si>
    <t>A. M. X TRANSFERENCIAS CORRIENTES OTORGADAS</t>
  </si>
  <si>
    <t>41361</t>
  </si>
  <si>
    <t>A. M. X INVERSIONES EN ACTIVOS FIJOS</t>
  </si>
  <si>
    <t>41371</t>
  </si>
  <si>
    <t>A. M. X AMORTIZACION DE ENDEUDAMIENTO PUBLICO</t>
  </si>
  <si>
    <t>41383</t>
  </si>
  <si>
    <t>A. M. X INVERSIONES FINANCIERAS TEMPORALES</t>
  </si>
  <si>
    <t>41389</t>
  </si>
  <si>
    <t>A. M. X OPERACIONES DE EJERCICIOS ANTERIORES</t>
  </si>
  <si>
    <t>42</t>
  </si>
  <si>
    <t>FINANCIAMIENTO DE TERCEROS</t>
  </si>
  <si>
    <t>EMPRESTITOS DE EMPRESAS PRIVADAS FINANCIERAS</t>
  </si>
  <si>
    <t>Sub Total:</t>
  </si>
  <si>
    <t>8</t>
  </si>
  <si>
    <t>RESULTADO EJERCICIO CORRIENTE</t>
  </si>
  <si>
    <t xml:space="preserve">Sub Total: </t>
  </si>
  <si>
    <t>Total pasivo mas patrimonio</t>
  </si>
  <si>
    <t>PROYECTOS Y PROGRAMAS DE DESARROLLO SOCIAL DI</t>
  </si>
  <si>
    <t>CONTRIBUC. PATRONALES A INST. DE SEGURIDAD SO</t>
  </si>
  <si>
    <t>PRIMAS Y GASTOS POR SEGUROS Y COMISIONES BANC</t>
  </si>
  <si>
    <t>INTERESES Y COMIS. DE TITULOS VALORES EN EL M</t>
  </si>
  <si>
    <t>GASTOS POR DESCARGO DE BIENES DE LARGA DURACI</t>
  </si>
  <si>
    <t>GASTOS POR OBSOLESCENCIA,MERMAS Y DETERIORO D</t>
  </si>
  <si>
    <t>UTILIDAD DEL EJERCICIO CORRIENTE</t>
  </si>
  <si>
    <t>9</t>
  </si>
  <si>
    <t>DE CONTROL POR CONTRA</t>
  </si>
  <si>
    <t xml:space="preserve">MOVIMIENTO INICIAL </t>
  </si>
  <si>
    <t>SALDO AL 31/07/2012</t>
  </si>
  <si>
    <t>22403001003</t>
  </si>
  <si>
    <t>PRESTAMOS PERSONALES REESTRUCTURADOS</t>
  </si>
  <si>
    <t>41361010</t>
  </si>
  <si>
    <t>A.M. X INVERSIONES EN ACTIVOS FIJOS</t>
  </si>
  <si>
    <t>Cuantas no reflejadas en Anexo al balance</t>
  </si>
  <si>
    <t>MES</t>
  </si>
  <si>
    <t>22533001</t>
  </si>
  <si>
    <t>22533</t>
  </si>
  <si>
    <t xml:space="preserve">BIENES MUEBLES E INMUEBLES ENTREGADOS A TERCEROS </t>
  </si>
  <si>
    <t>EN COMODATOS</t>
  </si>
  <si>
    <t>22533001001</t>
  </si>
  <si>
    <t>22533001002</t>
  </si>
  <si>
    <t xml:space="preserve"> </t>
  </si>
  <si>
    <t>21109010013</t>
  </si>
  <si>
    <t>BCO.PROMERICA CTA.CTE.#10000059000056 FONDO CIRC.FSV AG.S/A</t>
  </si>
  <si>
    <t>21109010014</t>
  </si>
  <si>
    <t>BCO.PROMERICA CTA.CTE.#10000059000057 FONDO DEV.COTI.AG. S/A</t>
  </si>
  <si>
    <t>21109010015</t>
  </si>
  <si>
    <t>BCO.PROMERICA CTA.CTE.#10000059000058 FDO/CIRC/PGOS/DERE/REG</t>
  </si>
  <si>
    <t>21109010016</t>
  </si>
  <si>
    <t>BCO.PROMERICA CTA.CTE.#10000059000059 ACT.EXT. AG. SNTA ANA</t>
  </si>
  <si>
    <t>83423099010</t>
  </si>
  <si>
    <t>SERVICIOS DE DIGITACION</t>
  </si>
  <si>
    <t>83601002</t>
  </si>
  <si>
    <t>85951005</t>
  </si>
  <si>
    <t>23199003</t>
  </si>
  <si>
    <t>PROVISION TERRENOS VIVIENDAS DAÑADAS</t>
  </si>
  <si>
    <t>PROVISION TERRENOS LEGALIZADOS</t>
  </si>
  <si>
    <t>PROVISION TERRENOS DE VIVIENDAS DAÑADAS</t>
  </si>
  <si>
    <t>PRIMAS Y COMPLEMENTOS ACTIVOS EXTRAORDINARIOS</t>
  </si>
  <si>
    <t>RENOMBRADA</t>
  </si>
  <si>
    <t>25165</t>
  </si>
  <si>
    <t>25165004001</t>
  </si>
  <si>
    <t xml:space="preserve">EDIFICIO RR.LL Y ARCHIVO (CONSTRUCCION)                      </t>
  </si>
  <si>
    <t xml:space="preserve">CONSTRUCCIONES, MEJORAS Y AMPLIACIONES </t>
  </si>
  <si>
    <t>24119001002</t>
  </si>
  <si>
    <t>41351001</t>
  </si>
  <si>
    <t>SUELDOS POR CONTRATOS</t>
  </si>
  <si>
    <t>41351001010</t>
  </si>
  <si>
    <t>FONDO DE PROTECCION EMPLEADOS FSV (RET.LAB.)</t>
  </si>
  <si>
    <t>856</t>
  </si>
  <si>
    <t>INGRESOS POR TRANSFERENCIAS CORRIENTES RECIBIDAS</t>
  </si>
  <si>
    <t>MULTAS E INTERESES POR MORA</t>
  </si>
  <si>
    <t>85601099</t>
  </si>
  <si>
    <t>MULTAS E INTERESES DIVERSOS</t>
  </si>
  <si>
    <t>85811001</t>
  </si>
  <si>
    <t>VENTA DE MOBILIARIOS</t>
  </si>
  <si>
    <t>SANEAMIENTO PROVISION POR PERDIDA DE TERRENOS</t>
  </si>
  <si>
    <t>83315099</t>
  </si>
  <si>
    <t>83315099001</t>
  </si>
  <si>
    <t>COMISIONES POR PROCEDENCIA DIVERSAS</t>
  </si>
  <si>
    <t>RECURSOS LOGISTICOS</t>
  </si>
  <si>
    <t>21123024</t>
  </si>
  <si>
    <t>BCO. DAVIVIENDA SALVADOREÑO, S.A.</t>
  </si>
  <si>
    <t>21123024001</t>
  </si>
  <si>
    <t>21203004005</t>
  </si>
  <si>
    <t>SEGURO PRESTAMOS FONDO DE PROTECCION</t>
  </si>
  <si>
    <t>BCO.DAVIVIENDA SALVADOREÑO S.A</t>
  </si>
  <si>
    <t>BCO.DAVIVIENDA CTA. AHO. #116-07-00239-03</t>
  </si>
  <si>
    <t>21315004</t>
  </si>
  <si>
    <t>83513003001</t>
  </si>
  <si>
    <t>SOFTWARE BANCARIO</t>
  </si>
  <si>
    <t>Deudores varios</t>
  </si>
  <si>
    <t>Terrenos Entregados en Comodato</t>
  </si>
  <si>
    <t>Deudores Varios</t>
  </si>
  <si>
    <t>81111999</t>
  </si>
  <si>
    <t>41361935001</t>
  </si>
  <si>
    <t>41363006</t>
  </si>
  <si>
    <t>PRESCRIPCION DE COTIZACIONES</t>
  </si>
  <si>
    <t>CODCTA</t>
  </si>
  <si>
    <t>SALDO</t>
  </si>
  <si>
    <t>83423099001-12</t>
  </si>
  <si>
    <t>22609</t>
  </si>
  <si>
    <t>MANTENIMIENTO Y REPARACIONES PAGADOS POR ANTICIPADO</t>
  </si>
  <si>
    <t>22609002</t>
  </si>
  <si>
    <t>22609002001</t>
  </si>
  <si>
    <t>SERVICIO DE MANTENIMIENTO DE VEHICULOS</t>
  </si>
  <si>
    <t>TITULOS VALORES</t>
  </si>
  <si>
    <t>Mantenimiento y Reparaciones Pagados por Anticipado</t>
  </si>
  <si>
    <t>22699006001</t>
  </si>
  <si>
    <t>Amortización de Mantenimiento y Reparaciones Pagados por Anticipado</t>
  </si>
  <si>
    <t>22699006</t>
  </si>
  <si>
    <t>Amortización de Mantenimiento y Reparaciones Pagados    por Anticipado</t>
  </si>
  <si>
    <t>22499001002</t>
  </si>
  <si>
    <t>PRESTAMOS REESTRUCTURADOS VIGENTES</t>
  </si>
  <si>
    <t>83303006012</t>
  </si>
  <si>
    <t>HERRAMIENTAS DE TRABAJO</t>
  </si>
  <si>
    <t>83799</t>
  </si>
  <si>
    <t>TRANSFERENCIAS ENTRE DEPENDENCIAS INSTITUCIONALES</t>
  </si>
  <si>
    <t>83799002</t>
  </si>
  <si>
    <t>85699</t>
  </si>
  <si>
    <t>85503099007</t>
  </si>
  <si>
    <t>83905</t>
  </si>
  <si>
    <t>GASTOS POR PERDIDAS O DAÑOS DE BIENES DE USO</t>
  </si>
  <si>
    <t>EMPRESTITOS DEL GOBIERNO CENTRAL</t>
  </si>
  <si>
    <t>42205919</t>
  </si>
  <si>
    <t>42205919002</t>
  </si>
  <si>
    <t>PRESTAMO BID-2373/FASE II</t>
  </si>
  <si>
    <t>83799001</t>
  </si>
  <si>
    <t>85699001</t>
  </si>
  <si>
    <t>INTERESES SOBRE DEPOSITOS BANCARIOS</t>
  </si>
  <si>
    <t>INTERESES POR PRESTAMOS</t>
  </si>
  <si>
    <t>INTERESES POR TITULOS VALORES</t>
  </si>
  <si>
    <t>INGRESOS FIDEVIVE</t>
  </si>
  <si>
    <t>PRODUCTOS MATERIALES</t>
  </si>
  <si>
    <t>TERRENOS Y VIVIENDAS (NETOS)</t>
  </si>
  <si>
    <t>RECUPERACION DE PRESTAMOS E INTERESES (CASTIGADOS)</t>
  </si>
  <si>
    <t>VARIOS</t>
  </si>
  <si>
    <t>85951009</t>
  </si>
  <si>
    <t>INTERESES, COMISIONES Y OTROS S/PRESTAMOS</t>
  </si>
  <si>
    <t>INTERESES SOBRE DEPOSITOS DE COTIZACIONES</t>
  </si>
  <si>
    <t>IMPUESTO (IVA)</t>
  </si>
  <si>
    <t>OTROS GASTOS FINANCIEROS</t>
  </si>
  <si>
    <t>SALARIOS Y OTRAS REMUNERACIONES</t>
  </si>
  <si>
    <t>TRANSFERENCIAS OTORGADAS</t>
  </si>
  <si>
    <t>DEPRECIACIONES Y AMORTIZACIONES</t>
  </si>
  <si>
    <t>GASTOS DE BIENES, CONSUMO Y SERVICIOS</t>
  </si>
  <si>
    <t>Reserva Voluntaria Prestamos Reestructurados Vigentes</t>
  </si>
  <si>
    <t xml:space="preserve">  Depósitos de Personas Naturales</t>
  </si>
  <si>
    <t>COBRO ADMINISTRATIVO PRESTAMOS EN MORA</t>
  </si>
  <si>
    <t>ENERGIA ELECTRICA POR ACTIVOS EXTRAORDINARIOS</t>
  </si>
  <si>
    <t>AGUA POR ACTIVOS EXTRAORDINARIOS</t>
  </si>
  <si>
    <t>TERRENOS CON PROMESA DE VTA.-VENCIDOS</t>
  </si>
  <si>
    <t>RVA.TERRENOS CON PROMESA DE VTA NCB-22</t>
  </si>
  <si>
    <t>RVA. DE PRESTAMOS PARA CONSUMO NCB-22</t>
  </si>
  <si>
    <t xml:space="preserve">BIENES MUEBLES E INMUEB. ENTREGADOS A TERCEROS </t>
  </si>
  <si>
    <t>MANTENIMIENTO Y REPARAC. DE VEHICULOS</t>
  </si>
  <si>
    <t>PRIMAS POR GASTOS DE SEG. DE PERSONAS</t>
  </si>
  <si>
    <t>SANEAMIENTO PRIMAS DE SEG. X RECUPERAR</t>
  </si>
  <si>
    <t>PRIMAS DE SEGURO X CUENTA DE COTIZANTES</t>
  </si>
  <si>
    <t>EXCEDENTES DE PTAMOS. Y APORTES FDO. PROTECCION</t>
  </si>
  <si>
    <t>COMPENSACION DE TRANSP. POR DESEMPEÑO DE FUNCIONES</t>
  </si>
  <si>
    <t>ESTIMACIONES E INVERSIONES NO RECUPERABLES</t>
  </si>
  <si>
    <t>MAQUINARIA, EQUIPO Y MOBILIARIO  DIVERSO</t>
  </si>
  <si>
    <t>GARANTIA POR POSIBLES DESPERFEC. DE CONSTRUCCION</t>
  </si>
  <si>
    <t>DEPOSITOS A PLAZO EN EL SECTOR FINANC.EN EL INTERIOR</t>
  </si>
  <si>
    <r>
      <t>CUENTAS DE ORDEN POR</t>
    </r>
    <r>
      <rPr>
        <b/>
        <sz val="8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</si>
  <si>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CUENTAS DE ORDEN POR</t>
    </r>
    <r>
      <rPr>
        <b/>
        <sz val="11"/>
        <color indexed="9"/>
        <rFont val="Century Gothic"/>
        <family val="2"/>
      </rPr>
      <t>.</t>
    </r>
    <r>
      <rPr>
        <b/>
        <sz val="11"/>
        <color indexed="8"/>
        <rFont val="Century Gothic"/>
        <family val="2"/>
      </rPr>
      <t>CONTRA</t>
    </r>
  </si>
  <si>
    <t>PROM. CTA CTE.#10000045000020 FSV/GTOS.MISCELANEOS SM</t>
  </si>
  <si>
    <t>PROM.CTA.CTE.#10000059000058 FDO/CIRC/PGOS/DERE/REG</t>
  </si>
  <si>
    <t>Terrenos entregados en comodato</t>
  </si>
  <si>
    <t>INTS. TERRENOS CON PROMESAS DE VENTA VENCIDOS</t>
  </si>
  <si>
    <r>
      <t>CUENTAS DE ORDEN POR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>CONTRA</t>
    </r>
  </si>
  <si>
    <r>
      <t>DE CONTROL</t>
    </r>
    <r>
      <rPr>
        <b/>
        <sz val="12"/>
        <color indexed="9"/>
        <rFont val="Century Gothic"/>
        <family val="2"/>
      </rPr>
      <t>.</t>
    </r>
    <r>
      <rPr>
        <b/>
        <sz val="12"/>
        <rFont val="Century Gothic"/>
        <family val="2"/>
      </rPr>
      <t xml:space="preserve"> POR CONTRA</t>
    </r>
  </si>
  <si>
    <t>252</t>
  </si>
  <si>
    <t>25249</t>
  </si>
  <si>
    <t>25249099</t>
  </si>
  <si>
    <t>CONSULTORIAS,ESTUDIOS E INVESTIGACIONES DIVERSAS</t>
  </si>
  <si>
    <t>CONSULTORIAS, ESTUDIOS E INVESTIGACIONES</t>
  </si>
  <si>
    <t>23121001001018</t>
  </si>
  <si>
    <t>LOTIFICACION EL TIKAL NORTE Y SUR, APOPA</t>
  </si>
  <si>
    <t>81113006</t>
  </si>
  <si>
    <t>REVALUO DE TERRENOS PARA LA VENTA</t>
  </si>
  <si>
    <t>83609001</t>
  </si>
  <si>
    <t>DE GOBIERNO CENTRAL</t>
  </si>
  <si>
    <t>83609001001</t>
  </si>
  <si>
    <t>83609001001003</t>
  </si>
  <si>
    <t>25299</t>
  </si>
  <si>
    <t>25299001</t>
  </si>
  <si>
    <t>FORTALECIMIENTO INSTITUCIONAL</t>
  </si>
  <si>
    <t>83169001</t>
  </si>
  <si>
    <t>APLICACIÓN INVERSIONES PUBLICAS</t>
  </si>
  <si>
    <t>INVERSIONES EN BIENES DE USO PUBLICO</t>
  </si>
  <si>
    <t>24301001</t>
  </si>
  <si>
    <t>24301001001</t>
  </si>
  <si>
    <t>VALOR DE ADQUISICION</t>
  </si>
  <si>
    <t>24301001001001</t>
  </si>
  <si>
    <t>24301001001002</t>
  </si>
  <si>
    <t>24301001002</t>
  </si>
  <si>
    <t>24301001002001</t>
  </si>
  <si>
    <t>24301001002002</t>
  </si>
  <si>
    <t>83813003</t>
  </si>
  <si>
    <t>SANEAMIENTOS DE PRIMAS DE SEGUROS</t>
  </si>
  <si>
    <t>83903</t>
  </si>
  <si>
    <t>GASTOS POR PERDIDAS DE INVERSIONES FINANCIERAS</t>
  </si>
  <si>
    <t>24301001003</t>
  </si>
  <si>
    <t>TERRENOS PARA DONACION- VALOR ADQUISICION</t>
  </si>
  <si>
    <t>24301001003001</t>
  </si>
  <si>
    <t>24301001003002</t>
  </si>
  <si>
    <t>LOTIFICACION 10 DE OCTUBRE, SAN MARCOS</t>
  </si>
  <si>
    <t>41213</t>
  </si>
  <si>
    <t>ANTICIPOS DE FONDOS POR INSTITUCIONES PUBLICAS</t>
  </si>
  <si>
    <t>41213919</t>
  </si>
  <si>
    <t>MINISTERIO DE OBRAS PUBLICAS, TRANSP.Y DE VIVIENDA Y D.U</t>
  </si>
  <si>
    <t>41213919001</t>
  </si>
  <si>
    <t>VMVDU/CONVENIO PARA PAGO DE SUBSIDIOS</t>
  </si>
  <si>
    <t>Anticipos de fondos por Instituciones Publicas</t>
  </si>
  <si>
    <t>Anticipos de Fondos por Instituciones Publicas</t>
  </si>
  <si>
    <t>MANTENIMIENTO Y REPARAC. PAGADOS POR ANTICIPADO</t>
  </si>
  <si>
    <t>PROVISION  P/RECLAMOS EXCEDENTES DE PRESTAMOS</t>
  </si>
  <si>
    <t>25291999</t>
  </si>
  <si>
    <t>41201054</t>
  </si>
  <si>
    <t>SUBSIDIO CANASTA ALIMENTICIA FAMILIAR</t>
  </si>
  <si>
    <t>83809</t>
  </si>
  <si>
    <t>COSTO POR DESCARGO DE MATERIALES Y SUMINISTROS</t>
  </si>
  <si>
    <t>83809001</t>
  </si>
  <si>
    <t>Deudores Monetarios por Percibir</t>
  </si>
  <si>
    <t xml:space="preserve">  Auditor Externo</t>
  </si>
  <si>
    <t>22909004</t>
  </si>
  <si>
    <t>DEUDORES VARIOS EN COBRO JUDICIAL</t>
  </si>
  <si>
    <t>22909004002</t>
  </si>
  <si>
    <t>83317</t>
  </si>
  <si>
    <t>OTRAS REMUNERACIONES</t>
  </si>
  <si>
    <t>83317003</t>
  </si>
  <si>
    <t>PRESTACIONES SOCIALES AL PERSONAL</t>
  </si>
  <si>
    <t>83317003001</t>
  </si>
  <si>
    <t>TELETON</t>
  </si>
  <si>
    <t>RESERVA VOLUNTARIA PTAMOS.REEST.VIGENTES</t>
  </si>
  <si>
    <t>83813009</t>
  </si>
  <si>
    <t>BCO.PROMERICA CTA.CTE.10000045000015 FSV-FDO PROTECCION EMP</t>
  </si>
  <si>
    <t>PROMERICA CTA CTE.#10000045000017 FSV/ACTIVOS EXTRAORDINA SM</t>
  </si>
  <si>
    <t>BCO.PROMERICA CTA.AHO.#20000045000399 FSV-FDO.PROTEC.EMPLEAD</t>
  </si>
  <si>
    <t>PRESTAMOS HIPOTECARIOS RESERVA VOLUNTARIA</t>
  </si>
  <si>
    <t>RSVA.PARA CREDITOS DE DIFICIL INSCRIPCION</t>
  </si>
  <si>
    <t>RESERVA TERRENOS CON PROMESA DE VTA NCB-22</t>
  </si>
  <si>
    <t>RESERVA DE PRESTAMOS PARA CONSUMO NCB-22</t>
  </si>
  <si>
    <t>BIENES MUEBLES E INMUEBLES ENTREGADOS A TERCEROS</t>
  </si>
  <si>
    <t>EN COMODATO</t>
  </si>
  <si>
    <t>MANTENIMIENTO Y REPARACIONES DE VEHICULOS</t>
  </si>
  <si>
    <t>AMORTIZACION DE MANTENIMIENTO Y REPARACIONES PAGADOS POR ANT</t>
  </si>
  <si>
    <t>SANEAMIENTO PRIMAS DE SEGUROS X RECUPERAR</t>
  </si>
  <si>
    <t>EXCEDENTES DE PRESTAMOS Y APORTES FDO.PROTECCION</t>
  </si>
  <si>
    <t>PROVISION P/RECLAMOS DE EXCEDENTES DE PRESTAMOS</t>
  </si>
  <si>
    <t>M.O.P. TRANSP.VVDA.Y DESARROLLO URBANO</t>
  </si>
  <si>
    <t>22999001003001005</t>
  </si>
  <si>
    <t>TERRENOS CON PROMESA DE VENTA</t>
  </si>
  <si>
    <t>22909004003</t>
  </si>
  <si>
    <t>41201055</t>
  </si>
  <si>
    <t>VALUOS POR CUENTA DEL CLIENTE</t>
  </si>
  <si>
    <t>83601001</t>
  </si>
  <si>
    <t>85951013</t>
  </si>
  <si>
    <t>MANTENIMIENTO Y REPARAC.PAGADOS POR ANTICIPADO</t>
  </si>
  <si>
    <t>CTA CTE.#10000045000016 FSV/PAGO HONOR. Y DERE. DE REG.</t>
  </si>
  <si>
    <t>PRODUCTOS ALIMENTICIOS AGROPEC. Y FORESTALES</t>
  </si>
  <si>
    <t>PRIMAS Y GASTOS P/SEGUROS Y COMIS. BANCARIAS</t>
  </si>
  <si>
    <t>INTS. Y COMIS. TITULOS VAL. EN EL MERCADO NAC.</t>
  </si>
  <si>
    <t>GASTOS P/OBSOLESC.,MERMAS Y DETERIORO DE EXISTENCIA</t>
  </si>
  <si>
    <t>SANEAMIENTO DE ACTIVOS EXTRAORD.-VALUOS</t>
  </si>
  <si>
    <t>SANEAMIENTO DE ACTIVOS EXTRAORD.-VOLUNTARIA</t>
  </si>
  <si>
    <t>PROMERICA CTA.CTE.10000045000015 FSV-FDO PROTEC. EMPL.</t>
  </si>
  <si>
    <t>IMPUESTOS MUNICIPALES POR ACTIVOS EXTRAORDINARIOS</t>
  </si>
  <si>
    <t>85807099010</t>
  </si>
  <si>
    <t>EDIFICIO DE USOS MULTIPLES</t>
  </si>
  <si>
    <t>21203009</t>
  </si>
  <si>
    <t>CANCELACIONES POR FINIQUITO</t>
  </si>
  <si>
    <t>RESERVAS VOLUNTARIAS PTAMOS.REESTRUC.VIGENTES</t>
  </si>
  <si>
    <t>83315099002</t>
  </si>
  <si>
    <t>PROCEDENCIAS DIVERSAS</t>
  </si>
  <si>
    <t>22615003002</t>
  </si>
  <si>
    <t>IMPLEMENTACION DEL SOFTWARE BANCARIO</t>
  </si>
  <si>
    <t>22699015003002</t>
  </si>
  <si>
    <t>22907005001</t>
  </si>
  <si>
    <t>83811002</t>
  </si>
  <si>
    <t>93601005</t>
  </si>
  <si>
    <t>COSTAS PROCESALES CASTIGADAS</t>
  </si>
  <si>
    <t>98601005</t>
  </si>
  <si>
    <t>COSTAS PROCESALES CASTIGADAS POR CONTRA</t>
  </si>
  <si>
    <t>22103001025</t>
  </si>
  <si>
    <t>22103001026</t>
  </si>
  <si>
    <t>22907002</t>
  </si>
  <si>
    <t>22907002003</t>
  </si>
  <si>
    <t>COMPENSACIONES POR PERDIDAS DE DAÑOS DE BIENES DIVERSOS</t>
  </si>
  <si>
    <t>85951004</t>
  </si>
  <si>
    <t>SANEAMIENTO DE PRIMAS DE SEGURO</t>
  </si>
  <si>
    <t>83303006004</t>
  </si>
  <si>
    <t>SUBSIDIO POR COMPRA DE ROPA</t>
  </si>
  <si>
    <t>CONTRIBUC. PATRONALES A INST. DE SEGURIDAD SOCIAL PUBLICAS</t>
  </si>
  <si>
    <t>83307002</t>
  </si>
  <si>
    <t>POR REMUNERACIONES EVENTUALES</t>
  </si>
  <si>
    <t>83307002003</t>
  </si>
  <si>
    <t>APORTE PATRONAL INPEP</t>
  </si>
  <si>
    <t>83309002</t>
  </si>
  <si>
    <t>83309002001</t>
  </si>
  <si>
    <t>APORTE PATRONAL AFP</t>
  </si>
  <si>
    <t>83403001</t>
  </si>
  <si>
    <t>83417001</t>
  </si>
  <si>
    <t>SERVICIOS DE ENERGIA ELECTRICA</t>
  </si>
  <si>
    <t>83417002</t>
  </si>
  <si>
    <t>SERVICIOS DE AGUA</t>
  </si>
  <si>
    <t>83419001</t>
  </si>
  <si>
    <t>MANTENIMIENTOS Y REPARACIONES DE BIENES MUEBLES</t>
  </si>
  <si>
    <t>83421002</t>
  </si>
  <si>
    <t>SERVICIOS DE PUBLICIDAD</t>
  </si>
  <si>
    <t>83421003</t>
  </si>
  <si>
    <t>SERVICIOS DE VIGILANCIA</t>
  </si>
  <si>
    <t>83423099008</t>
  </si>
  <si>
    <t>SERVICIOS DE ATENCION AL PUBLICO</t>
  </si>
  <si>
    <t>83429001</t>
  </si>
  <si>
    <t>SERVICIOS MEDICOS</t>
  </si>
  <si>
    <t>83429004</t>
  </si>
  <si>
    <t>SERVICIOS DE CONTABILIDAD Y AUDITORIA</t>
  </si>
  <si>
    <t>83429005</t>
  </si>
  <si>
    <t>SERVICIOS DE CAPACITACION</t>
  </si>
  <si>
    <t>83429099003</t>
  </si>
  <si>
    <t>83955002</t>
  </si>
  <si>
    <t>85503099</t>
  </si>
  <si>
    <t>INTERESES EN BANCOS CTAS.DE AHORRO</t>
  </si>
  <si>
    <t>83709003005</t>
  </si>
  <si>
    <t>41201006009</t>
  </si>
  <si>
    <t>EXCEDENTES DE PRESTAMOS A DEVOLVER</t>
  </si>
  <si>
    <t>41201053</t>
  </si>
  <si>
    <t>CONVENIO CNR NO FINANCIADOS</t>
  </si>
  <si>
    <t>83303006003</t>
  </si>
  <si>
    <t>SUBSIDIO POR COMPRA DE LENTES</t>
  </si>
  <si>
    <t>83307002001</t>
  </si>
  <si>
    <t>APORTE PATRONAL AL ISSS</t>
  </si>
  <si>
    <t>83307002002</t>
  </si>
  <si>
    <t>APORTE PATRONAL INSAFORP</t>
  </si>
  <si>
    <t>83507099</t>
  </si>
  <si>
    <t>SANEAMIENTO DE PRESTAMOS DE CAPITAL</t>
  </si>
  <si>
    <t>85951014</t>
  </si>
  <si>
    <t>21123003002</t>
  </si>
  <si>
    <t>CTA.DE AHORRO NO.3900002695 PAGOES/FSV</t>
  </si>
  <si>
    <t>41201006006</t>
  </si>
  <si>
    <t>I P S F A</t>
  </si>
  <si>
    <t>83415001</t>
  </si>
  <si>
    <t>HERRAMIENTAS, REPUESTOS Y ACCESORIOS</t>
  </si>
  <si>
    <t>83821</t>
  </si>
  <si>
    <t>GASTOS POR DESCUENTOS Y BONIFICACIONES</t>
  </si>
  <si>
    <t xml:space="preserve">               RSVA. P/CRED.REEST.</t>
  </si>
  <si>
    <t>DERECHOS DE REGISTRO CNR CONVENIOS - FINANCIADOS</t>
  </si>
  <si>
    <t>83307002004</t>
  </si>
  <si>
    <t>APORTE PATRONAL IPSFA</t>
  </si>
  <si>
    <t>81203003</t>
  </si>
  <si>
    <t>RESERVA PARA CUBRIR DEDUCIBLES Y OTROS QUEBRANTOS</t>
  </si>
  <si>
    <t>85909099003</t>
  </si>
  <si>
    <t>EXCEDENTE DE PRIMAS DE SEGUROS DE DAÑOS Y DEUDA</t>
  </si>
  <si>
    <t xml:space="preserve">                        Auditor Interno</t>
  </si>
  <si>
    <t>21123002</t>
  </si>
  <si>
    <t>21123002001</t>
  </si>
  <si>
    <t>BANCO HIPOTECARIO DE EL SALVADOR, SA.</t>
  </si>
  <si>
    <t>CTA.DE AHORRO No.012103593636</t>
  </si>
  <si>
    <t>83903001</t>
  </si>
  <si>
    <t>CUENTA DE AHORRO No.116-07-00239-03</t>
  </si>
  <si>
    <t>CTA.AHO.#008-401-00-000007-2 FONDOS PROPIOS</t>
  </si>
  <si>
    <t>CTA.AHO.#20000045000399 FSV-FDO.PROTEC.EMP.</t>
  </si>
  <si>
    <t>CTA.AHO.#20000045000420 PAGOES-FSV</t>
  </si>
  <si>
    <t>21123025</t>
  </si>
  <si>
    <t>SOCIEDAD DE AHORRO Y CREDITO MULTIVALORES, SA</t>
  </si>
  <si>
    <t>21123025001</t>
  </si>
  <si>
    <t>CTA.DE AHORRO NO.101001002099 MULTIVALORES,S.A</t>
  </si>
  <si>
    <t>21123026</t>
  </si>
  <si>
    <t>BANCO G&amp;T CONTINENTAL EL SALVADOR, S.A.</t>
  </si>
  <si>
    <t>21123026001</t>
  </si>
  <si>
    <t>CTA.AHORRO NO.083-200-004200100 G&amp;T CONTINENTAL</t>
  </si>
  <si>
    <t>PROYECTO DE FORTALECIMIENTO INSTITUCIONAL FSV-BID</t>
  </si>
  <si>
    <t>BANCO HIPOTECARIO DE EL SALVADOR, S.A.</t>
  </si>
  <si>
    <t>CTA. DE AHORRO NO.01210359636</t>
  </si>
  <si>
    <t>24101001003</t>
  </si>
  <si>
    <t>24199001002</t>
  </si>
  <si>
    <t>24301001002003</t>
  </si>
  <si>
    <t>TERRENO EDIFICIO DE USOS MULTIPLES</t>
  </si>
  <si>
    <t>83815006</t>
  </si>
  <si>
    <t>TERRENO EDICIO DE USOS MULTIPLES</t>
  </si>
  <si>
    <t>?</t>
  </si>
  <si>
    <t>*</t>
  </si>
  <si>
    <t>INTERESES, COMISIONES Y OTROS S/TITULOS VALORES</t>
  </si>
  <si>
    <t>COMPRAS DE MAQUINARIAS Y EQUIPOS</t>
  </si>
  <si>
    <t>PROMERICA CTA.CTE.#10000059000059 ACT.EXT. AG. STA. ANA</t>
  </si>
  <si>
    <t>83303006013</t>
  </si>
  <si>
    <t>TRATAMIENTO MEDICO NO CUBIERTO POR SMH</t>
  </si>
  <si>
    <t>85903099003</t>
  </si>
  <si>
    <t>22909004004</t>
  </si>
  <si>
    <t>FLORA DEL CARMEN VILLALOBOS MUNGUIA</t>
  </si>
  <si>
    <t>85903099009</t>
  </si>
  <si>
    <t>PROM.CTA CTE.#10000045000017 FSV/ACTIVOS EXTRAORD SM</t>
  </si>
  <si>
    <t>PROMERICA CTA CTE.#10000045000019 FSV/COTIZAC. S/M</t>
  </si>
  <si>
    <t>PROMERICA CTA.CTE.#10000059000057 FDO DEV.COTI.AG. S/A</t>
  </si>
  <si>
    <t>PROMERICA CTA.CTE.#10000059000056 FDO CIRC.FSV AG.S/A</t>
  </si>
  <si>
    <t>VENTA DE TERRENOS</t>
  </si>
  <si>
    <t>85951001</t>
  </si>
  <si>
    <t>PROYECTOS Y PROGRAMAS DE DESARROLLO SOCIAL DIV.</t>
  </si>
  <si>
    <t>PRESCRIPCION GTIAS. POR DESPERF. DE CONSTRUCCION</t>
  </si>
  <si>
    <t>85903003</t>
  </si>
  <si>
    <t xml:space="preserve">    Lic. Ricardo Isaac Aguilar</t>
  </si>
  <si>
    <t>83421005</t>
  </si>
  <si>
    <t>SERVICIOS DE LAVANDERIAS Y PLANCHADO</t>
  </si>
  <si>
    <t>Lic. José Misael Castillo</t>
  </si>
  <si>
    <t>Jefe Area de Contabilidad</t>
  </si>
  <si>
    <t xml:space="preserve"> Lic. José Misael Castillo</t>
  </si>
  <si>
    <t>83421010</t>
  </si>
  <si>
    <t>IMPRESIONES Y REPRODUCCIONES</t>
  </si>
  <si>
    <t>TRAMITES REGISTRALES - FINANCIADA</t>
  </si>
  <si>
    <t>EDIFICIO R.R.L.L. Y ARCHIVO</t>
  </si>
  <si>
    <t>EDIFICIO R.R.L.L Y ARCHIVO</t>
  </si>
  <si>
    <t>22453</t>
  </si>
  <si>
    <t>PRESTAMOS A INSTITUCIONES DE SEGURIDAD SOCIAL</t>
  </si>
  <si>
    <t>22453837001</t>
  </si>
  <si>
    <t>41201026</t>
  </si>
  <si>
    <t>COTIZACIONES PENDIENTES DE DEVOLUCION (COMPLEMENTO)</t>
  </si>
  <si>
    <t>41252002</t>
  </si>
  <si>
    <t>PRESTAMOS HIPOTECARIOS</t>
  </si>
  <si>
    <t>41252007</t>
  </si>
  <si>
    <t>RECUPERACIONES POR APLICAR ACTIVOS EXTRAORDINARIOS</t>
  </si>
  <si>
    <t>41252012</t>
  </si>
  <si>
    <t>PRESTAMOS HIPOTECARIOS-REVERSIONES</t>
  </si>
  <si>
    <t>85507005</t>
  </si>
  <si>
    <t>22615003004</t>
  </si>
  <si>
    <t>SOFTWARE DESARROLLADO</t>
  </si>
  <si>
    <t>85951015</t>
  </si>
  <si>
    <t>OK</t>
  </si>
  <si>
    <t>22699015003004</t>
  </si>
  <si>
    <t>83811004</t>
  </si>
  <si>
    <t>SOFTWARE DESARROLLADOS</t>
  </si>
  <si>
    <t>BIENES MUEBLES</t>
  </si>
  <si>
    <t>COTIZACIONES PEND. DE DEVOLUCION (COMPLEMENTO)</t>
  </si>
  <si>
    <t>21123018</t>
  </si>
  <si>
    <t>CITIBANK, N.A.</t>
  </si>
  <si>
    <t>21123018001</t>
  </si>
  <si>
    <t>BCO. CITI CTA. AH.#5700144005 PAGOES-FSV</t>
  </si>
  <si>
    <t>Gerente de Finanzas</t>
  </si>
  <si>
    <t>Lic. René Cuellar Marenco</t>
  </si>
  <si>
    <t>Lic. Mariano Aristides Bonilla                               Lic. René Cuellar Marenco</t>
  </si>
  <si>
    <t xml:space="preserve">         Gerente General                                               Gerente de Finanzas</t>
  </si>
  <si>
    <t>21123027</t>
  </si>
  <si>
    <t>BANCO CENTRAL DE RESERVA</t>
  </si>
  <si>
    <t>21123027001</t>
  </si>
  <si>
    <t>CTA.DEPOSITO #600213 BCR</t>
  </si>
  <si>
    <t>41252013</t>
  </si>
  <si>
    <t>PREST. HIPO.-PAGOS BCOS. INDIRECTOS</t>
  </si>
  <si>
    <t>RESERVA PARA COBERT.DE CAPITAL VENCIDO</t>
  </si>
  <si>
    <t>85903099002</t>
  </si>
  <si>
    <t>42451654</t>
  </si>
  <si>
    <t>42451654001</t>
  </si>
  <si>
    <t>42451654001002</t>
  </si>
  <si>
    <t>42451655</t>
  </si>
  <si>
    <t>CERTIFICADOS DE INVERSION FSV</t>
  </si>
  <si>
    <t>42451655012</t>
  </si>
  <si>
    <t>21201001</t>
  </si>
  <si>
    <t>EVENTOS</t>
  </si>
  <si>
    <t>21201001001</t>
  </si>
  <si>
    <t>423</t>
  </si>
  <si>
    <t>ENDEUDAMIENTO EXTERNO</t>
  </si>
  <si>
    <t>42311</t>
  </si>
  <si>
    <t>EMPRESTITOS DE ORGANISMOS MULTILATERALES</t>
  </si>
  <si>
    <t>42311002</t>
  </si>
  <si>
    <t>BANCO CENTROAMERICANO DE INTEGRACION ECONOMICA</t>
  </si>
  <si>
    <t>SANEAMIENTO DE PRESTAMOS CAPITAL</t>
  </si>
  <si>
    <t>RESERVAS VOL. PTAMOS.REESTRUC.VIGENTES</t>
  </si>
  <si>
    <t>Financiamiento Externo</t>
  </si>
  <si>
    <t>De Organismos Multilaterales (BCIE)</t>
  </si>
  <si>
    <t>AMORTIZAC. DE MTTO. Y REPARAC. PAG. X ANTICIPADO</t>
  </si>
  <si>
    <t>MOP TRANSPORTE, VIVIENDA Y DESARROLLO URBANO</t>
  </si>
  <si>
    <t>21123002002</t>
  </si>
  <si>
    <t>CTA.AHORRO #01210373710 PAGOES/FSV</t>
  </si>
  <si>
    <t>83401003</t>
  </si>
  <si>
    <t>PRODUCTOS AGROPECUARIOS Y FORESTALES</t>
  </si>
  <si>
    <t>83407001</t>
  </si>
  <si>
    <t>83427004</t>
  </si>
  <si>
    <t>VIATICOS POR COMISION EXTERNA</t>
  </si>
  <si>
    <t>83429007</t>
  </si>
  <si>
    <t>DESARROLLOS INFORMATICOS</t>
  </si>
  <si>
    <t>83501001</t>
  </si>
  <si>
    <t>MAQUINARIAS Y EQUIPOS</t>
  </si>
  <si>
    <t>83501001001</t>
  </si>
  <si>
    <t>EQUIPO DE COMUN Y SEÑAL</t>
  </si>
  <si>
    <t>83507001003</t>
  </si>
  <si>
    <t>83709003</t>
  </si>
  <si>
    <t>A ORGANISMOS SIN FINES DE LUCRO</t>
  </si>
  <si>
    <t>DIVERSAS</t>
  </si>
  <si>
    <t>REPOSIC.DE TARJETA LAMINOPLASTICA</t>
  </si>
  <si>
    <t>COMPENSACIONES POR DAÑOS DE BIENES INMUEBLES</t>
  </si>
  <si>
    <t>PRESCRIPCION GTIAS. POR DESPERF. DE CONSTR.</t>
  </si>
  <si>
    <t>RESERVA PARA COBERTURA DE CAPITAL VENCIDO</t>
  </si>
  <si>
    <t>PROMERICA CTA.CTE.#10000045000048 FSV/INVERSION AG.SANTA ANA</t>
  </si>
  <si>
    <t>23103</t>
  </si>
  <si>
    <t>23103001</t>
  </si>
  <si>
    <t>DEUDA EXTERNA</t>
  </si>
  <si>
    <t>INTERESES DEUDA EXTERNA</t>
  </si>
  <si>
    <t>83407003</t>
  </si>
  <si>
    <t>LLANTAS Y NEUMATICOS</t>
  </si>
  <si>
    <t>83421004</t>
  </si>
  <si>
    <t>SERVICIOS DE LIMPIEZA Y FUMIGACIONES</t>
  </si>
  <si>
    <t>83611</t>
  </si>
  <si>
    <t>INTERESES Y COMISIONES DE LA DEUDA EXTERNA</t>
  </si>
  <si>
    <t>83611004</t>
  </si>
  <si>
    <t>DE ORGANISMO MULTILATERALES</t>
  </si>
  <si>
    <t>83611004001</t>
  </si>
  <si>
    <t>PRIMAS POR GASTOS DE SEGUROS DE PERSONAS</t>
  </si>
  <si>
    <t>83423099011</t>
  </si>
  <si>
    <t>SERVICIOS DE CERRAJERIA DE ACTIVOS EXTRAORDINARIOS</t>
  </si>
  <si>
    <t>83427002</t>
  </si>
  <si>
    <t>PASAJES AL EXTERIOR</t>
  </si>
  <si>
    <t>83429099002</t>
  </si>
  <si>
    <t>SERVICIOS DE CLASIFICADORAS DE RIESGO</t>
  </si>
  <si>
    <t>INTERESES DIVERSOS</t>
  </si>
  <si>
    <t>LICITACIONES</t>
  </si>
  <si>
    <t>83423099012</t>
  </si>
  <si>
    <t>SERVICIOS DE TAXI</t>
  </si>
  <si>
    <t>83513003</t>
  </si>
  <si>
    <t>DERECHOS DE PR0PIEDAD INTELECTUAL</t>
  </si>
  <si>
    <t>83513003003</t>
  </si>
  <si>
    <t>83713002</t>
  </si>
  <si>
    <t>A ORGANISMOS MULTILATERALES</t>
  </si>
  <si>
    <t>83821001</t>
  </si>
  <si>
    <t>COMISIONES Y DESCUENTOS SOBRE VENTAS</t>
  </si>
  <si>
    <t>83821001003</t>
  </si>
  <si>
    <t>COMISIONES POR CONTRATACIONES-BOLSA DE SERVICIOS</t>
  </si>
  <si>
    <t>PRESCRIPCION EXCEDENTES DE PRESTAMOS</t>
  </si>
  <si>
    <t>PROV. P/PERDIDA, OBSOLESCENCIA, MERMAS Y DETERIOROS</t>
  </si>
  <si>
    <t>CONTRIBUC. PATRONALES A INST. DE SEG. SOCIAL PRIVADAS</t>
  </si>
  <si>
    <t>Títulos  Valores en el Mercado Nacional</t>
  </si>
  <si>
    <t>Titulos Valores Diversos</t>
  </si>
  <si>
    <t>TÍTULOS VALORES EN EL MERCADO NACIONAL</t>
  </si>
  <si>
    <t>ANOTACION PREVENTIVA - FINANCIADA</t>
  </si>
  <si>
    <t>83501001012</t>
  </si>
  <si>
    <t>EQUIPO DE OFICINA</t>
  </si>
  <si>
    <t>83507002</t>
  </si>
  <si>
    <t>83605099002</t>
  </si>
  <si>
    <t>COMISIONES Y OTROS GASTOS</t>
  </si>
  <si>
    <t>PRESCRIPCION POR EXCEDENTES DE PRESTAMOS</t>
  </si>
  <si>
    <t>A.M X SERVICIOS BASICOS E IMPUESTOS ACT.EXTRAORDINARIOS</t>
  </si>
  <si>
    <t>83421001</t>
  </si>
  <si>
    <t>TRANSPORTES, FLETES Y ALMACENAMIENTOS</t>
  </si>
  <si>
    <t>41201028</t>
  </si>
  <si>
    <t>DESPENSA FAMILIAR EMPLEADOS F.S.V.-SUPERMERCADO</t>
  </si>
  <si>
    <t>IMPUESTO RETENIDO I.V.A.</t>
  </si>
  <si>
    <t>83429008</t>
  </si>
  <si>
    <t>ESTUDIOS E INVESTIGACIONES</t>
  </si>
  <si>
    <t>22551715</t>
  </si>
  <si>
    <t>22551715001</t>
  </si>
  <si>
    <t>22551715001002</t>
  </si>
  <si>
    <t>22551715001002002</t>
  </si>
  <si>
    <t>22551715002</t>
  </si>
  <si>
    <t>22551715002001</t>
  </si>
  <si>
    <t>42451751</t>
  </si>
  <si>
    <t>42451751012</t>
  </si>
  <si>
    <t>42451751012002</t>
  </si>
  <si>
    <t>42451751015</t>
  </si>
  <si>
    <t>42451751827</t>
  </si>
  <si>
    <t>42451751827002</t>
  </si>
  <si>
    <t>42451751893</t>
  </si>
  <si>
    <t>42451751893002</t>
  </si>
  <si>
    <t>42451754</t>
  </si>
  <si>
    <t>42451754001</t>
  </si>
  <si>
    <t>42451754001001</t>
  </si>
  <si>
    <t>42451754001002</t>
  </si>
  <si>
    <t>42451755</t>
  </si>
  <si>
    <t>42451755001</t>
  </si>
  <si>
    <t>42451755001001</t>
  </si>
  <si>
    <t>42451755001001001</t>
  </si>
  <si>
    <t>42451755002</t>
  </si>
  <si>
    <t>42451755002001</t>
  </si>
  <si>
    <t>42451755002001001</t>
  </si>
  <si>
    <t>42451755012</t>
  </si>
  <si>
    <t>42451761</t>
  </si>
  <si>
    <t>42451761010</t>
  </si>
  <si>
    <t>42451763</t>
  </si>
  <si>
    <t>42451763004</t>
  </si>
  <si>
    <t>42451763007</t>
  </si>
  <si>
    <t>42451763013</t>
  </si>
  <si>
    <t>BALANCE DE SITUACION AL 31 DE ENERO DE 2018</t>
  </si>
  <si>
    <t>DEL 01 DE ENERO AL 31 DE ENERO  DE 2018</t>
  </si>
  <si>
    <t>DEL 01 DE ENERO AL 31 DE ENERO DE 2018</t>
  </si>
  <si>
    <t>Cuadratura de Anexos para el balance al 31 de ENERO de 2018</t>
  </si>
  <si>
    <t>21315001</t>
  </si>
  <si>
    <t>21315001002</t>
  </si>
  <si>
    <t>21315001002002</t>
  </si>
  <si>
    <t>21315002</t>
  </si>
  <si>
    <t>21315002001</t>
  </si>
  <si>
    <t>21315002004</t>
  </si>
  <si>
    <t>41351012</t>
  </si>
  <si>
    <t>41351012002</t>
  </si>
  <si>
    <t>41351015</t>
  </si>
  <si>
    <t>41351827</t>
  </si>
  <si>
    <t>41351827002</t>
  </si>
  <si>
    <t>41351837</t>
  </si>
  <si>
    <t>41351837002</t>
  </si>
  <si>
    <t>41351893</t>
  </si>
  <si>
    <t>41351893002</t>
  </si>
  <si>
    <t>41351935</t>
  </si>
  <si>
    <t>41351935001</t>
  </si>
  <si>
    <t>41351950</t>
  </si>
  <si>
    <t>MUNICIPIOS DEL DEPARTAMENTO DE SAN SALVADOR</t>
  </si>
  <si>
    <t>41351950001</t>
  </si>
  <si>
    <t>IMPUESTO DE VIALIDAD</t>
  </si>
  <si>
    <t>41354001</t>
  </si>
  <si>
    <t>41354001001</t>
  </si>
  <si>
    <t>41354001002</t>
  </si>
  <si>
    <t>41354935</t>
  </si>
  <si>
    <t>41354935001</t>
  </si>
  <si>
    <t>41355001</t>
  </si>
  <si>
    <t>41355001001</t>
  </si>
  <si>
    <t>41355001001001</t>
  </si>
  <si>
    <t>41355001001004</t>
  </si>
  <si>
    <t>41355002</t>
  </si>
  <si>
    <t>41355002001</t>
  </si>
  <si>
    <t>41355002001001</t>
  </si>
  <si>
    <t>41355012</t>
  </si>
  <si>
    <t>41363004</t>
  </si>
  <si>
    <t>41363007</t>
  </si>
  <si>
    <t>41363008</t>
  </si>
  <si>
    <t>41363010</t>
  </si>
  <si>
    <t>A. M. X INVERSIONES FINANCIERAS ACTIVOS EXTRAORDINARIOS</t>
  </si>
  <si>
    <t>41363013</t>
  </si>
  <si>
    <t>INTERESES SOBRE COTIZACIONES</t>
  </si>
  <si>
    <t>42403004002001</t>
  </si>
  <si>
    <t>COMPENSACION DE TRANSPORTE POR DESEMPEÑO DE FUNCIONES</t>
  </si>
  <si>
    <t>AGUA POR ACTIVO EXTRAORDINARIO</t>
  </si>
  <si>
    <t>ENERGIA ELECTRICA POR ACT.EXTRAORDINARIO</t>
  </si>
  <si>
    <t>IMPUESTOS MUNICIPALES POR ACT.EXTRAORDINARIOS</t>
  </si>
  <si>
    <t>COBRO ADMINISTRATIVO PTAMOS EN MORA</t>
  </si>
  <si>
    <t>83507001</t>
  </si>
  <si>
    <t>PRIMAS Y GASTOS POR SEGUROS Y COMISIONES BANCARIAS</t>
  </si>
  <si>
    <t>INTERESES Y COMIS. DE TITULOS VALORES EN EL MERCADO NAC.</t>
  </si>
  <si>
    <t>GASTOS POR OBSOLESCENCIA,MERMAS Y DETERIORO DE EXISTENCIA</t>
  </si>
  <si>
    <t>SANEAMIENTO DE ACTIVOS EXTRAORDINARIOS-VALUOS</t>
  </si>
  <si>
    <t>SANEAMIENTO DE ACTIVOS EXTRAORDI.-VOLUNTARIA</t>
  </si>
  <si>
    <t xml:space="preserve">      Lic. Mariano Aristides Bonilla                                    Lic. René Cuellar Marenco                             Lic. José Misael Castillo                                               Lic. Ricardo Isaac Aguilar                        Velasquez Granados  y Cia.</t>
  </si>
  <si>
    <t xml:space="preserve">            Gerente General                                                           Gerente de Finanzas                                 Jefe Area de Contabilidad                                                        Auditor Interno                                            Auditor Externo</t>
  </si>
  <si>
    <t>Velasquez Granados y 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</si>
</sst>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7" formatCode="&quot;$&quot;#,##0.00_);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_(&quot;¢&quot;* #,##0.00_);_(&quot;¢&quot;* \(#,##0.00\);_(&quot;¢&quot;* &quot;-&quot;??_);_(@_)"/>
    <numFmt numFmtId="166" formatCode="&quot;$&quot;#,##0.00"/>
    <numFmt numFmtId="167" formatCode="[$$-440A]#,##0.00_);\([$$-440A]#,##0.00\)"/>
    <numFmt numFmtId="168" formatCode="_([$$-440A]* #,##0.00_);_([$$-440A]* \(#,##0.00\);_([$$-440A]* &quot;-&quot;??_);_(@_)"/>
    <numFmt numFmtId="169" formatCode="_(&quot;¢&quot;* #,##0.00000_);_(&quot;¢&quot;* \(#,##0.00000\);_(&quot;¢&quot;* &quot;-&quot;??_);_(@_)"/>
  </numFmts>
  <fonts count="8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2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i/>
      <sz val="14"/>
      <name val="Times New Roman"/>
      <family val="1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i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0070C0"/>
      <name val="Arial"/>
      <family val="2"/>
    </font>
    <font>
      <b/>
      <sz val="14"/>
      <color rgb="FF0070C0"/>
      <name val="Calibri"/>
      <family val="2"/>
      <scheme val="minor"/>
    </font>
    <font>
      <b/>
      <sz val="14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rgb="FF0070C0"/>
      <name val="Arial"/>
      <family val="2"/>
    </font>
    <font>
      <b/>
      <sz val="26"/>
      <color rgb="FFFF0000"/>
      <name val="Calibri"/>
      <family val="2"/>
      <scheme val="minor"/>
    </font>
    <font>
      <sz val="1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sz val="12"/>
      <name val="Century Gothic"/>
      <family val="2"/>
    </font>
    <font>
      <b/>
      <sz val="11"/>
      <name val="Century Gothic"/>
      <family val="2"/>
    </font>
    <font>
      <b/>
      <i/>
      <sz val="10"/>
      <name val="Century Gothic"/>
      <family val="2"/>
    </font>
    <font>
      <b/>
      <sz val="8"/>
      <color indexed="9"/>
      <name val="Century Gothic"/>
      <family val="2"/>
    </font>
    <font>
      <b/>
      <i/>
      <sz val="12"/>
      <name val="Century Gothic"/>
      <family val="2"/>
    </font>
    <font>
      <sz val="1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indexed="9"/>
      <name val="Century Gothic"/>
      <family val="2"/>
    </font>
    <font>
      <b/>
      <sz val="11"/>
      <color indexed="8"/>
      <name val="Century Gothic"/>
      <family val="2"/>
    </font>
    <font>
      <b/>
      <sz val="12"/>
      <color theme="1"/>
      <name val="Century Gothic"/>
      <family val="2"/>
    </font>
    <font>
      <b/>
      <sz val="12"/>
      <color indexed="9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9"/>
      <name val="Century Gothic"/>
      <family val="2"/>
    </font>
    <font>
      <b/>
      <sz val="11"/>
      <color theme="0"/>
      <name val="Century Gothic"/>
      <family val="2"/>
    </font>
    <font>
      <sz val="10"/>
      <color theme="0"/>
      <name val="Century Gothic"/>
      <family val="2"/>
    </font>
    <font>
      <sz val="10"/>
      <color theme="0"/>
      <name val="Arial"/>
      <family val="2"/>
    </font>
    <font>
      <sz val="11"/>
      <color theme="0"/>
      <name val="Century Gothic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/>
    <xf numFmtId="165" fontId="5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24" applyNumberFormat="0" applyFill="0" applyAlignment="0" applyProtection="0"/>
    <xf numFmtId="0" fontId="39" fillId="0" borderId="25" applyNumberFormat="0" applyFill="0" applyAlignment="0" applyProtection="0"/>
    <xf numFmtId="0" fontId="40" fillId="0" borderId="26" applyNumberFormat="0" applyFill="0" applyAlignment="0" applyProtection="0"/>
    <xf numFmtId="0" fontId="40" fillId="0" borderId="0" applyNumberFormat="0" applyFill="0" applyBorder="0" applyAlignment="0" applyProtection="0"/>
    <xf numFmtId="0" fontId="41" fillId="6" borderId="0" applyNumberFormat="0" applyBorder="0" applyAlignment="0" applyProtection="0"/>
    <xf numFmtId="0" fontId="42" fillId="7" borderId="0" applyNumberFormat="0" applyBorder="0" applyAlignment="0" applyProtection="0"/>
    <xf numFmtId="0" fontId="43" fillId="8" borderId="0" applyNumberFormat="0" applyBorder="0" applyAlignment="0" applyProtection="0"/>
    <xf numFmtId="0" fontId="44" fillId="9" borderId="27" applyNumberFormat="0" applyAlignment="0" applyProtection="0"/>
    <xf numFmtId="0" fontId="45" fillId="10" borderId="28" applyNumberFormat="0" applyAlignment="0" applyProtection="0"/>
    <xf numFmtId="0" fontId="46" fillId="10" borderId="27" applyNumberFormat="0" applyAlignment="0" applyProtection="0"/>
    <xf numFmtId="0" fontId="47" fillId="0" borderId="29" applyNumberFormat="0" applyFill="0" applyAlignment="0" applyProtection="0"/>
    <xf numFmtId="0" fontId="48" fillId="11" borderId="30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7" fillId="0" borderId="32" applyNumberFormat="0" applyFill="0" applyAlignment="0" applyProtection="0"/>
    <xf numFmtId="0" fontId="5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1" fillId="16" borderId="0" applyNumberFormat="0" applyBorder="0" applyAlignment="0" applyProtection="0"/>
    <xf numFmtId="0" fontId="5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1" fillId="20" borderId="0" applyNumberFormat="0" applyBorder="0" applyAlignment="0" applyProtection="0"/>
    <xf numFmtId="0" fontId="5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51" fillId="24" borderId="0" applyNumberFormat="0" applyBorder="0" applyAlignment="0" applyProtection="0"/>
    <xf numFmtId="0" fontId="5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51" fillId="32" borderId="0" applyNumberFormat="0" applyBorder="0" applyAlignment="0" applyProtection="0"/>
    <xf numFmtId="0" fontId="51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51" fillId="36" borderId="0" applyNumberFormat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12" borderId="31" applyNumberFormat="0" applyFont="0" applyAlignment="0" applyProtection="0"/>
  </cellStyleXfs>
  <cellXfs count="595">
    <xf numFmtId="0" fontId="0" fillId="0" borderId="0" xfId="0"/>
    <xf numFmtId="49" fontId="0" fillId="0" borderId="0" xfId="0" applyNumberFormat="1"/>
    <xf numFmtId="0" fontId="9" fillId="0" borderId="0" xfId="0" applyFont="1"/>
    <xf numFmtId="0" fontId="10" fillId="0" borderId="0" xfId="0" applyFont="1"/>
    <xf numFmtId="49" fontId="9" fillId="0" borderId="0" xfId="0" applyNumberFormat="1" applyFont="1" applyAlignment="1">
      <alignment horizontal="left"/>
    </xf>
    <xf numFmtId="7" fontId="0" fillId="0" borderId="0" xfId="0" applyNumberFormat="1"/>
    <xf numFmtId="7" fontId="9" fillId="0" borderId="0" xfId="0" applyNumberFormat="1" applyFont="1"/>
    <xf numFmtId="7" fontId="9" fillId="2" borderId="0" xfId="0" applyNumberFormat="1" applyFont="1" applyFill="1"/>
    <xf numFmtId="167" fontId="0" fillId="0" borderId="0" xfId="1" applyNumberFormat="1" applyFont="1"/>
    <xf numFmtId="49" fontId="0" fillId="0" borderId="0" xfId="0" applyNumberFormat="1" applyAlignment="1">
      <alignment horizontal="left"/>
    </xf>
    <xf numFmtId="49" fontId="10" fillId="0" borderId="0" xfId="0" applyNumberFormat="1" applyFont="1" applyAlignment="1">
      <alignment horizontal="left"/>
    </xf>
    <xf numFmtId="0" fontId="11" fillId="0" borderId="0" xfId="0" applyFont="1" applyAlignment="1"/>
    <xf numFmtId="164" fontId="6" fillId="0" borderId="0" xfId="0" applyNumberFormat="1" applyFont="1" applyAlignment="1"/>
    <xf numFmtId="0" fontId="6" fillId="0" borderId="0" xfId="0" applyFont="1" applyAlignment="1"/>
    <xf numFmtId="7" fontId="18" fillId="0" borderId="0" xfId="0" applyNumberFormat="1" applyFont="1"/>
    <xf numFmtId="0" fontId="19" fillId="0" borderId="0" xfId="0" applyFont="1"/>
    <xf numFmtId="167" fontId="18" fillId="0" borderId="0" xfId="1" applyNumberFormat="1" applyFont="1"/>
    <xf numFmtId="49" fontId="18" fillId="0" borderId="0" xfId="0" applyNumberFormat="1" applyFont="1" applyAlignment="1">
      <alignment horizontal="left"/>
    </xf>
    <xf numFmtId="0" fontId="10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49" fontId="8" fillId="0" borderId="0" xfId="0" applyNumberFormat="1" applyFont="1" applyAlignment="1">
      <alignment horizontal="left" vertical="center"/>
    </xf>
    <xf numFmtId="49" fontId="18" fillId="0" borderId="0" xfId="0" applyNumberFormat="1" applyFont="1"/>
    <xf numFmtId="49" fontId="12" fillId="0" borderId="0" xfId="0" applyNumberFormat="1" applyFont="1" applyAlignment="1">
      <alignment horizontal="left"/>
    </xf>
    <xf numFmtId="7" fontId="12" fillId="0" borderId="0" xfId="0" applyNumberFormat="1" applyFont="1"/>
    <xf numFmtId="167" fontId="12" fillId="0" borderId="0" xfId="1" applyNumberFormat="1" applyFont="1"/>
    <xf numFmtId="49" fontId="12" fillId="0" borderId="0" xfId="0" applyNumberFormat="1" applyFont="1"/>
    <xf numFmtId="164" fontId="13" fillId="4" borderId="0" xfId="0" applyNumberFormat="1" applyFont="1" applyFill="1" applyAlignment="1"/>
    <xf numFmtId="0" fontId="12" fillId="4" borderId="0" xfId="0" applyFont="1" applyFill="1"/>
    <xf numFmtId="0" fontId="13" fillId="4" borderId="0" xfId="0" applyFont="1" applyFill="1" applyAlignment="1"/>
    <xf numFmtId="49" fontId="10" fillId="0" borderId="0" xfId="0" applyNumberFormat="1" applyFont="1" applyAlignment="1"/>
    <xf numFmtId="0" fontId="23" fillId="0" borderId="0" xfId="0" applyFont="1"/>
    <xf numFmtId="0" fontId="24" fillId="0" borderId="0" xfId="0" applyFont="1"/>
    <xf numFmtId="49" fontId="24" fillId="0" borderId="0" xfId="0" applyNumberFormat="1" applyFont="1"/>
    <xf numFmtId="7" fontId="24" fillId="0" borderId="0" xfId="0" applyNumberFormat="1" applyFont="1"/>
    <xf numFmtId="49" fontId="24" fillId="2" borderId="0" xfId="0" applyNumberFormat="1" applyFont="1" applyFill="1"/>
    <xf numFmtId="168" fontId="24" fillId="0" borderId="0" xfId="0" applyNumberFormat="1" applyFont="1"/>
    <xf numFmtId="7" fontId="23" fillId="0" borderId="0" xfId="0" applyNumberFormat="1" applyFont="1"/>
    <xf numFmtId="49" fontId="23" fillId="0" borderId="0" xfId="0" applyNumberFormat="1" applyFont="1"/>
    <xf numFmtId="0" fontId="23" fillId="0" borderId="0" xfId="0" applyFont="1" applyAlignment="1">
      <alignment horizontal="center"/>
    </xf>
    <xf numFmtId="0" fontId="10" fillId="0" borderId="0" xfId="0" applyFont="1" applyAlignment="1"/>
    <xf numFmtId="49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49" fontId="5" fillId="2" borderId="0" xfId="0" applyNumberFormat="1" applyFont="1" applyFill="1" applyAlignment="1">
      <alignment horizontal="left"/>
    </xf>
    <xf numFmtId="165" fontId="24" fillId="0" borderId="0" xfId="0" applyNumberFormat="1" applyFont="1"/>
    <xf numFmtId="49" fontId="5" fillId="0" borderId="0" xfId="0" applyNumberFormat="1" applyFont="1"/>
    <xf numFmtId="166" fontId="10" fillId="0" borderId="0" xfId="0" applyNumberFormat="1" applyFont="1"/>
    <xf numFmtId="49" fontId="10" fillId="0" borderId="2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49" fontId="10" fillId="0" borderId="0" xfId="0" applyNumberFormat="1" applyFont="1" applyBorder="1" applyAlignment="1">
      <alignment horizontal="center"/>
    </xf>
    <xf numFmtId="166" fontId="10" fillId="0" borderId="0" xfId="0" applyNumberFormat="1" applyFont="1" applyBorder="1" applyAlignment="1">
      <alignment horizontal="center"/>
    </xf>
    <xf numFmtId="0" fontId="5" fillId="0" borderId="0" xfId="0" applyFont="1"/>
    <xf numFmtId="0" fontId="26" fillId="4" borderId="0" xfId="0" applyFont="1" applyFill="1" applyAlignment="1">
      <alignment horizontal="center"/>
    </xf>
    <xf numFmtId="44" fontId="10" fillId="0" borderId="0" xfId="0" applyNumberFormat="1" applyFont="1"/>
    <xf numFmtId="49" fontId="10" fillId="0" borderId="2" xfId="0" applyNumberFormat="1" applyFont="1" applyBorder="1" applyAlignment="1">
      <alignment horizontal="center" wrapText="1"/>
    </xf>
    <xf numFmtId="166" fontId="5" fillId="0" borderId="0" xfId="1" applyNumberFormat="1" applyFont="1"/>
    <xf numFmtId="44" fontId="5" fillId="0" borderId="0" xfId="0" applyNumberFormat="1" applyFont="1"/>
    <xf numFmtId="166" fontId="5" fillId="0" borderId="0" xfId="0" applyNumberFormat="1" applyFont="1"/>
    <xf numFmtId="44" fontId="5" fillId="0" borderId="1" xfId="0" applyNumberFormat="1" applyFont="1" applyBorder="1"/>
    <xf numFmtId="44" fontId="5" fillId="0" borderId="0" xfId="0" applyNumberFormat="1" applyFont="1" applyBorder="1"/>
    <xf numFmtId="44" fontId="10" fillId="0" borderId="0" xfId="0" applyNumberFormat="1" applyFont="1" applyBorder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44" fontId="10" fillId="0" borderId="0" xfId="0" applyNumberFormat="1" applyFont="1" applyBorder="1" applyAlignment="1">
      <alignment horizontal="center"/>
    </xf>
    <xf numFmtId="49" fontId="5" fillId="4" borderId="0" xfId="0" applyNumberFormat="1" applyFont="1" applyFill="1" applyAlignment="1">
      <alignment wrapText="1"/>
    </xf>
    <xf numFmtId="49" fontId="5" fillId="4" borderId="0" xfId="0" applyNumberFormat="1" applyFont="1" applyFill="1"/>
    <xf numFmtId="44" fontId="15" fillId="0" borderId="0" xfId="0" applyNumberFormat="1" applyFont="1"/>
    <xf numFmtId="49" fontId="5" fillId="0" borderId="0" xfId="0" applyNumberFormat="1" applyFont="1" applyAlignment="1">
      <alignment horizontal="center"/>
    </xf>
    <xf numFmtId="49" fontId="10" fillId="0" borderId="4" xfId="0" applyNumberFormat="1" applyFont="1" applyBorder="1"/>
    <xf numFmtId="0" fontId="10" fillId="0" borderId="4" xfId="0" applyFont="1" applyBorder="1" applyAlignment="1">
      <alignment horizont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49" fontId="28" fillId="0" borderId="0" xfId="0" applyNumberFormat="1" applyFont="1" applyAlignment="1">
      <alignment horizontal="left"/>
    </xf>
    <xf numFmtId="49" fontId="28" fillId="0" borderId="0" xfId="0" applyNumberFormat="1" applyFont="1"/>
    <xf numFmtId="44" fontId="0" fillId="0" borderId="0" xfId="0" applyNumberFormat="1"/>
    <xf numFmtId="49" fontId="17" fillId="0" borderId="0" xfId="0" applyNumberFormat="1" applyFont="1" applyAlignment="1">
      <alignment horizontal="left"/>
    </xf>
    <xf numFmtId="49" fontId="17" fillId="0" borderId="0" xfId="0" applyNumberFormat="1" applyFont="1"/>
    <xf numFmtId="49" fontId="16" fillId="0" borderId="0" xfId="0" applyNumberFormat="1" applyFont="1" applyAlignment="1">
      <alignment horizontal="left"/>
    </xf>
    <xf numFmtId="49" fontId="16" fillId="0" borderId="0" xfId="0" applyNumberFormat="1" applyFont="1"/>
    <xf numFmtId="49" fontId="29" fillId="0" borderId="0" xfId="0" applyNumberFormat="1" applyFont="1" applyAlignment="1">
      <alignment horizontal="left"/>
    </xf>
    <xf numFmtId="49" fontId="30" fillId="0" borderId="0" xfId="0" applyNumberFormat="1" applyFont="1"/>
    <xf numFmtId="0" fontId="29" fillId="0" borderId="0" xfId="0" applyFont="1"/>
    <xf numFmtId="49" fontId="32" fillId="0" borderId="0" xfId="0" applyNumberFormat="1" applyFont="1"/>
    <xf numFmtId="44" fontId="29" fillId="0" borderId="0" xfId="0" applyNumberFormat="1" applyFont="1"/>
    <xf numFmtId="49" fontId="29" fillId="0" borderId="0" xfId="0" applyNumberFormat="1" applyFont="1"/>
    <xf numFmtId="49" fontId="31" fillId="0" borderId="0" xfId="0" applyNumberFormat="1" applyFont="1"/>
    <xf numFmtId="49" fontId="33" fillId="0" borderId="0" xfId="0" applyNumberFormat="1" applyFont="1" applyAlignment="1">
      <alignment horizontal="left"/>
    </xf>
    <xf numFmtId="49" fontId="33" fillId="0" borderId="0" xfId="0" applyNumberFormat="1" applyFont="1"/>
    <xf numFmtId="49" fontId="34" fillId="0" borderId="0" xfId="0" applyNumberFormat="1" applyFont="1"/>
    <xf numFmtId="49" fontId="35" fillId="0" borderId="0" xfId="0" applyNumberFormat="1" applyFont="1" applyAlignment="1">
      <alignment horizontal="left"/>
    </xf>
    <xf numFmtId="49" fontId="35" fillId="0" borderId="0" xfId="0" applyNumberFormat="1" applyFont="1"/>
    <xf numFmtId="49" fontId="0" fillId="4" borderId="4" xfId="0" applyNumberFormat="1" applyFill="1" applyBorder="1"/>
    <xf numFmtId="167" fontId="0" fillId="4" borderId="4" xfId="0" applyNumberFormat="1" applyFill="1" applyBorder="1"/>
    <xf numFmtId="49" fontId="5" fillId="2" borderId="0" xfId="0" applyNumberFormat="1" applyFont="1" applyFill="1"/>
    <xf numFmtId="49" fontId="5" fillId="4" borderId="4" xfId="0" applyNumberFormat="1" applyFont="1" applyFill="1" applyBorder="1"/>
    <xf numFmtId="49" fontId="5" fillId="4" borderId="4" xfId="0" applyNumberFormat="1" applyFont="1" applyFill="1" applyBorder="1" applyAlignment="1">
      <alignment wrapText="1"/>
    </xf>
    <xf numFmtId="0" fontId="0" fillId="4" borderId="4" xfId="0" applyFill="1" applyBorder="1"/>
    <xf numFmtId="17" fontId="0" fillId="4" borderId="4" xfId="0" applyNumberFormat="1" applyFill="1" applyBorder="1"/>
    <xf numFmtId="0" fontId="0" fillId="0" borderId="4" xfId="0" applyBorder="1"/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49" fontId="5" fillId="4" borderId="6" xfId="0" applyNumberFormat="1" applyFont="1" applyFill="1" applyBorder="1"/>
    <xf numFmtId="49" fontId="5" fillId="4" borderId="6" xfId="0" applyNumberFormat="1" applyFont="1" applyFill="1" applyBorder="1" applyAlignment="1">
      <alignment wrapText="1"/>
    </xf>
    <xf numFmtId="0" fontId="0" fillId="4" borderId="6" xfId="0" applyFill="1" applyBorder="1"/>
    <xf numFmtId="17" fontId="0" fillId="4" borderId="6" xfId="0" applyNumberFormat="1" applyFill="1" applyBorder="1"/>
    <xf numFmtId="49" fontId="0" fillId="4" borderId="8" xfId="0" applyNumberFormat="1" applyFill="1" applyBorder="1"/>
    <xf numFmtId="167" fontId="0" fillId="4" borderId="8" xfId="0" applyNumberFormat="1" applyFill="1" applyBorder="1"/>
    <xf numFmtId="14" fontId="0" fillId="4" borderId="9" xfId="0" applyNumberFormat="1" applyFill="1" applyBorder="1"/>
    <xf numFmtId="14" fontId="0" fillId="4" borderId="11" xfId="0" applyNumberFormat="1" applyFill="1" applyBorder="1"/>
    <xf numFmtId="49" fontId="0" fillId="4" borderId="13" xfId="0" applyNumberFormat="1" applyFill="1" applyBorder="1"/>
    <xf numFmtId="167" fontId="0" fillId="4" borderId="13" xfId="0" applyNumberFormat="1" applyFill="1" applyBorder="1"/>
    <xf numFmtId="14" fontId="0" fillId="4" borderId="14" xfId="0" applyNumberFormat="1" applyFill="1" applyBorder="1"/>
    <xf numFmtId="0" fontId="23" fillId="0" borderId="0" xfId="0" applyFont="1" applyAlignment="1">
      <alignment horizontal="left"/>
    </xf>
    <xf numFmtId="49" fontId="24" fillId="5" borderId="0" xfId="0" applyNumberFormat="1" applyFont="1" applyFill="1"/>
    <xf numFmtId="0" fontId="24" fillId="5" borderId="0" xfId="0" applyFont="1" applyFill="1"/>
    <xf numFmtId="7" fontId="24" fillId="5" borderId="0" xfId="0" applyNumberFormat="1" applyFont="1" applyFill="1"/>
    <xf numFmtId="49" fontId="5" fillId="4" borderId="8" xfId="0" applyNumberFormat="1" applyFont="1" applyFill="1" applyBorder="1"/>
    <xf numFmtId="49" fontId="0" fillId="2" borderId="0" xfId="0" applyNumberFormat="1" applyFill="1"/>
    <xf numFmtId="49" fontId="0" fillId="4" borderId="18" xfId="0" applyNumberFormat="1" applyFill="1" applyBorder="1"/>
    <xf numFmtId="166" fontId="0" fillId="4" borderId="19" xfId="0" applyNumberFormat="1" applyFill="1" applyBorder="1"/>
    <xf numFmtId="0" fontId="10" fillId="0" borderId="9" xfId="0" applyFont="1" applyBorder="1" applyAlignment="1">
      <alignment horizontal="center" wrapText="1"/>
    </xf>
    <xf numFmtId="49" fontId="0" fillId="4" borderId="20" xfId="0" applyNumberFormat="1" applyFill="1" applyBorder="1"/>
    <xf numFmtId="166" fontId="0" fillId="4" borderId="21" xfId="0" applyNumberFormat="1" applyFill="1" applyBorder="1"/>
    <xf numFmtId="0" fontId="10" fillId="0" borderId="11" xfId="0" applyFont="1" applyBorder="1" applyAlignment="1">
      <alignment horizontal="center" wrapText="1"/>
    </xf>
    <xf numFmtId="49" fontId="5" fillId="4" borderId="20" xfId="0" applyNumberFormat="1" applyFont="1" applyFill="1" applyBorder="1"/>
    <xf numFmtId="49" fontId="5" fillId="4" borderId="22" xfId="0" applyNumberFormat="1" applyFont="1" applyFill="1" applyBorder="1"/>
    <xf numFmtId="49" fontId="5" fillId="4" borderId="13" xfId="0" applyNumberFormat="1" applyFont="1" applyFill="1" applyBorder="1"/>
    <xf numFmtId="166" fontId="0" fillId="4" borderId="23" xfId="0" applyNumberFormat="1" applyFill="1" applyBorder="1"/>
    <xf numFmtId="0" fontId="10" fillId="0" borderId="14" xfId="0" applyFont="1" applyBorder="1" applyAlignment="1">
      <alignment horizontal="center" wrapText="1"/>
    </xf>
    <xf numFmtId="49" fontId="10" fillId="0" borderId="0" xfId="0" applyNumberFormat="1" applyFont="1" applyAlignment="1">
      <alignment horizontal="left"/>
    </xf>
    <xf numFmtId="0" fontId="0" fillId="0" borderId="4" xfId="0" applyBorder="1" applyAlignment="1">
      <alignment horizontal="left"/>
    </xf>
    <xf numFmtId="0" fontId="5" fillId="0" borderId="4" xfId="0" applyFont="1" applyBorder="1"/>
    <xf numFmtId="17" fontId="0" fillId="0" borderId="4" xfId="0" applyNumberFormat="1" applyBorder="1"/>
    <xf numFmtId="7" fontId="0" fillId="2" borderId="0" xfId="0" applyNumberFormat="1" applyFill="1"/>
    <xf numFmtId="49" fontId="10" fillId="0" borderId="0" xfId="0" applyNumberFormat="1" applyFont="1" applyAlignment="1">
      <alignment horizontal="left" wrapText="1"/>
    </xf>
    <xf numFmtId="49" fontId="0" fillId="2" borderId="4" xfId="0" applyNumberFormat="1" applyFill="1" applyBorder="1"/>
    <xf numFmtId="166" fontId="0" fillId="2" borderId="4" xfId="0" applyNumberFormat="1" applyFill="1" applyBorder="1"/>
    <xf numFmtId="49" fontId="5" fillId="2" borderId="4" xfId="0" applyNumberFormat="1" applyFont="1" applyFill="1" applyBorder="1"/>
    <xf numFmtId="7" fontId="25" fillId="0" borderId="0" xfId="0" applyNumberFormat="1" applyFont="1"/>
    <xf numFmtId="167" fontId="0" fillId="2" borderId="0" xfId="1" applyNumberFormat="1" applyFont="1" applyFill="1"/>
    <xf numFmtId="17" fontId="36" fillId="0" borderId="0" xfId="0" applyNumberFormat="1" applyFont="1" applyBorder="1" applyAlignment="1">
      <alignment horizontal="center" vertical="center" textRotation="66"/>
    </xf>
    <xf numFmtId="49" fontId="0" fillId="2" borderId="0" xfId="0" applyNumberFormat="1" applyFill="1" applyBorder="1"/>
    <xf numFmtId="166" fontId="0" fillId="2" borderId="0" xfId="0" applyNumberFormat="1" applyFill="1" applyBorder="1"/>
    <xf numFmtId="0" fontId="0" fillId="0" borderId="0" xfId="0" applyBorder="1"/>
    <xf numFmtId="0" fontId="10" fillId="0" borderId="0" xfId="0" applyFont="1" applyAlignment="1">
      <alignment horizontal="left"/>
    </xf>
    <xf numFmtId="49" fontId="25" fillId="0" borderId="0" xfId="0" applyNumberFormat="1" applyFont="1"/>
    <xf numFmtId="0" fontId="23" fillId="0" borderId="0" xfId="0" applyFont="1" applyAlignment="1"/>
    <xf numFmtId="49" fontId="4" fillId="0" borderId="0" xfId="42" applyNumberFormat="1"/>
    <xf numFmtId="44" fontId="4" fillId="0" borderId="0" xfId="43" applyFont="1"/>
    <xf numFmtId="49" fontId="4" fillId="0" borderId="0" xfId="42" applyNumberFormat="1"/>
    <xf numFmtId="7" fontId="9" fillId="37" borderId="0" xfId="0" applyNumberFormat="1" applyFont="1" applyFill="1"/>
    <xf numFmtId="7" fontId="9" fillId="38" borderId="0" xfId="0" applyNumberFormat="1" applyFont="1" applyFill="1"/>
    <xf numFmtId="49" fontId="24" fillId="38" borderId="0" xfId="0" applyNumberFormat="1" applyFont="1" applyFill="1"/>
    <xf numFmtId="7" fontId="5" fillId="38" borderId="0" xfId="0" applyNumberFormat="1" applyFont="1" applyFill="1"/>
    <xf numFmtId="0" fontId="24" fillId="38" borderId="0" xfId="0" applyFont="1" applyFill="1"/>
    <xf numFmtId="49" fontId="24" fillId="37" borderId="0" xfId="0" applyNumberFormat="1" applyFont="1" applyFill="1"/>
    <xf numFmtId="0" fontId="24" fillId="37" borderId="0" xfId="0" applyFont="1" applyFill="1"/>
    <xf numFmtId="7" fontId="24" fillId="37" borderId="0" xfId="0" applyNumberFormat="1" applyFont="1" applyFill="1"/>
    <xf numFmtId="49" fontId="52" fillId="0" borderId="2" xfId="0" applyNumberFormat="1" applyFont="1" applyBorder="1" applyAlignment="1">
      <alignment horizontal="center" wrapText="1"/>
    </xf>
    <xf numFmtId="7" fontId="23" fillId="38" borderId="0" xfId="0" applyNumberFormat="1" applyFont="1" applyFill="1"/>
    <xf numFmtId="49" fontId="23" fillId="38" borderId="0" xfId="0" applyNumberFormat="1" applyFont="1" applyFill="1"/>
    <xf numFmtId="0" fontId="54" fillId="0" borderId="0" xfId="0" applyFont="1"/>
    <xf numFmtId="168" fontId="54" fillId="0" borderId="0" xfId="0" applyNumberFormat="1" applyFont="1"/>
    <xf numFmtId="0" fontId="53" fillId="0" borderId="0" xfId="0" applyFont="1"/>
    <xf numFmtId="168" fontId="53" fillId="0" borderId="0" xfId="0" applyNumberFormat="1" applyFont="1"/>
    <xf numFmtId="168" fontId="54" fillId="0" borderId="0" xfId="0" applyNumberFormat="1" applyFont="1" applyBorder="1"/>
    <xf numFmtId="0" fontId="54" fillId="0" borderId="0" xfId="0" applyFont="1" applyAlignment="1">
      <alignment horizontal="left" wrapText="1"/>
    </xf>
    <xf numFmtId="168" fontId="53" fillId="0" borderId="0" xfId="0" applyNumberFormat="1" applyFont="1" applyBorder="1"/>
    <xf numFmtId="49" fontId="55" fillId="0" borderId="0" xfId="0" applyNumberFormat="1" applyFont="1"/>
    <xf numFmtId="166" fontId="56" fillId="0" borderId="0" xfId="0" applyNumberFormat="1" applyFont="1"/>
    <xf numFmtId="44" fontId="56" fillId="0" borderId="0" xfId="0" applyNumberFormat="1" applyFont="1"/>
    <xf numFmtId="0" fontId="56" fillId="0" borderId="0" xfId="0" applyFont="1"/>
    <xf numFmtId="49" fontId="56" fillId="0" borderId="0" xfId="0" applyNumberFormat="1" applyFont="1" applyAlignment="1">
      <alignment wrapText="1"/>
    </xf>
    <xf numFmtId="0" fontId="57" fillId="0" borderId="0" xfId="0" applyFont="1"/>
    <xf numFmtId="49" fontId="57" fillId="0" borderId="0" xfId="0" applyNumberFormat="1" applyFont="1"/>
    <xf numFmtId="49" fontId="57" fillId="0" borderId="0" xfId="0" applyNumberFormat="1" applyFont="1" applyAlignment="1">
      <alignment wrapText="1"/>
    </xf>
    <xf numFmtId="166" fontId="57" fillId="0" borderId="0" xfId="0" applyNumberFormat="1" applyFont="1"/>
    <xf numFmtId="44" fontId="57" fillId="0" borderId="0" xfId="0" applyNumberFormat="1" applyFont="1"/>
    <xf numFmtId="44" fontId="57" fillId="0" borderId="1" xfId="0" applyNumberFormat="1" applyFont="1" applyBorder="1"/>
    <xf numFmtId="44" fontId="57" fillId="0" borderId="0" xfId="0" applyNumberFormat="1" applyFont="1" applyBorder="1"/>
    <xf numFmtId="44" fontId="56" fillId="0" borderId="0" xfId="0" applyNumberFormat="1" applyFont="1" applyBorder="1"/>
    <xf numFmtId="49" fontId="56" fillId="0" borderId="0" xfId="0" applyNumberFormat="1" applyFont="1"/>
    <xf numFmtId="44" fontId="56" fillId="0" borderId="1" xfId="0" applyNumberFormat="1" applyFont="1" applyBorder="1"/>
    <xf numFmtId="49" fontId="57" fillId="4" borderId="0" xfId="0" applyNumberFormat="1" applyFont="1" applyFill="1" applyAlignment="1">
      <alignment wrapText="1"/>
    </xf>
    <xf numFmtId="44" fontId="57" fillId="4" borderId="0" xfId="0" applyNumberFormat="1" applyFont="1" applyFill="1"/>
    <xf numFmtId="49" fontId="54" fillId="0" borderId="0" xfId="42" applyNumberFormat="1" applyFont="1"/>
    <xf numFmtId="49" fontId="58" fillId="0" borderId="0" xfId="0" applyNumberFormat="1" applyFont="1"/>
    <xf numFmtId="49" fontId="58" fillId="0" borderId="0" xfId="0" applyNumberFormat="1" applyFont="1" applyAlignment="1">
      <alignment wrapText="1"/>
    </xf>
    <xf numFmtId="49" fontId="59" fillId="0" borderId="0" xfId="0" applyNumberFormat="1" applyFont="1" applyAlignment="1">
      <alignment wrapText="1"/>
    </xf>
    <xf numFmtId="49" fontId="59" fillId="0" borderId="0" xfId="0" applyNumberFormat="1" applyFont="1"/>
    <xf numFmtId="49" fontId="59" fillId="0" borderId="0" xfId="0" applyNumberFormat="1" applyFont="1" applyAlignment="1">
      <alignment horizontal="left" wrapText="1"/>
    </xf>
    <xf numFmtId="49" fontId="57" fillId="0" borderId="0" xfId="0" applyNumberFormat="1" applyFont="1" applyBorder="1" applyAlignment="1">
      <alignment wrapText="1"/>
    </xf>
    <xf numFmtId="166" fontId="57" fillId="0" borderId="0" xfId="0" applyNumberFormat="1" applyFont="1" applyBorder="1"/>
    <xf numFmtId="49" fontId="55" fillId="0" borderId="0" xfId="0" applyNumberFormat="1" applyFont="1" applyAlignment="1">
      <alignment wrapText="1"/>
    </xf>
    <xf numFmtId="49" fontId="55" fillId="4" borderId="0" xfId="0" applyNumberFormat="1" applyFont="1" applyFill="1"/>
    <xf numFmtId="49" fontId="55" fillId="4" borderId="0" xfId="0" applyNumberFormat="1" applyFont="1" applyFill="1" applyBorder="1" applyAlignment="1">
      <alignment vertical="center" wrapText="1"/>
    </xf>
    <xf numFmtId="166" fontId="57" fillId="0" borderId="0" xfId="1" applyNumberFormat="1" applyFont="1"/>
    <xf numFmtId="49" fontId="52" fillId="0" borderId="0" xfId="0" applyNumberFormat="1" applyFont="1" applyBorder="1" applyAlignment="1">
      <alignment horizontal="center" wrapText="1"/>
    </xf>
    <xf numFmtId="44" fontId="10" fillId="0" borderId="33" xfId="0" applyNumberFormat="1" applyFont="1" applyBorder="1" applyAlignment="1">
      <alignment horizontal="center"/>
    </xf>
    <xf numFmtId="49" fontId="59" fillId="0" borderId="0" xfId="0" applyNumberFormat="1" applyFont="1" applyAlignment="1"/>
    <xf numFmtId="49" fontId="57" fillId="0" borderId="0" xfId="0" applyNumberFormat="1" applyFont="1" applyAlignment="1">
      <alignment horizontal="left"/>
    </xf>
    <xf numFmtId="49" fontId="56" fillId="0" borderId="0" xfId="0" applyNumberFormat="1" applyFont="1" applyAlignment="1">
      <alignment horizontal="left"/>
    </xf>
    <xf numFmtId="168" fontId="57" fillId="0" borderId="0" xfId="0" applyNumberFormat="1" applyFont="1"/>
    <xf numFmtId="168" fontId="56" fillId="0" borderId="0" xfId="0" applyNumberFormat="1" applyFont="1"/>
    <xf numFmtId="168" fontId="57" fillId="0" borderId="0" xfId="0" applyNumberFormat="1" applyFont="1" applyBorder="1"/>
    <xf numFmtId="49" fontId="58" fillId="0" borderId="0" xfId="0" applyNumberFormat="1" applyFont="1" applyAlignment="1">
      <alignment horizontal="left"/>
    </xf>
    <xf numFmtId="168" fontId="58" fillId="0" borderId="0" xfId="0" applyNumberFormat="1" applyFont="1"/>
    <xf numFmtId="0" fontId="58" fillId="0" borderId="0" xfId="0" applyFont="1"/>
    <xf numFmtId="0" fontId="55" fillId="0" borderId="0" xfId="0" applyFont="1"/>
    <xf numFmtId="168" fontId="55" fillId="0" borderId="0" xfId="0" applyNumberFormat="1" applyFont="1"/>
    <xf numFmtId="49" fontId="55" fillId="4" borderId="0" xfId="0" applyNumberFormat="1" applyFont="1" applyFill="1" applyBorder="1" applyAlignment="1">
      <alignment horizontal="center"/>
    </xf>
    <xf numFmtId="49" fontId="62" fillId="4" borderId="0" xfId="0" applyNumberFormat="1" applyFont="1" applyFill="1" applyBorder="1"/>
    <xf numFmtId="7" fontId="58" fillId="0" borderId="0" xfId="0" applyNumberFormat="1" applyFont="1"/>
    <xf numFmtId="167" fontId="58" fillId="0" borderId="0" xfId="1" applyNumberFormat="1" applyFont="1"/>
    <xf numFmtId="49" fontId="58" fillId="4" borderId="0" xfId="0" applyNumberFormat="1" applyFont="1" applyFill="1" applyAlignment="1">
      <alignment horizontal="left"/>
    </xf>
    <xf numFmtId="7" fontId="58" fillId="4" borderId="0" xfId="0" applyNumberFormat="1" applyFont="1" applyFill="1"/>
    <xf numFmtId="49" fontId="55" fillId="0" borderId="0" xfId="0" applyNumberFormat="1" applyFont="1" applyAlignment="1">
      <alignment horizontal="left"/>
    </xf>
    <xf numFmtId="7" fontId="55" fillId="0" borderId="0" xfId="0" applyNumberFormat="1" applyFont="1"/>
    <xf numFmtId="49" fontId="63" fillId="0" borderId="0" xfId="0" applyNumberFormat="1" applyFont="1" applyAlignment="1">
      <alignment horizontal="left"/>
    </xf>
    <xf numFmtId="49" fontId="55" fillId="0" borderId="0" xfId="0" applyNumberFormat="1" applyFont="1" applyBorder="1"/>
    <xf numFmtId="49" fontId="58" fillId="0" borderId="0" xfId="0" applyNumberFormat="1" applyFont="1" applyBorder="1"/>
    <xf numFmtId="49" fontId="55" fillId="4" borderId="0" xfId="0" applyNumberFormat="1" applyFont="1" applyFill="1" applyBorder="1"/>
    <xf numFmtId="169" fontId="58" fillId="0" borderId="0" xfId="1" applyNumberFormat="1" applyFont="1"/>
    <xf numFmtId="49" fontId="63" fillId="0" borderId="0" xfId="0" applyNumberFormat="1" applyFont="1"/>
    <xf numFmtId="165" fontId="58" fillId="0" borderId="0" xfId="1" applyFont="1"/>
    <xf numFmtId="0" fontId="57" fillId="0" borderId="0" xfId="0" applyFont="1" applyAlignment="1">
      <alignment horizontal="left"/>
    </xf>
    <xf numFmtId="0" fontId="63" fillId="0" borderId="0" xfId="0" applyFont="1"/>
    <xf numFmtId="49" fontId="59" fillId="0" borderId="0" xfId="0" applyNumberFormat="1" applyFont="1" applyAlignment="1">
      <alignment horizontal="left"/>
    </xf>
    <xf numFmtId="0" fontId="59" fillId="0" borderId="0" xfId="0" applyFont="1"/>
    <xf numFmtId="168" fontId="59" fillId="0" borderId="0" xfId="0" applyNumberFormat="1" applyFont="1"/>
    <xf numFmtId="168" fontId="63" fillId="0" borderId="0" xfId="0" applyNumberFormat="1" applyFont="1"/>
    <xf numFmtId="168" fontId="63" fillId="0" borderId="1" xfId="0" applyNumberFormat="1" applyFont="1" applyBorder="1"/>
    <xf numFmtId="168" fontId="59" fillId="0" borderId="1" xfId="0" applyNumberFormat="1" applyFont="1" applyBorder="1"/>
    <xf numFmtId="168" fontId="63" fillId="0" borderId="0" xfId="0" applyNumberFormat="1" applyFont="1" applyBorder="1"/>
    <xf numFmtId="168" fontId="59" fillId="0" borderId="3" xfId="0" applyNumberFormat="1" applyFont="1" applyBorder="1"/>
    <xf numFmtId="0" fontId="64" fillId="0" borderId="0" xfId="0" applyFont="1"/>
    <xf numFmtId="0" fontId="65" fillId="0" borderId="0" xfId="0" applyFont="1"/>
    <xf numFmtId="168" fontId="64" fillId="0" borderId="0" xfId="0" applyNumberFormat="1" applyFont="1"/>
    <xf numFmtId="168" fontId="65" fillId="0" borderId="1" xfId="0" applyNumberFormat="1" applyFont="1" applyBorder="1"/>
    <xf numFmtId="168" fontId="65" fillId="0" borderId="0" xfId="0" applyNumberFormat="1" applyFont="1"/>
    <xf numFmtId="0" fontId="65" fillId="4" borderId="0" xfId="0" applyFont="1" applyFill="1"/>
    <xf numFmtId="168" fontId="65" fillId="4" borderId="1" xfId="0" applyNumberFormat="1" applyFont="1" applyFill="1" applyBorder="1"/>
    <xf numFmtId="168" fontId="65" fillId="0" borderId="0" xfId="0" applyNumberFormat="1" applyFont="1" applyBorder="1"/>
    <xf numFmtId="168" fontId="64" fillId="0" borderId="1" xfId="0" applyNumberFormat="1" applyFont="1" applyBorder="1"/>
    <xf numFmtId="168" fontId="65" fillId="4" borderId="0" xfId="0" applyNumberFormat="1" applyFont="1" applyFill="1"/>
    <xf numFmtId="0" fontId="65" fillId="0" borderId="0" xfId="0" applyFont="1" applyAlignment="1">
      <alignment horizontal="left" vertical="center" wrapText="1"/>
    </xf>
    <xf numFmtId="168" fontId="64" fillId="0" borderId="3" xfId="0" applyNumberFormat="1" applyFont="1" applyBorder="1"/>
    <xf numFmtId="168" fontId="64" fillId="0" borderId="2" xfId="0" applyNumberFormat="1" applyFont="1" applyBorder="1"/>
    <xf numFmtId="0" fontId="64" fillId="0" borderId="0" xfId="0" applyFont="1" applyAlignment="1">
      <alignment horizontal="left" wrapText="1"/>
    </xf>
    <xf numFmtId="49" fontId="64" fillId="0" borderId="0" xfId="0" applyNumberFormat="1" applyFont="1"/>
    <xf numFmtId="44" fontId="63" fillId="0" borderId="0" xfId="0" applyNumberFormat="1" applyFont="1"/>
    <xf numFmtId="44" fontId="63" fillId="0" borderId="1" xfId="0" applyNumberFormat="1" applyFont="1" applyBorder="1"/>
    <xf numFmtId="44" fontId="59" fillId="0" borderId="0" xfId="0" applyNumberFormat="1" applyFont="1"/>
    <xf numFmtId="44" fontId="63" fillId="0" borderId="0" xfId="0" applyNumberFormat="1" applyFont="1" applyBorder="1"/>
    <xf numFmtId="44" fontId="63" fillId="4" borderId="1" xfId="0" applyNumberFormat="1" applyFont="1" applyFill="1" applyBorder="1"/>
    <xf numFmtId="44" fontId="59" fillId="0" borderId="3" xfId="0" applyNumberFormat="1" applyFont="1" applyBorder="1"/>
    <xf numFmtId="49" fontId="55" fillId="0" borderId="0" xfId="0" applyNumberFormat="1" applyFont="1" applyAlignment="1">
      <alignment horizontal="left" wrapText="1"/>
    </xf>
    <xf numFmtId="49" fontId="63" fillId="0" borderId="0" xfId="0" applyNumberFormat="1" applyFont="1" applyAlignment="1">
      <alignment wrapText="1"/>
    </xf>
    <xf numFmtId="44" fontId="59" fillId="0" borderId="1" xfId="0" applyNumberFormat="1" applyFont="1" applyBorder="1"/>
    <xf numFmtId="44" fontId="3" fillId="0" borderId="0" xfId="43" applyFont="1"/>
    <xf numFmtId="17" fontId="13" fillId="0" borderId="0" xfId="0" applyNumberFormat="1" applyFont="1"/>
    <xf numFmtId="49" fontId="10" fillId="0" borderId="0" xfId="0" applyNumberFormat="1" applyFont="1" applyAlignment="1">
      <alignment horizontal="left"/>
    </xf>
    <xf numFmtId="49" fontId="10" fillId="0" borderId="0" xfId="0" applyNumberFormat="1" applyFont="1"/>
    <xf numFmtId="49" fontId="2" fillId="0" borderId="0" xfId="0" applyNumberFormat="1" applyFont="1" applyAlignment="1">
      <alignment horizontal="left"/>
    </xf>
    <xf numFmtId="166" fontId="59" fillId="0" borderId="0" xfId="0" applyNumberFormat="1" applyFont="1"/>
    <xf numFmtId="1" fontId="0" fillId="0" borderId="0" xfId="0" applyNumberFormat="1"/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44" fontId="0" fillId="0" borderId="0" xfId="0" applyNumberFormat="1" applyFill="1"/>
    <xf numFmtId="49" fontId="0" fillId="0" borderId="0" xfId="0" applyNumberFormat="1" applyFill="1"/>
    <xf numFmtId="44" fontId="59" fillId="0" borderId="0" xfId="0" applyNumberFormat="1" applyFont="1" applyBorder="1"/>
    <xf numFmtId="49" fontId="24" fillId="0" borderId="0" xfId="0" applyNumberFormat="1" applyFont="1" applyFill="1"/>
    <xf numFmtId="7" fontId="9" fillId="0" borderId="0" xfId="0" applyNumberFormat="1" applyFont="1" applyFill="1"/>
    <xf numFmtId="0" fontId="24" fillId="0" borderId="0" xfId="0" applyFont="1" applyFill="1"/>
    <xf numFmtId="7" fontId="23" fillId="0" borderId="0" xfId="0" applyNumberFormat="1" applyFont="1" applyFill="1"/>
    <xf numFmtId="44" fontId="57" fillId="4" borderId="0" xfId="0" applyNumberFormat="1" applyFont="1" applyFill="1" applyBorder="1"/>
    <xf numFmtId="44" fontId="59" fillId="4" borderId="0" xfId="0" applyNumberFormat="1" applyFont="1" applyFill="1"/>
    <xf numFmtId="166" fontId="63" fillId="0" borderId="0" xfId="0" applyNumberFormat="1" applyFont="1"/>
    <xf numFmtId="49" fontId="63" fillId="0" borderId="0" xfId="0" applyNumberFormat="1" applyFont="1" applyBorder="1"/>
    <xf numFmtId="49" fontId="63" fillId="4" borderId="0" xfId="0" applyNumberFormat="1" applyFont="1" applyFill="1" applyAlignment="1">
      <alignment wrapText="1"/>
    </xf>
    <xf numFmtId="44" fontId="63" fillId="4" borderId="0" xfId="0" applyNumberFormat="1" applyFont="1" applyFill="1"/>
    <xf numFmtId="44" fontId="63" fillId="4" borderId="0" xfId="0" applyNumberFormat="1" applyFont="1" applyFill="1" applyBorder="1"/>
    <xf numFmtId="0" fontId="14" fillId="0" borderId="0" xfId="0" applyFont="1"/>
    <xf numFmtId="1" fontId="0" fillId="0" borderId="0" xfId="0" applyNumberFormat="1" applyAlignment="1">
      <alignment horizontal="left"/>
    </xf>
    <xf numFmtId="44" fontId="5" fillId="0" borderId="0" xfId="0" applyNumberFormat="1" applyFont="1" applyFill="1"/>
    <xf numFmtId="44" fontId="10" fillId="0" borderId="0" xfId="0" applyNumberFormat="1" applyFont="1" applyFill="1"/>
    <xf numFmtId="49" fontId="0" fillId="0" borderId="0" xfId="0" applyNumberFormat="1" applyFill="1" applyAlignment="1">
      <alignment horizontal="left"/>
    </xf>
    <xf numFmtId="49" fontId="17" fillId="0" borderId="0" xfId="0" applyNumberFormat="1" applyFont="1" applyFill="1" applyAlignment="1">
      <alignment horizontal="left"/>
    </xf>
    <xf numFmtId="49" fontId="17" fillId="0" borderId="0" xfId="0" applyNumberFormat="1" applyFont="1" applyFill="1"/>
    <xf numFmtId="44" fontId="63" fillId="0" borderId="0" xfId="0" applyNumberFormat="1" applyFont="1" applyFill="1" applyBorder="1"/>
    <xf numFmtId="44" fontId="63" fillId="0" borderId="1" xfId="0" applyNumberFormat="1" applyFont="1" applyFill="1" applyBorder="1"/>
    <xf numFmtId="168" fontId="13" fillId="0" borderId="0" xfId="0" applyNumberFormat="1" applyFont="1"/>
    <xf numFmtId="168" fontId="12" fillId="0" borderId="0" xfId="0" applyNumberFormat="1" applyFont="1"/>
    <xf numFmtId="49" fontId="75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168" fontId="65" fillId="4" borderId="34" xfId="0" applyNumberFormat="1" applyFont="1" applyFill="1" applyBorder="1"/>
    <xf numFmtId="44" fontId="63" fillId="0" borderId="34" xfId="0" applyNumberFormat="1" applyFont="1" applyBorder="1"/>
    <xf numFmtId="49" fontId="59" fillId="0" borderId="0" xfId="0" applyNumberFormat="1" applyFont="1" applyAlignment="1">
      <alignment vertical="top"/>
    </xf>
    <xf numFmtId="168" fontId="58" fillId="0" borderId="0" xfId="0" applyNumberFormat="1" applyFont="1" applyFill="1"/>
    <xf numFmtId="0" fontId="76" fillId="0" borderId="0" xfId="0" applyFont="1" applyBorder="1"/>
    <xf numFmtId="0" fontId="77" fillId="0" borderId="0" xfId="0" applyFont="1" applyBorder="1"/>
    <xf numFmtId="168" fontId="77" fillId="0" borderId="0" xfId="0" applyNumberFormat="1" applyFont="1" applyBorder="1"/>
    <xf numFmtId="0" fontId="78" fillId="0" borderId="0" xfId="0" applyFont="1" applyBorder="1"/>
    <xf numFmtId="0" fontId="79" fillId="0" borderId="0" xfId="0" applyFont="1" applyBorder="1"/>
    <xf numFmtId="168" fontId="79" fillId="0" borderId="0" xfId="0" applyNumberFormat="1" applyFont="1" applyBorder="1"/>
    <xf numFmtId="168" fontId="78" fillId="0" borderId="0" xfId="0" applyNumberFormat="1" applyFont="1" applyBorder="1"/>
    <xf numFmtId="44" fontId="55" fillId="0" borderId="3" xfId="0" applyNumberFormat="1" applyFont="1" applyBorder="1"/>
    <xf numFmtId="44" fontId="59" fillId="0" borderId="0" xfId="0" applyNumberFormat="1" applyFont="1" applyBorder="1" applyAlignment="1">
      <alignment vertical="center"/>
    </xf>
    <xf numFmtId="0" fontId="63" fillId="0" borderId="0" xfId="0" applyFont="1" applyBorder="1"/>
    <xf numFmtId="168" fontId="59" fillId="0" borderId="0" xfId="0" applyNumberFormat="1" applyFont="1" applyBorder="1"/>
    <xf numFmtId="49" fontId="57" fillId="0" borderId="0" xfId="0" applyNumberFormat="1" applyFont="1" applyBorder="1"/>
    <xf numFmtId="1" fontId="10" fillId="0" borderId="0" xfId="0" applyNumberFormat="1" applyFont="1"/>
    <xf numFmtId="44" fontId="59" fillId="4" borderId="0" xfId="0" applyNumberFormat="1" applyFont="1" applyFill="1" applyBorder="1"/>
    <xf numFmtId="44" fontId="55" fillId="0" borderId="0" xfId="0" applyNumberFormat="1" applyFont="1" applyBorder="1"/>
    <xf numFmtId="49" fontId="63" fillId="0" borderId="0" xfId="0" applyNumberFormat="1" applyFont="1" applyAlignment="1"/>
    <xf numFmtId="168" fontId="58" fillId="0" borderId="1" xfId="0" applyNumberFormat="1" applyFont="1" applyFill="1" applyBorder="1"/>
    <xf numFmtId="49" fontId="56" fillId="0" borderId="0" xfId="0" applyNumberFormat="1" applyFont="1" applyAlignment="1">
      <alignment horizontal="center" wrapText="1"/>
    </xf>
    <xf numFmtId="49" fontId="59" fillId="0" borderId="0" xfId="0" applyNumberFormat="1" applyFont="1" applyAlignment="1">
      <alignment horizontal="left" wrapText="1"/>
    </xf>
    <xf numFmtId="49" fontId="59" fillId="0" borderId="0" xfId="0" applyNumberFormat="1" applyFont="1" applyAlignment="1">
      <alignment horizontal="left" wrapText="1"/>
    </xf>
    <xf numFmtId="49" fontId="56" fillId="0" borderId="0" xfId="0" applyNumberFormat="1" applyFont="1" applyAlignment="1">
      <alignment vertical="center" wrapText="1"/>
    </xf>
    <xf numFmtId="49" fontId="59" fillId="0" borderId="0" xfId="0" applyNumberFormat="1" applyFont="1" applyAlignment="1">
      <alignment vertical="center"/>
    </xf>
    <xf numFmtId="49" fontId="55" fillId="0" borderId="0" xfId="0" applyNumberFormat="1" applyFont="1" applyAlignment="1">
      <alignment vertical="center" wrapText="1"/>
    </xf>
    <xf numFmtId="49" fontId="57" fillId="0" borderId="0" xfId="0" applyNumberFormat="1" applyFont="1" applyAlignment="1">
      <alignment horizontal="left" wrapText="1"/>
    </xf>
    <xf numFmtId="49" fontId="57" fillId="0" borderId="0" xfId="0" applyNumberFormat="1" applyFont="1" applyAlignment="1"/>
    <xf numFmtId="0" fontId="9" fillId="0" borderId="0" xfId="0" applyFont="1" applyProtection="1">
      <protection locked="0"/>
    </xf>
    <xf numFmtId="0" fontId="57" fillId="0" borderId="0" xfId="0" applyFont="1" applyProtection="1">
      <protection locked="0"/>
    </xf>
    <xf numFmtId="49" fontId="57" fillId="0" borderId="0" xfId="0" applyNumberFormat="1" applyFont="1" applyAlignment="1" applyProtection="1">
      <alignment horizontal="left"/>
      <protection locked="0"/>
    </xf>
    <xf numFmtId="167" fontId="57" fillId="0" borderId="0" xfId="1" applyNumberFormat="1" applyFont="1" applyProtection="1">
      <protection locked="0"/>
    </xf>
    <xf numFmtId="49" fontId="56" fillId="0" borderId="0" xfId="0" applyNumberFormat="1" applyFont="1" applyAlignment="1" applyProtection="1">
      <alignment horizontal="center"/>
      <protection locked="0"/>
    </xf>
    <xf numFmtId="0" fontId="57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alignment horizontal="center"/>
      <protection locked="0"/>
    </xf>
    <xf numFmtId="0" fontId="60" fillId="0" borderId="0" xfId="0" applyFont="1" applyAlignment="1" applyProtection="1">
      <protection locked="0"/>
    </xf>
    <xf numFmtId="0" fontId="56" fillId="0" borderId="0" xfId="0" applyFont="1" applyAlignment="1" applyProtection="1">
      <alignment horizontal="left"/>
      <protection locked="0"/>
    </xf>
    <xf numFmtId="49" fontId="59" fillId="0" borderId="0" xfId="0" applyNumberFormat="1" applyFont="1" applyProtection="1">
      <protection locked="0"/>
    </xf>
    <xf numFmtId="49" fontId="59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Protection="1">
      <protection locked="0"/>
    </xf>
    <xf numFmtId="0" fontId="56" fillId="0" borderId="0" xfId="0" applyFont="1" applyProtection="1">
      <protection locked="0"/>
    </xf>
    <xf numFmtId="164" fontId="59" fillId="0" borderId="0" xfId="0" applyNumberFormat="1" applyFont="1" applyBorder="1" applyProtection="1">
      <protection locked="0"/>
    </xf>
    <xf numFmtId="168" fontId="56" fillId="0" borderId="0" xfId="0" applyNumberFormat="1" applyFont="1" applyAlignment="1" applyProtection="1">
      <alignment horizontal="left"/>
      <protection locked="0"/>
    </xf>
    <xf numFmtId="168" fontId="56" fillId="0" borderId="0" xfId="0" applyNumberFormat="1" applyFont="1" applyProtection="1">
      <protection locked="0"/>
    </xf>
    <xf numFmtId="0" fontId="10" fillId="0" borderId="0" xfId="0" applyFont="1" applyProtection="1">
      <protection locked="0"/>
    </xf>
    <xf numFmtId="49" fontId="63" fillId="0" borderId="0" xfId="0" applyNumberFormat="1" applyFont="1" applyProtection="1">
      <protection locked="0"/>
    </xf>
    <xf numFmtId="49" fontId="63" fillId="0" borderId="0" xfId="0" applyNumberFormat="1" applyFont="1" applyAlignment="1" applyProtection="1">
      <alignment horizontal="left"/>
      <protection locked="0"/>
    </xf>
    <xf numFmtId="168" fontId="57" fillId="0" borderId="0" xfId="0" applyNumberFormat="1" applyFont="1" applyAlignment="1" applyProtection="1">
      <alignment horizontal="left"/>
      <protection locked="0"/>
    </xf>
    <xf numFmtId="49" fontId="63" fillId="0" borderId="0" xfId="0" applyNumberFormat="1" applyFont="1" applyFill="1" applyAlignment="1" applyProtection="1">
      <alignment horizontal="left"/>
      <protection locked="0"/>
    </xf>
    <xf numFmtId="168" fontId="57" fillId="0" borderId="0" xfId="0" applyNumberFormat="1" applyFont="1" applyFill="1" applyAlignment="1" applyProtection="1">
      <alignment horizontal="left"/>
      <protection locked="0"/>
    </xf>
    <xf numFmtId="164" fontId="56" fillId="0" borderId="0" xfId="0" applyNumberFormat="1" applyFont="1" applyBorder="1" applyProtection="1">
      <protection locked="0"/>
    </xf>
    <xf numFmtId="49" fontId="57" fillId="0" borderId="0" xfId="0" applyNumberFormat="1" applyFont="1" applyFill="1" applyAlignment="1" applyProtection="1">
      <alignment horizontal="left"/>
      <protection locked="0"/>
    </xf>
    <xf numFmtId="49" fontId="56" fillId="0" borderId="0" xfId="0" applyNumberFormat="1" applyFont="1" applyProtection="1">
      <protection locked="0"/>
    </xf>
    <xf numFmtId="49" fontId="59" fillId="0" borderId="0" xfId="0" applyNumberFormat="1" applyFont="1" applyFill="1" applyAlignment="1" applyProtection="1">
      <alignment horizontal="left"/>
      <protection locked="0"/>
    </xf>
    <xf numFmtId="168" fontId="56" fillId="0" borderId="0" xfId="0" applyNumberFormat="1" applyFont="1" applyFill="1" applyAlignment="1" applyProtection="1">
      <alignment horizontal="left"/>
      <protection locked="0"/>
    </xf>
    <xf numFmtId="164" fontId="59" fillId="0" borderId="0" xfId="0" applyNumberFormat="1" applyFont="1" applyProtection="1">
      <protection locked="0"/>
    </xf>
    <xf numFmtId="168" fontId="63" fillId="0" borderId="1" xfId="0" applyNumberFormat="1" applyFont="1" applyFill="1" applyBorder="1" applyProtection="1">
      <protection locked="0"/>
    </xf>
    <xf numFmtId="164" fontId="56" fillId="0" borderId="0" xfId="0" applyNumberFormat="1" applyFont="1" applyProtection="1">
      <protection locked="0"/>
    </xf>
    <xf numFmtId="164" fontId="63" fillId="0" borderId="0" xfId="0" applyNumberFormat="1" applyFont="1" applyProtection="1">
      <protection locked="0"/>
    </xf>
    <xf numFmtId="164" fontId="63" fillId="0" borderId="0" xfId="0" applyNumberFormat="1" applyFont="1" applyBorder="1" applyProtection="1">
      <protection locked="0"/>
    </xf>
    <xf numFmtId="168" fontId="63" fillId="0" borderId="0" xfId="0" applyNumberFormat="1" applyFont="1" applyFill="1" applyProtection="1">
      <protection locked="0"/>
    </xf>
    <xf numFmtId="49" fontId="9" fillId="0" borderId="0" xfId="0" applyNumberFormat="1" applyFont="1" applyAlignment="1" applyProtection="1">
      <alignment horizontal="left"/>
      <protection locked="0"/>
    </xf>
    <xf numFmtId="167" fontId="9" fillId="0" borderId="0" xfId="1" applyNumberFormat="1" applyFont="1" applyProtection="1">
      <protection locked="0"/>
    </xf>
    <xf numFmtId="168" fontId="57" fillId="0" borderId="0" xfId="0" applyNumberFormat="1" applyFont="1" applyFill="1" applyBorder="1" applyProtection="1">
      <protection locked="0"/>
    </xf>
    <xf numFmtId="164" fontId="59" fillId="0" borderId="0" xfId="0" applyNumberFormat="1" applyFont="1" applyBorder="1" applyAlignment="1" applyProtection="1">
      <alignment horizontal="left"/>
      <protection locked="0"/>
    </xf>
    <xf numFmtId="49" fontId="56" fillId="0" borderId="0" xfId="0" applyNumberFormat="1" applyFont="1" applyFill="1" applyAlignment="1" applyProtection="1">
      <alignment horizontal="left"/>
      <protection locked="0"/>
    </xf>
    <xf numFmtId="0" fontId="59" fillId="0" borderId="0" xfId="0" applyFont="1" applyProtection="1">
      <protection locked="0"/>
    </xf>
    <xf numFmtId="0" fontId="63" fillId="0" borderId="0" xfId="0" applyFont="1" applyProtection="1">
      <protection locked="0"/>
    </xf>
    <xf numFmtId="164" fontId="63" fillId="0" borderId="0" xfId="0" applyNumberFormat="1" applyFont="1" applyFill="1" applyBorder="1" applyProtection="1">
      <protection locked="0"/>
    </xf>
    <xf numFmtId="164" fontId="63" fillId="0" borderId="0" xfId="0" applyNumberFormat="1" applyFont="1" applyFill="1" applyProtection="1">
      <protection locked="0"/>
    </xf>
    <xf numFmtId="49" fontId="56" fillId="0" borderId="0" xfId="0" applyNumberFormat="1" applyFont="1" applyAlignment="1" applyProtection="1">
      <alignment horizontal="left"/>
      <protection locked="0"/>
    </xf>
    <xf numFmtId="164" fontId="57" fillId="0" borderId="0" xfId="0" applyNumberFormat="1" applyFont="1" applyBorder="1" applyProtection="1">
      <protection locked="0"/>
    </xf>
    <xf numFmtId="168" fontId="57" fillId="0" borderId="0" xfId="0" applyNumberFormat="1" applyFont="1" applyBorder="1" applyProtection="1">
      <protection locked="0"/>
    </xf>
    <xf numFmtId="49" fontId="63" fillId="4" borderId="0" xfId="0" applyNumberFormat="1" applyFont="1" applyFill="1" applyAlignment="1" applyProtection="1">
      <alignment horizontal="left"/>
      <protection locked="0"/>
    </xf>
    <xf numFmtId="49" fontId="63" fillId="0" borderId="0" xfId="0" applyNumberFormat="1" applyFont="1" applyAlignment="1" applyProtection="1">
      <alignment horizontal="left" vertical="center" wrapText="1"/>
      <protection locked="0"/>
    </xf>
    <xf numFmtId="164" fontId="57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/>
      <protection locked="0"/>
    </xf>
    <xf numFmtId="49" fontId="58" fillId="0" borderId="0" xfId="0" applyNumberFormat="1" applyFont="1" applyAlignment="1" applyProtection="1">
      <alignment horizontal="left"/>
      <protection locked="0"/>
    </xf>
    <xf numFmtId="0" fontId="58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12" fillId="0" borderId="0" xfId="0" applyFont="1" applyProtection="1">
      <protection locked="0"/>
    </xf>
    <xf numFmtId="168" fontId="12" fillId="0" borderId="0" xfId="0" applyNumberFormat="1" applyFont="1" applyProtection="1">
      <protection locked="0"/>
    </xf>
    <xf numFmtId="164" fontId="56" fillId="0" borderId="0" xfId="0" applyNumberFormat="1" applyFont="1" applyAlignment="1" applyProtection="1">
      <alignment horizontal="left"/>
      <protection locked="0"/>
    </xf>
    <xf numFmtId="168" fontId="55" fillId="0" borderId="0" xfId="0" applyNumberFormat="1" applyFont="1" applyProtection="1">
      <protection locked="0"/>
    </xf>
    <xf numFmtId="164" fontId="55" fillId="0" borderId="0" xfId="0" applyNumberFormat="1" applyFont="1" applyAlignment="1" applyProtection="1">
      <alignment horizontal="left" vertical="center"/>
      <protection locked="0"/>
    </xf>
    <xf numFmtId="0" fontId="55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horizontal="left" vertical="center"/>
      <protection locked="0"/>
    </xf>
    <xf numFmtId="168" fontId="9" fillId="0" borderId="0" xfId="0" applyNumberFormat="1" applyFont="1" applyProtection="1">
      <protection locked="0"/>
    </xf>
    <xf numFmtId="168" fontId="10" fillId="0" borderId="0" xfId="1" applyNumberFormat="1" applyFont="1" applyProtection="1">
      <protection locked="0"/>
    </xf>
    <xf numFmtId="7" fontId="9" fillId="0" borderId="0" xfId="0" applyNumberFormat="1" applyFont="1" applyProtection="1">
      <protection locked="0"/>
    </xf>
    <xf numFmtId="167" fontId="10" fillId="0" borderId="0" xfId="1" applyNumberFormat="1" applyFont="1" applyProtection="1">
      <protection locked="0"/>
    </xf>
    <xf numFmtId="168" fontId="10" fillId="0" borderId="0" xfId="0" applyNumberFormat="1" applyFont="1" applyProtection="1">
      <protection locked="0"/>
    </xf>
    <xf numFmtId="49" fontId="10" fillId="0" borderId="0" xfId="0" applyNumberFormat="1" applyFont="1" applyAlignment="1" applyProtection="1">
      <alignment horizontal="center"/>
      <protection locked="0"/>
    </xf>
    <xf numFmtId="165" fontId="10" fillId="0" borderId="0" xfId="1" applyFont="1" applyProtection="1">
      <protection locked="0"/>
    </xf>
    <xf numFmtId="49" fontId="5" fillId="0" borderId="0" xfId="0" applyNumberFormat="1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49" fontId="10" fillId="0" borderId="0" xfId="0" applyNumberFormat="1" applyFont="1" applyAlignment="1" applyProtection="1">
      <alignment horizontal="left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0" fontId="18" fillId="0" borderId="0" xfId="0" applyFont="1" applyProtection="1">
      <protection locked="0"/>
    </xf>
    <xf numFmtId="167" fontId="18" fillId="0" borderId="0" xfId="1" applyNumberFormat="1" applyFont="1" applyProtection="1">
      <protection locked="0"/>
    </xf>
    <xf numFmtId="168" fontId="57" fillId="0" borderId="0" xfId="0" applyNumberFormat="1" applyFont="1" applyProtection="1"/>
    <xf numFmtId="44" fontId="59" fillId="0" borderId="0" xfId="1" applyNumberFormat="1" applyFont="1" applyProtection="1"/>
    <xf numFmtId="168" fontId="63" fillId="0" borderId="0" xfId="0" applyNumberFormat="1" applyFont="1" applyProtection="1"/>
    <xf numFmtId="168" fontId="57" fillId="0" borderId="0" xfId="1" applyNumberFormat="1" applyFont="1" applyProtection="1"/>
    <xf numFmtId="168" fontId="63" fillId="0" borderId="1" xfId="0" applyNumberFormat="1" applyFont="1" applyBorder="1" applyProtection="1"/>
    <xf numFmtId="168" fontId="56" fillId="0" borderId="0" xfId="1" applyNumberFormat="1" applyFont="1" applyProtection="1"/>
    <xf numFmtId="168" fontId="59" fillId="0" borderId="0" xfId="1" applyNumberFormat="1" applyFont="1" applyProtection="1"/>
    <xf numFmtId="0" fontId="9" fillId="0" borderId="0" xfId="0" applyFont="1" applyProtection="1"/>
    <xf numFmtId="167" fontId="9" fillId="0" borderId="0" xfId="1" applyNumberFormat="1" applyFont="1" applyProtection="1"/>
    <xf numFmtId="0" fontId="10" fillId="0" borderId="0" xfId="0" applyFont="1" applyProtection="1"/>
    <xf numFmtId="168" fontId="59" fillId="0" borderId="1" xfId="1" applyNumberFormat="1" applyFont="1" applyBorder="1" applyProtection="1"/>
    <xf numFmtId="168" fontId="63" fillId="4" borderId="0" xfId="0" applyNumberFormat="1" applyFont="1" applyFill="1" applyProtection="1"/>
    <xf numFmtId="168" fontId="63" fillId="0" borderId="0" xfId="0" applyNumberFormat="1" applyFont="1" applyBorder="1" applyProtection="1"/>
    <xf numFmtId="168" fontId="58" fillId="0" borderId="0" xfId="0" applyNumberFormat="1" applyFont="1" applyProtection="1"/>
    <xf numFmtId="168" fontId="55" fillId="0" borderId="3" xfId="1" applyNumberFormat="1" applyFont="1" applyBorder="1" applyProtection="1"/>
    <xf numFmtId="168" fontId="56" fillId="0" borderId="0" xfId="1" applyNumberFormat="1" applyFont="1" applyBorder="1" applyProtection="1"/>
    <xf numFmtId="168" fontId="55" fillId="0" borderId="2" xfId="1" applyNumberFormat="1" applyFont="1" applyBorder="1" applyProtection="1"/>
    <xf numFmtId="168" fontId="56" fillId="0" borderId="0" xfId="0" applyNumberFormat="1" applyFont="1" applyProtection="1"/>
    <xf numFmtId="168" fontId="57" fillId="0" borderId="0" xfId="0" applyNumberFormat="1" applyFont="1" applyFill="1" applyProtection="1"/>
    <xf numFmtId="168" fontId="56" fillId="0" borderId="0" xfId="0" applyNumberFormat="1" applyFont="1" applyFill="1" applyProtection="1"/>
    <xf numFmtId="168" fontId="63" fillId="0" borderId="1" xfId="0" applyNumberFormat="1" applyFont="1" applyFill="1" applyBorder="1" applyProtection="1"/>
    <xf numFmtId="168" fontId="63" fillId="0" borderId="0" xfId="0" applyNumberFormat="1" applyFont="1" applyFill="1" applyBorder="1" applyProtection="1"/>
    <xf numFmtId="168" fontId="63" fillId="0" borderId="0" xfId="0" applyNumberFormat="1" applyFont="1" applyFill="1" applyProtection="1"/>
    <xf numFmtId="168" fontId="57" fillId="0" borderId="0" xfId="0" applyNumberFormat="1" applyFont="1" applyFill="1" applyBorder="1" applyProtection="1"/>
    <xf numFmtId="168" fontId="59" fillId="0" borderId="3" xfId="1" applyNumberFormat="1" applyFont="1" applyBorder="1" applyProtection="1"/>
    <xf numFmtId="168" fontId="59" fillId="0" borderId="1" xfId="0" applyNumberFormat="1" applyFont="1" applyBorder="1" applyProtection="1"/>
    <xf numFmtId="0" fontId="56" fillId="0" borderId="0" xfId="0" applyFont="1" applyProtection="1"/>
    <xf numFmtId="0" fontId="57" fillId="0" borderId="0" xfId="0" applyFont="1" applyProtection="1"/>
    <xf numFmtId="168" fontId="56" fillId="0" borderId="0" xfId="0" applyNumberFormat="1" applyFont="1" applyBorder="1" applyProtection="1"/>
    <xf numFmtId="168" fontId="59" fillId="0" borderId="0" xfId="1" applyNumberFormat="1" applyFont="1" applyBorder="1" applyProtection="1"/>
    <xf numFmtId="168" fontId="57" fillId="0" borderId="0" xfId="0" applyNumberFormat="1" applyFont="1" applyBorder="1" applyProtection="1"/>
    <xf numFmtId="168" fontId="56" fillId="0" borderId="3" xfId="0" applyNumberFormat="1" applyFont="1" applyBorder="1" applyProtection="1"/>
    <xf numFmtId="168" fontId="55" fillId="0" borderId="3" xfId="0" applyNumberFormat="1" applyFont="1" applyBorder="1" applyProtection="1"/>
    <xf numFmtId="168" fontId="55" fillId="0" borderId="2" xfId="0" applyNumberFormat="1" applyFont="1" applyBorder="1" applyProtection="1"/>
    <xf numFmtId="49" fontId="25" fillId="4" borderId="0" xfId="0" applyNumberFormat="1" applyFont="1" applyFill="1" applyProtection="1"/>
    <xf numFmtId="166" fontId="25" fillId="4" borderId="0" xfId="1" applyNumberFormat="1" applyFont="1" applyFill="1" applyProtection="1"/>
    <xf numFmtId="0" fontId="0" fillId="4" borderId="0" xfId="0" applyFill="1" applyProtection="1"/>
    <xf numFmtId="49" fontId="0" fillId="0" borderId="0" xfId="0" applyNumberFormat="1" applyProtection="1"/>
    <xf numFmtId="166" fontId="0" fillId="0" borderId="0" xfId="1" applyNumberFormat="1" applyFont="1" applyProtection="1"/>
    <xf numFmtId="165" fontId="0" fillId="4" borderId="0" xfId="1" applyFont="1" applyFill="1" applyProtection="1"/>
    <xf numFmtId="49" fontId="0" fillId="0" borderId="1" xfId="0" applyNumberFormat="1" applyBorder="1" applyProtection="1"/>
    <xf numFmtId="166" fontId="0" fillId="0" borderId="1" xfId="0" applyNumberFormat="1" applyBorder="1" applyProtection="1"/>
    <xf numFmtId="1" fontId="0" fillId="0" borderId="0" xfId="0" applyNumberFormat="1" applyProtection="1"/>
    <xf numFmtId="2" fontId="0" fillId="0" borderId="0" xfId="0" applyNumberFormat="1" applyProtection="1"/>
    <xf numFmtId="14" fontId="0" fillId="4" borderId="0" xfId="0" applyNumberFormat="1" applyFill="1" applyProtection="1"/>
    <xf numFmtId="49" fontId="0" fillId="4" borderId="0" xfId="0" applyNumberFormat="1" applyFill="1" applyProtection="1"/>
    <xf numFmtId="166" fontId="0" fillId="4" borderId="0" xfId="1" applyNumberFormat="1" applyFont="1" applyFill="1" applyProtection="1"/>
    <xf numFmtId="44" fontId="26" fillId="0" borderId="0" xfId="0" applyNumberFormat="1" applyFont="1" applyProtection="1"/>
    <xf numFmtId="44" fontId="0" fillId="0" borderId="0" xfId="0" applyNumberFormat="1" applyProtection="1"/>
    <xf numFmtId="44" fontId="10" fillId="0" borderId="0" xfId="0" applyNumberFormat="1" applyFont="1" applyProtection="1"/>
    <xf numFmtId="44" fontId="0" fillId="0" borderId="0" xfId="0" applyNumberFormat="1" applyFill="1" applyProtection="1"/>
    <xf numFmtId="44" fontId="10" fillId="0" borderId="0" xfId="0" applyNumberFormat="1" applyFont="1" applyFill="1" applyProtection="1"/>
    <xf numFmtId="44" fontId="31" fillId="0" borderId="0" xfId="0" applyNumberFormat="1" applyFont="1" applyProtection="1"/>
    <xf numFmtId="44" fontId="5" fillId="0" borderId="0" xfId="0" applyNumberFormat="1" applyFont="1" applyFill="1" applyProtection="1"/>
    <xf numFmtId="44" fontId="29" fillId="0" borderId="0" xfId="0" applyNumberFormat="1" applyFont="1" applyProtection="1"/>
    <xf numFmtId="44" fontId="34" fillId="0" borderId="0" xfId="0" applyNumberFormat="1" applyFont="1" applyProtection="1"/>
    <xf numFmtId="168" fontId="55" fillId="4" borderId="0" xfId="0" applyNumberFormat="1" applyFont="1" applyFill="1" applyProtection="1"/>
    <xf numFmtId="168" fontId="58" fillId="4" borderId="0" xfId="1" applyNumberFormat="1" applyFont="1" applyFill="1" applyProtection="1"/>
    <xf numFmtId="168" fontId="55" fillId="0" borderId="0" xfId="0" applyNumberFormat="1" applyFont="1" applyProtection="1"/>
    <xf numFmtId="168" fontId="55" fillId="0" borderId="0" xfId="1" applyNumberFormat="1" applyFont="1" applyProtection="1"/>
    <xf numFmtId="168" fontId="58" fillId="0" borderId="0" xfId="1" applyNumberFormat="1" applyFont="1" applyProtection="1"/>
    <xf numFmtId="168" fontId="58" fillId="0" borderId="1" xfId="0" applyNumberFormat="1" applyFont="1" applyBorder="1" applyProtection="1"/>
    <xf numFmtId="168" fontId="58" fillId="0" borderId="0" xfId="0" applyNumberFormat="1" applyFont="1" applyBorder="1" applyProtection="1"/>
    <xf numFmtId="168" fontId="55" fillId="0" borderId="1" xfId="0" applyNumberFormat="1" applyFont="1" applyBorder="1" applyProtection="1"/>
    <xf numFmtId="168" fontId="55" fillId="0" borderId="0" xfId="0" applyNumberFormat="1" applyFont="1" applyBorder="1" applyProtection="1"/>
    <xf numFmtId="168" fontId="55" fillId="4" borderId="1" xfId="0" applyNumberFormat="1" applyFont="1" applyFill="1" applyBorder="1" applyProtection="1"/>
    <xf numFmtId="168" fontId="55" fillId="4" borderId="3" xfId="0" applyNumberFormat="1" applyFont="1" applyFill="1" applyBorder="1" applyProtection="1"/>
    <xf numFmtId="49" fontId="8" fillId="0" borderId="0" xfId="0" applyNumberFormat="1" applyFont="1" applyProtection="1"/>
    <xf numFmtId="49" fontId="10" fillId="0" borderId="0" xfId="0" applyNumberFormat="1" applyFont="1" applyAlignment="1" applyProtection="1">
      <alignment horizontal="left"/>
    </xf>
    <xf numFmtId="7" fontId="10" fillId="0" borderId="0" xfId="0" applyNumberFormat="1" applyFont="1" applyProtection="1"/>
    <xf numFmtId="167" fontId="10" fillId="0" borderId="0" xfId="1" applyNumberFormat="1" applyFont="1" applyProtection="1"/>
    <xf numFmtId="49" fontId="7" fillId="0" borderId="0" xfId="0" applyNumberFormat="1" applyFont="1" applyProtection="1"/>
    <xf numFmtId="49" fontId="10" fillId="5" borderId="0" xfId="0" applyNumberFormat="1" applyFont="1" applyFill="1" applyAlignment="1" applyProtection="1">
      <alignment horizontal="left"/>
    </xf>
    <xf numFmtId="7" fontId="0" fillId="5" borderId="0" xfId="0" applyNumberFormat="1" applyFill="1" applyProtection="1"/>
    <xf numFmtId="7" fontId="10" fillId="5" borderId="0" xfId="0" applyNumberFormat="1" applyFont="1" applyFill="1" applyProtection="1"/>
    <xf numFmtId="167" fontId="0" fillId="0" borderId="0" xfId="1" applyNumberFormat="1" applyFont="1" applyProtection="1"/>
    <xf numFmtId="0" fontId="0" fillId="0" borderId="0" xfId="0" applyProtection="1"/>
    <xf numFmtId="49" fontId="9" fillId="0" borderId="0" xfId="0" applyNumberFormat="1" applyFont="1" applyAlignment="1" applyProtection="1">
      <alignment horizontal="left"/>
    </xf>
    <xf numFmtId="7" fontId="9" fillId="0" borderId="0" xfId="0" applyNumberFormat="1" applyFont="1" applyProtection="1"/>
    <xf numFmtId="7" fontId="9" fillId="5" borderId="0" xfId="0" applyNumberFormat="1" applyFont="1" applyFill="1" applyProtection="1"/>
    <xf numFmtId="49" fontId="5" fillId="39" borderId="0" xfId="0" applyNumberFormat="1" applyFont="1" applyFill="1" applyAlignment="1" applyProtection="1">
      <alignment horizontal="left"/>
    </xf>
    <xf numFmtId="7" fontId="9" fillId="39" borderId="0" xfId="0" applyNumberFormat="1" applyFont="1" applyFill="1" applyProtection="1"/>
    <xf numFmtId="49" fontId="5" fillId="0" borderId="0" xfId="0" applyNumberFormat="1" applyFont="1" applyAlignment="1" applyProtection="1">
      <alignment horizontal="left"/>
    </xf>
    <xf numFmtId="49" fontId="9" fillId="5" borderId="0" xfId="0" applyNumberFormat="1" applyFont="1" applyFill="1" applyAlignment="1" applyProtection="1">
      <alignment horizontal="left"/>
    </xf>
    <xf numFmtId="49" fontId="5" fillId="0" borderId="0" xfId="0" applyNumberFormat="1" applyFont="1" applyFill="1" applyAlignment="1" applyProtection="1">
      <alignment horizontal="left"/>
    </xf>
    <xf numFmtId="7" fontId="9" fillId="0" borderId="0" xfId="0" applyNumberFormat="1" applyFont="1" applyFill="1" applyProtection="1"/>
    <xf numFmtId="49" fontId="8" fillId="5" borderId="0" xfId="0" applyNumberFormat="1" applyFont="1" applyFill="1" applyProtection="1"/>
    <xf numFmtId="0" fontId="10" fillId="5" borderId="0" xfId="0" applyFont="1" applyFill="1" applyProtection="1"/>
    <xf numFmtId="167" fontId="10" fillId="5" borderId="0" xfId="1" applyNumberFormat="1" applyFont="1" applyFill="1" applyProtection="1"/>
    <xf numFmtId="7" fontId="0" fillId="0" borderId="0" xfId="0" applyNumberFormat="1" applyProtection="1"/>
    <xf numFmtId="49" fontId="10" fillId="0" borderId="0" xfId="0" applyNumberFormat="1" applyFont="1" applyFill="1" applyAlignment="1" applyProtection="1">
      <alignment horizontal="left"/>
    </xf>
    <xf numFmtId="7" fontId="0" fillId="0" borderId="0" xfId="0" applyNumberFormat="1" applyFill="1" applyProtection="1"/>
    <xf numFmtId="7" fontId="10" fillId="0" borderId="0" xfId="0" applyNumberFormat="1" applyFont="1" applyFill="1" applyProtection="1"/>
    <xf numFmtId="49" fontId="9" fillId="0" borderId="0" xfId="0" applyNumberFormat="1" applyFont="1" applyFill="1" applyAlignment="1" applyProtection="1">
      <alignment horizontal="left"/>
    </xf>
    <xf numFmtId="0" fontId="10" fillId="0" borderId="0" xfId="0" applyFont="1" applyFill="1" applyProtection="1"/>
    <xf numFmtId="49" fontId="0" fillId="0" borderId="0" xfId="0" applyNumberFormat="1" applyAlignment="1" applyProtection="1">
      <alignment horizontal="left"/>
    </xf>
    <xf numFmtId="49" fontId="9" fillId="4" borderId="0" xfId="0" applyNumberFormat="1" applyFont="1" applyFill="1" applyAlignment="1" applyProtection="1">
      <alignment horizontal="left"/>
    </xf>
    <xf numFmtId="7" fontId="9" fillId="4" borderId="0" xfId="0" applyNumberFormat="1" applyFont="1" applyFill="1" applyProtection="1"/>
    <xf numFmtId="0" fontId="72" fillId="0" borderId="0" xfId="0" applyFont="1" applyProtection="1"/>
    <xf numFmtId="49" fontId="5" fillId="4" borderId="0" xfId="0" applyNumberFormat="1" applyFont="1" applyFill="1" applyAlignment="1" applyProtection="1">
      <alignment horizontal="left"/>
    </xf>
    <xf numFmtId="0" fontId="73" fillId="0" borderId="0" xfId="0" applyFont="1" applyProtection="1"/>
    <xf numFmtId="0" fontId="10" fillId="4" borderId="0" xfId="0" applyFont="1" applyFill="1" applyProtection="1"/>
    <xf numFmtId="7" fontId="9" fillId="5" borderId="0" xfId="0" applyNumberFormat="1" applyFont="1" applyFill="1" applyBorder="1" applyProtection="1"/>
    <xf numFmtId="49" fontId="8" fillId="0" borderId="0" xfId="0" applyNumberFormat="1" applyFont="1" applyAlignment="1" applyProtection="1">
      <alignment horizontal="left"/>
    </xf>
    <xf numFmtId="49" fontId="8" fillId="0" borderId="0" xfId="0" applyNumberFormat="1" applyFont="1" applyAlignment="1" applyProtection="1">
      <alignment horizontal="left" vertical="center"/>
    </xf>
    <xf numFmtId="49" fontId="8" fillId="0" borderId="0" xfId="0" applyNumberFormat="1" applyFont="1" applyBorder="1" applyProtection="1"/>
    <xf numFmtId="49" fontId="7" fillId="0" borderId="0" xfId="0" applyNumberFormat="1" applyFont="1" applyBorder="1" applyProtection="1"/>
    <xf numFmtId="49" fontId="8" fillId="0" borderId="0" xfId="0" applyNumberFormat="1" applyFont="1" applyBorder="1" applyAlignment="1" applyProtection="1">
      <alignment horizontal="left"/>
    </xf>
    <xf numFmtId="0" fontId="10" fillId="2" borderId="0" xfId="0" applyFont="1" applyFill="1" applyProtection="1"/>
    <xf numFmtId="49" fontId="8" fillId="5" borderId="0" xfId="0" applyNumberFormat="1" applyFont="1" applyFill="1" applyBorder="1" applyProtection="1"/>
    <xf numFmtId="49" fontId="24" fillId="5" borderId="0" xfId="0" applyNumberFormat="1" applyFont="1" applyFill="1" applyProtection="1"/>
    <xf numFmtId="49" fontId="24" fillId="0" borderId="0" xfId="0" applyNumberFormat="1" applyFont="1" applyProtection="1"/>
    <xf numFmtId="167" fontId="10" fillId="0" borderId="0" xfId="1" applyNumberFormat="1" applyFont="1" applyFill="1" applyProtection="1"/>
    <xf numFmtId="164" fontId="6" fillId="0" borderId="0" xfId="0" applyNumberFormat="1" applyFont="1" applyAlignment="1" applyProtection="1"/>
    <xf numFmtId="0" fontId="6" fillId="0" borderId="0" xfId="0" applyFont="1" applyAlignment="1" applyProtection="1"/>
    <xf numFmtId="49" fontId="20" fillId="4" borderId="0" xfId="0" applyNumberFormat="1" applyFont="1" applyFill="1" applyBorder="1" applyProtection="1"/>
    <xf numFmtId="49" fontId="18" fillId="0" borderId="0" xfId="0" applyNumberFormat="1" applyFont="1" applyAlignment="1" applyProtection="1">
      <alignment horizontal="left"/>
    </xf>
    <xf numFmtId="7" fontId="18" fillId="0" borderId="0" xfId="0" applyNumberFormat="1" applyFont="1" applyProtection="1"/>
    <xf numFmtId="0" fontId="19" fillId="0" borderId="0" xfId="0" applyFont="1" applyProtection="1"/>
    <xf numFmtId="167" fontId="18" fillId="0" borderId="0" xfId="1" applyNumberFormat="1" applyFont="1" applyProtection="1"/>
    <xf numFmtId="49" fontId="21" fillId="3" borderId="0" xfId="0" applyNumberFormat="1" applyFont="1" applyFill="1" applyProtection="1"/>
    <xf numFmtId="49" fontId="18" fillId="3" borderId="0" xfId="0" applyNumberFormat="1" applyFont="1" applyFill="1" applyAlignment="1" applyProtection="1">
      <alignment horizontal="left"/>
    </xf>
    <xf numFmtId="7" fontId="18" fillId="3" borderId="0" xfId="0" applyNumberFormat="1" applyFont="1" applyFill="1" applyProtection="1"/>
    <xf numFmtId="0" fontId="19" fillId="3" borderId="0" xfId="0" applyFont="1" applyFill="1" applyProtection="1"/>
    <xf numFmtId="167" fontId="18" fillId="3" borderId="0" xfId="1" applyNumberFormat="1" applyFont="1" applyFill="1" applyProtection="1"/>
    <xf numFmtId="167" fontId="10" fillId="3" borderId="0" xfId="0" applyNumberFormat="1" applyFont="1" applyFill="1" applyProtection="1"/>
    <xf numFmtId="49" fontId="21" fillId="0" borderId="0" xfId="0" applyNumberFormat="1" applyFont="1" applyProtection="1"/>
    <xf numFmtId="49" fontId="19" fillId="0" borderId="0" xfId="0" applyNumberFormat="1" applyFont="1" applyAlignment="1" applyProtection="1">
      <alignment horizontal="left"/>
    </xf>
    <xf numFmtId="7" fontId="19" fillId="0" borderId="0" xfId="0" applyNumberFormat="1" applyFont="1" applyProtection="1"/>
    <xf numFmtId="167" fontId="19" fillId="0" borderId="0" xfId="1" applyNumberFormat="1" applyFont="1" applyProtection="1"/>
    <xf numFmtId="49" fontId="19" fillId="5" borderId="0" xfId="0" applyNumberFormat="1" applyFont="1" applyFill="1" applyAlignment="1" applyProtection="1">
      <alignment horizontal="left"/>
    </xf>
    <xf numFmtId="7" fontId="19" fillId="5" borderId="0" xfId="0" applyNumberFormat="1" applyFont="1" applyFill="1" applyProtection="1"/>
    <xf numFmtId="49" fontId="22" fillId="0" borderId="0" xfId="0" applyNumberFormat="1" applyFont="1" applyProtection="1"/>
    <xf numFmtId="7" fontId="19" fillId="0" borderId="0" xfId="0" applyNumberFormat="1" applyFont="1" applyFill="1" applyProtection="1"/>
    <xf numFmtId="49" fontId="18" fillId="0" borderId="0" xfId="0" applyNumberFormat="1" applyFont="1" applyFill="1" applyAlignment="1" applyProtection="1">
      <alignment horizontal="left"/>
    </xf>
    <xf numFmtId="49" fontId="19" fillId="0" borderId="0" xfId="0" applyNumberFormat="1" applyFont="1" applyFill="1" applyAlignment="1" applyProtection="1">
      <alignment horizontal="left"/>
    </xf>
    <xf numFmtId="0" fontId="74" fillId="0" borderId="0" xfId="0" applyFont="1" applyProtection="1"/>
    <xf numFmtId="49" fontId="22" fillId="2" borderId="0" xfId="0" applyNumberFormat="1" applyFont="1" applyFill="1" applyProtection="1"/>
    <xf numFmtId="49" fontId="18" fillId="2" borderId="0" xfId="0" applyNumberFormat="1" applyFont="1" applyFill="1" applyAlignment="1" applyProtection="1">
      <alignment horizontal="left"/>
    </xf>
    <xf numFmtId="7" fontId="9" fillId="2" borderId="0" xfId="0" applyNumberFormat="1" applyFont="1" applyFill="1" applyProtection="1"/>
    <xf numFmtId="49" fontId="13" fillId="0" borderId="0" xfId="0" applyNumberFormat="1" applyFont="1" applyProtection="1"/>
    <xf numFmtId="49" fontId="5" fillId="5" borderId="0" xfId="0" applyNumberFormat="1" applyFont="1" applyFill="1" applyAlignment="1" applyProtection="1">
      <alignment horizontal="left"/>
    </xf>
    <xf numFmtId="1" fontId="5" fillId="5" borderId="0" xfId="0" applyNumberFormat="1" applyFont="1" applyFill="1" applyProtection="1"/>
    <xf numFmtId="49" fontId="15" fillId="5" borderId="0" xfId="0" applyNumberFormat="1" applyFont="1" applyFill="1" applyAlignment="1" applyProtection="1">
      <alignment horizontal="left"/>
    </xf>
    <xf numFmtId="1" fontId="0" fillId="41" borderId="0" xfId="0" applyNumberFormat="1" applyFill="1" applyProtection="1"/>
    <xf numFmtId="7" fontId="9" fillId="41" borderId="0" xfId="0" applyNumberFormat="1" applyFont="1" applyFill="1" applyProtection="1"/>
    <xf numFmtId="49" fontId="5" fillId="42" borderId="0" xfId="0" applyNumberFormat="1" applyFont="1" applyFill="1" applyAlignment="1" applyProtection="1">
      <alignment horizontal="left"/>
    </xf>
    <xf numFmtId="7" fontId="9" fillId="42" borderId="0" xfId="0" applyNumberFormat="1" applyFont="1" applyFill="1" applyProtection="1"/>
    <xf numFmtId="49" fontId="5" fillId="2" borderId="0" xfId="0" applyNumberFormat="1" applyFont="1" applyFill="1" applyAlignment="1" applyProtection="1">
      <alignment horizontal="left"/>
    </xf>
    <xf numFmtId="49" fontId="21" fillId="5" borderId="0" xfId="0" applyNumberFormat="1" applyFont="1" applyFill="1" applyProtection="1"/>
    <xf numFmtId="49" fontId="14" fillId="5" borderId="0" xfId="0" applyNumberFormat="1" applyFont="1" applyFill="1" applyAlignment="1" applyProtection="1">
      <alignment horizontal="left"/>
    </xf>
    <xf numFmtId="49" fontId="14" fillId="0" borderId="0" xfId="0" applyNumberFormat="1" applyFont="1" applyAlignment="1" applyProtection="1">
      <alignment horizontal="left"/>
    </xf>
    <xf numFmtId="49" fontId="22" fillId="40" borderId="0" xfId="0" applyNumberFormat="1" applyFont="1" applyFill="1" applyProtection="1"/>
    <xf numFmtId="49" fontId="18" fillId="40" borderId="0" xfId="0" applyNumberFormat="1" applyFont="1" applyFill="1" applyAlignment="1" applyProtection="1">
      <alignment horizontal="left"/>
    </xf>
    <xf numFmtId="49" fontId="21" fillId="0" borderId="0" xfId="0" applyNumberFormat="1" applyFont="1" applyBorder="1" applyProtection="1"/>
    <xf numFmtId="49" fontId="22" fillId="0" borderId="0" xfId="0" applyNumberFormat="1" applyFont="1" applyBorder="1" applyProtection="1"/>
    <xf numFmtId="49" fontId="22" fillId="2" borderId="0" xfId="0" applyNumberFormat="1" applyFont="1" applyFill="1" applyBorder="1" applyProtection="1"/>
    <xf numFmtId="7" fontId="18" fillId="2" borderId="0" xfId="0" applyNumberFormat="1" applyFont="1" applyFill="1" applyProtection="1"/>
    <xf numFmtId="0" fontId="19" fillId="2" borderId="0" xfId="0" applyFont="1" applyFill="1" applyProtection="1"/>
    <xf numFmtId="167" fontId="18" fillId="2" borderId="0" xfId="1" applyNumberFormat="1" applyFont="1" applyFill="1" applyProtection="1"/>
    <xf numFmtId="167" fontId="10" fillId="2" borderId="0" xfId="0" applyNumberFormat="1" applyFont="1" applyFill="1" applyProtection="1"/>
    <xf numFmtId="49" fontId="12" fillId="0" borderId="0" xfId="0" applyNumberFormat="1" applyFont="1" applyProtection="1"/>
    <xf numFmtId="167" fontId="0" fillId="0" borderId="0" xfId="0" applyNumberFormat="1" applyProtection="1"/>
    <xf numFmtId="49" fontId="12" fillId="2" borderId="0" xfId="0" applyNumberFormat="1" applyFont="1" applyFill="1" applyProtection="1"/>
    <xf numFmtId="49" fontId="5" fillId="0" borderId="0" xfId="0" applyNumberFormat="1" applyFont="1" applyProtection="1"/>
    <xf numFmtId="49" fontId="18" fillId="0" borderId="0" xfId="0" applyNumberFormat="1" applyFont="1" applyProtection="1"/>
    <xf numFmtId="49" fontId="10" fillId="0" borderId="0" xfId="0" applyNumberFormat="1" applyFont="1" applyAlignment="1" applyProtection="1">
      <alignment horizontal="center"/>
      <protection locked="0"/>
    </xf>
    <xf numFmtId="49" fontId="55" fillId="0" borderId="0" xfId="0" applyNumberFormat="1" applyFont="1" applyAlignment="1" applyProtection="1">
      <alignment horizontal="center"/>
      <protection locked="0"/>
    </xf>
    <xf numFmtId="0" fontId="59" fillId="0" borderId="0" xfId="0" applyFont="1" applyAlignment="1" applyProtection="1">
      <alignment horizontal="left"/>
      <protection locked="0"/>
    </xf>
    <xf numFmtId="49" fontId="10" fillId="0" borderId="0" xfId="0" applyNumberFormat="1" applyFont="1" applyAlignment="1">
      <alignment horizontal="center"/>
    </xf>
    <xf numFmtId="164" fontId="55" fillId="4" borderId="0" xfId="0" applyNumberFormat="1" applyFont="1" applyFill="1" applyAlignment="1">
      <alignment horizontal="center"/>
    </xf>
    <xf numFmtId="0" fontId="59" fillId="4" borderId="0" xfId="0" applyFont="1" applyFill="1" applyAlignment="1">
      <alignment horizontal="center"/>
    </xf>
    <xf numFmtId="49" fontId="59" fillId="4" borderId="0" xfId="0" applyNumberFormat="1" applyFont="1" applyFill="1" applyBorder="1" applyAlignment="1">
      <alignment horizontal="center"/>
    </xf>
    <xf numFmtId="49" fontId="55" fillId="4" borderId="0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64" fontId="27" fillId="3" borderId="0" xfId="0" applyNumberFormat="1" applyFont="1" applyFill="1" applyAlignment="1" applyProtection="1">
      <alignment horizontal="center"/>
    </xf>
    <xf numFmtId="0" fontId="27" fillId="3" borderId="0" xfId="0" applyFont="1" applyFill="1" applyAlignment="1" applyProtection="1">
      <alignment horizontal="center"/>
    </xf>
    <xf numFmtId="0" fontId="68" fillId="0" borderId="0" xfId="0" applyFont="1" applyAlignment="1">
      <alignment horizontal="center"/>
    </xf>
    <xf numFmtId="0" fontId="6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49" fontId="59" fillId="0" borderId="0" xfId="0" applyNumberFormat="1" applyFont="1" applyAlignment="1">
      <alignment horizontal="left" wrapText="1"/>
    </xf>
    <xf numFmtId="44" fontId="10" fillId="0" borderId="2" xfId="0" applyNumberFormat="1" applyFont="1" applyBorder="1" applyAlignment="1">
      <alignment horizontal="center"/>
    </xf>
    <xf numFmtId="49" fontId="55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left"/>
    </xf>
    <xf numFmtId="17" fontId="36" fillId="0" borderId="4" xfId="0" applyNumberFormat="1" applyFont="1" applyBorder="1" applyAlignment="1">
      <alignment horizontal="center" vertical="center" textRotation="66"/>
    </xf>
    <xf numFmtId="17" fontId="36" fillId="0" borderId="6" xfId="0" applyNumberFormat="1" applyFont="1" applyBorder="1" applyAlignment="1">
      <alignment horizontal="center" vertical="center" textRotation="66"/>
    </xf>
    <xf numFmtId="0" fontId="36" fillId="0" borderId="4" xfId="0" applyFont="1" applyBorder="1" applyAlignment="1">
      <alignment horizontal="center" vertical="center" textRotation="66"/>
    </xf>
    <xf numFmtId="0" fontId="36" fillId="0" borderId="5" xfId="0" applyFont="1" applyBorder="1" applyAlignment="1">
      <alignment horizontal="center" vertical="center" textRotation="66"/>
    </xf>
    <xf numFmtId="0" fontId="10" fillId="0" borderId="0" xfId="0" applyFont="1" applyAlignment="1">
      <alignment horizontal="center"/>
    </xf>
    <xf numFmtId="17" fontId="36" fillId="0" borderId="7" xfId="0" applyNumberFormat="1" applyFont="1" applyBorder="1" applyAlignment="1">
      <alignment horizontal="center" vertical="center" textRotation="66"/>
    </xf>
    <xf numFmtId="0" fontId="36" fillId="0" borderId="10" xfId="0" applyFont="1" applyBorder="1" applyAlignment="1">
      <alignment horizontal="center" vertical="center" textRotation="66"/>
    </xf>
    <xf numFmtId="0" fontId="36" fillId="0" borderId="12" xfId="0" applyFont="1" applyBorder="1" applyAlignment="1">
      <alignment horizontal="center" vertical="center" textRotation="66"/>
    </xf>
    <xf numFmtId="17" fontId="36" fillId="0" borderId="15" xfId="0" applyNumberFormat="1" applyFont="1" applyBorder="1" applyAlignment="1">
      <alignment horizontal="center" vertical="center" textRotation="66"/>
    </xf>
    <xf numFmtId="17" fontId="36" fillId="0" borderId="16" xfId="0" applyNumberFormat="1" applyFont="1" applyBorder="1" applyAlignment="1">
      <alignment horizontal="center" vertical="center" textRotation="66"/>
    </xf>
    <xf numFmtId="17" fontId="36" fillId="0" borderId="17" xfId="0" applyNumberFormat="1" applyFont="1" applyBorder="1" applyAlignment="1">
      <alignment horizontal="center" vertical="center" textRotation="66"/>
    </xf>
  </cellXfs>
  <cellStyles count="4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oneda" xfId="1" builtinId="4"/>
    <cellStyle name="Moneda 2" xfId="43"/>
    <cellStyle name="Neutral" xfId="9" builtinId="28" customBuiltin="1"/>
    <cellStyle name="Normal" xfId="0" builtinId="0"/>
    <cellStyle name="Normal 2" xfId="42"/>
    <cellStyle name="Notas 2" xfId="4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1" xfId="3" builtinId="16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42332</xdr:rowOff>
    </xdr:from>
    <xdr:to>
      <xdr:col>1</xdr:col>
      <xdr:colOff>904875</xdr:colOff>
      <xdr:row>4</xdr:row>
      <xdr:rowOff>130174</xdr:rowOff>
    </xdr:to>
    <xdr:pic>
      <xdr:nvPicPr>
        <xdr:cNvPr id="227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2332"/>
          <a:ext cx="10445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2</xdr:col>
      <xdr:colOff>676275</xdr:colOff>
      <xdr:row>4</xdr:row>
      <xdr:rowOff>33337</xdr:rowOff>
    </xdr:to>
    <xdr:pic>
      <xdr:nvPicPr>
        <xdr:cNvPr id="534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8100"/>
          <a:ext cx="10382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1</xdr:col>
      <xdr:colOff>714375</xdr:colOff>
      <xdr:row>3</xdr:row>
      <xdr:rowOff>140758</xdr:rowOff>
    </xdr:to>
    <xdr:pic>
      <xdr:nvPicPr>
        <xdr:cNvPr id="6366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847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28575</xdr:rowOff>
    </xdr:from>
    <xdr:to>
      <xdr:col>1</xdr:col>
      <xdr:colOff>361950</xdr:colOff>
      <xdr:row>4</xdr:row>
      <xdr:rowOff>133350</xdr:rowOff>
    </xdr:to>
    <xdr:pic>
      <xdr:nvPicPr>
        <xdr:cNvPr id="739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1038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85"/>
  <sheetViews>
    <sheetView showGridLines="0" view="pageBreakPreview" zoomScale="90" zoomScaleNormal="100" zoomScaleSheetLayoutView="90" workbookViewId="0">
      <selection activeCell="A2" sqref="A2:J2"/>
    </sheetView>
  </sheetViews>
  <sheetFormatPr baseColWidth="10" defaultRowHeight="12.75" x14ac:dyDescent="0.2"/>
  <cols>
    <col min="1" max="1" width="2.42578125" style="325" customWidth="1"/>
    <col min="2" max="2" width="58.7109375" style="358" customWidth="1"/>
    <col min="3" max="3" width="18.7109375" style="325" customWidth="1"/>
    <col min="4" max="4" width="19.7109375" style="359" customWidth="1"/>
    <col min="5" max="5" width="5.7109375" style="325" customWidth="1"/>
    <col min="6" max="6" width="3.7109375" style="325" customWidth="1"/>
    <col min="7" max="7" width="46.85546875" style="325" customWidth="1"/>
    <col min="8" max="9" width="18.7109375" style="325" customWidth="1"/>
    <col min="10" max="10" width="23.7109375" style="325" customWidth="1"/>
    <col min="11" max="11" width="11.42578125" style="325"/>
    <col min="12" max="12" width="16.85546875" style="325" bestFit="1" customWidth="1"/>
    <col min="13" max="16384" width="11.42578125" style="325"/>
  </cols>
  <sheetData>
    <row r="1" spans="1:10" ht="15" x14ac:dyDescent="0.2">
      <c r="A1" s="565" t="s">
        <v>942</v>
      </c>
      <c r="B1" s="565"/>
      <c r="C1" s="565"/>
      <c r="D1" s="565"/>
      <c r="E1" s="565"/>
      <c r="F1" s="565"/>
      <c r="G1" s="565"/>
      <c r="H1" s="565"/>
      <c r="I1" s="565"/>
      <c r="J1" s="565"/>
    </row>
    <row r="2" spans="1:10" ht="15" x14ac:dyDescent="0.2">
      <c r="A2" s="565" t="s">
        <v>1796</v>
      </c>
      <c r="B2" s="565"/>
      <c r="C2" s="565"/>
      <c r="D2" s="565"/>
      <c r="E2" s="565"/>
      <c r="F2" s="565"/>
      <c r="G2" s="565"/>
      <c r="H2" s="565"/>
      <c r="I2" s="565"/>
      <c r="J2" s="565"/>
    </row>
    <row r="3" spans="1:10" ht="15" x14ac:dyDescent="0.2">
      <c r="A3" s="565" t="s">
        <v>943</v>
      </c>
      <c r="B3" s="565"/>
      <c r="C3" s="565"/>
      <c r="D3" s="565"/>
      <c r="E3" s="565"/>
      <c r="F3" s="565"/>
      <c r="G3" s="565"/>
      <c r="H3" s="565"/>
      <c r="I3" s="565"/>
      <c r="J3" s="565"/>
    </row>
    <row r="4" spans="1:10" ht="13.5" x14ac:dyDescent="0.25">
      <c r="A4" s="326"/>
      <c r="B4" s="327"/>
      <c r="C4" s="326"/>
      <c r="D4" s="328"/>
      <c r="E4" s="326"/>
      <c r="F4" s="326"/>
      <c r="G4" s="326"/>
      <c r="H4" s="326"/>
      <c r="I4" s="326"/>
      <c r="J4" s="326"/>
    </row>
    <row r="5" spans="1:10" x14ac:dyDescent="0.2">
      <c r="A5" s="329"/>
      <c r="B5" s="329"/>
      <c r="C5" s="329"/>
      <c r="D5" s="329"/>
      <c r="E5" s="329"/>
      <c r="F5" s="329"/>
      <c r="G5" s="329"/>
      <c r="H5" s="329"/>
      <c r="I5" s="329"/>
      <c r="J5" s="329"/>
    </row>
    <row r="6" spans="1:10" ht="18" customHeight="1" x14ac:dyDescent="0.25">
      <c r="A6" s="566" t="s">
        <v>946</v>
      </c>
      <c r="B6" s="566"/>
      <c r="C6" s="330"/>
      <c r="D6" s="331"/>
      <c r="E6" s="332"/>
      <c r="F6" s="566" t="s">
        <v>948</v>
      </c>
      <c r="G6" s="566"/>
      <c r="H6" s="333"/>
      <c r="I6" s="326"/>
      <c r="J6" s="326"/>
    </row>
    <row r="7" spans="1:10" s="341" customFormat="1" ht="15" customHeight="1" x14ac:dyDescent="0.25">
      <c r="A7" s="334" t="s">
        <v>20</v>
      </c>
      <c r="B7" s="335"/>
      <c r="C7" s="398"/>
      <c r="D7" s="399">
        <f>SUM(C8:C10)</f>
        <v>52509143.939999998</v>
      </c>
      <c r="E7" s="337"/>
      <c r="F7" s="338" t="s">
        <v>955</v>
      </c>
      <c r="G7" s="335"/>
      <c r="H7" s="339"/>
      <c r="I7" s="415"/>
      <c r="J7" s="404">
        <f>SUM(I8:I9)</f>
        <v>6125441.8800000008</v>
      </c>
    </row>
    <row r="8" spans="1:10" ht="15" customHeight="1" x14ac:dyDescent="0.3">
      <c r="A8" s="342"/>
      <c r="B8" s="343" t="s">
        <v>907</v>
      </c>
      <c r="C8" s="400">
        <f>VLOOKUP(B8,'Vinculos Inst.'!$B$3:$E$326,3,0)</f>
        <v>4700</v>
      </c>
      <c r="D8" s="401"/>
      <c r="E8" s="326"/>
      <c r="F8" s="338"/>
      <c r="G8" s="343" t="s">
        <v>1061</v>
      </c>
      <c r="H8" s="344"/>
      <c r="I8" s="400">
        <f>VLOOKUP(G8,'Vinculos Inst.'!$B$3:$E$326,3,0)</f>
        <v>4500833.6500000004</v>
      </c>
      <c r="J8" s="401"/>
    </row>
    <row r="9" spans="1:10" ht="15" customHeight="1" x14ac:dyDescent="0.3">
      <c r="A9" s="342"/>
      <c r="B9" s="343" t="s">
        <v>908</v>
      </c>
      <c r="C9" s="400">
        <f>VLOOKUP(B9,'Vinculos Inst.'!$B$3:$E$326,3,0)</f>
        <v>24914443.940000001</v>
      </c>
      <c r="D9" s="401"/>
      <c r="E9" s="326"/>
      <c r="F9" s="338"/>
      <c r="G9" s="345" t="s">
        <v>928</v>
      </c>
      <c r="H9" s="346"/>
      <c r="I9" s="402">
        <f>VLOOKUP(G9,'Vinculos Inst.'!$B$3:$E$326,3,0)</f>
        <v>1624608.23</v>
      </c>
      <c r="J9" s="401"/>
    </row>
    <row r="10" spans="1:10" s="341" customFormat="1" ht="15" customHeight="1" x14ac:dyDescent="0.3">
      <c r="A10" s="334"/>
      <c r="B10" s="343" t="s">
        <v>1041</v>
      </c>
      <c r="C10" s="402">
        <f>VLOOKUP(B10,'Vinculos Inst.'!$B$3:$E$326,3,0)</f>
        <v>27590000</v>
      </c>
      <c r="D10" s="403"/>
      <c r="E10" s="337"/>
      <c r="F10" s="347"/>
      <c r="G10" s="348"/>
      <c r="H10" s="346"/>
      <c r="I10" s="416"/>
      <c r="J10" s="401"/>
    </row>
    <row r="11" spans="1:10" s="341" customFormat="1" ht="15" customHeight="1" x14ac:dyDescent="0.25">
      <c r="A11" s="349"/>
      <c r="B11" s="327"/>
      <c r="C11" s="398"/>
      <c r="D11" s="403"/>
      <c r="E11" s="337"/>
      <c r="F11" s="338" t="s">
        <v>1748</v>
      </c>
      <c r="G11" s="350"/>
      <c r="H11" s="351"/>
      <c r="I11" s="417"/>
      <c r="J11" s="404">
        <f>SUM(I12)</f>
        <v>207404453.72</v>
      </c>
    </row>
    <row r="12" spans="1:10" s="341" customFormat="1" ht="15" customHeight="1" x14ac:dyDescent="0.3">
      <c r="A12" s="352" t="s">
        <v>1035</v>
      </c>
      <c r="B12" s="335"/>
      <c r="C12" s="398"/>
      <c r="D12" s="404">
        <f>SUM(C13:C15)</f>
        <v>14042241.27</v>
      </c>
      <c r="E12" s="337"/>
      <c r="F12" s="338"/>
      <c r="G12" s="345" t="s">
        <v>1747</v>
      </c>
      <c r="H12" s="346"/>
      <c r="I12" s="418">
        <f>VLOOKUP(G12,'Vinculos Inst.'!$B$3:$E$326,3,0)</f>
        <v>207404453.72</v>
      </c>
      <c r="J12" s="401"/>
    </row>
    <row r="13" spans="1:10" s="341" customFormat="1" ht="15" customHeight="1" x14ac:dyDescent="0.3">
      <c r="A13" s="352"/>
      <c r="B13" s="343" t="s">
        <v>1042</v>
      </c>
      <c r="C13" s="400">
        <f>VLOOKUP(B13,'Vinculos Inst.'!$B$3:$E$326,3,0)</f>
        <v>4002850.2099999995</v>
      </c>
      <c r="D13" s="403"/>
      <c r="E13" s="337"/>
      <c r="F13" s="338"/>
      <c r="G13" s="345"/>
      <c r="H13" s="346"/>
      <c r="I13" s="416"/>
      <c r="J13" s="401"/>
    </row>
    <row r="14" spans="1:10" s="341" customFormat="1" ht="15" customHeight="1" x14ac:dyDescent="0.3">
      <c r="A14" s="352"/>
      <c r="B14" s="343" t="s">
        <v>1043</v>
      </c>
      <c r="C14" s="400">
        <f>VLOOKUP(B14,'Vinculos Inst.'!$B$3:$E$326,3,0)</f>
        <v>-571537.59</v>
      </c>
      <c r="D14" s="403"/>
      <c r="E14" s="337"/>
      <c r="F14" s="338" t="s">
        <v>956</v>
      </c>
      <c r="G14" s="350"/>
      <c r="H14" s="351"/>
      <c r="I14" s="417"/>
      <c r="J14" s="404">
        <f>SUM(I15+I16)</f>
        <v>49434787.25</v>
      </c>
    </row>
    <row r="15" spans="1:10" s="341" customFormat="1" ht="15" customHeight="1" x14ac:dyDescent="0.3">
      <c r="A15" s="352"/>
      <c r="B15" s="343" t="s">
        <v>1044</v>
      </c>
      <c r="C15" s="402">
        <f>VLOOKUP(B15,'Vinculos Inst.'!$B$3:$E$326,3,0)</f>
        <v>10610928.65</v>
      </c>
      <c r="D15" s="403"/>
      <c r="E15" s="337"/>
      <c r="F15" s="338"/>
      <c r="G15" s="345" t="s">
        <v>929</v>
      </c>
      <c r="H15" s="346"/>
      <c r="I15" s="419">
        <f>VLOOKUP(G15,'Vinculos Inst.'!$B$3:$E$326,3,0)</f>
        <v>31006576.449999999</v>
      </c>
      <c r="J15" s="403"/>
    </row>
    <row r="16" spans="1:10" ht="15" customHeight="1" x14ac:dyDescent="0.3">
      <c r="A16" s="354"/>
      <c r="B16" s="327"/>
      <c r="C16" s="398"/>
      <c r="D16" s="403"/>
      <c r="E16" s="326"/>
      <c r="F16" s="338"/>
      <c r="G16" s="345" t="s">
        <v>1684</v>
      </c>
      <c r="H16" s="346"/>
      <c r="I16" s="418">
        <f>VLOOKUP(G16,'Vinculos Inst.'!$B$3:$E$326,3,0)</f>
        <v>18428210.800000001</v>
      </c>
      <c r="J16" s="403"/>
    </row>
    <row r="17" spans="1:10" ht="15" customHeight="1" x14ac:dyDescent="0.3">
      <c r="A17" s="352" t="s">
        <v>951</v>
      </c>
      <c r="B17" s="335"/>
      <c r="C17" s="398"/>
      <c r="D17" s="404">
        <f>SUM(C18:C20)</f>
        <v>304272.46000000089</v>
      </c>
      <c r="E17" s="326"/>
      <c r="F17" s="338" t="s">
        <v>957</v>
      </c>
      <c r="G17" s="345"/>
      <c r="H17" s="346"/>
      <c r="I17" s="416"/>
      <c r="J17" s="403"/>
    </row>
    <row r="18" spans="1:10" ht="15" customHeight="1" x14ac:dyDescent="0.3">
      <c r="A18" s="355"/>
      <c r="B18" s="343" t="s">
        <v>913</v>
      </c>
      <c r="C18" s="400">
        <f>VLOOKUP(B18,'Vinculos Inst.'!$B$3:$E$326,3,0)</f>
        <v>44808.07</v>
      </c>
      <c r="D18" s="401"/>
      <c r="E18" s="326"/>
      <c r="F18" s="356" t="s">
        <v>1363</v>
      </c>
      <c r="G18" s="350"/>
      <c r="H18" s="351"/>
      <c r="I18" s="417"/>
      <c r="J18" s="404">
        <f>I19</f>
        <v>210416835.57999998</v>
      </c>
    </row>
    <row r="19" spans="1:10" ht="15" customHeight="1" x14ac:dyDescent="0.3">
      <c r="A19" s="355"/>
      <c r="B19" s="343" t="s">
        <v>1045</v>
      </c>
      <c r="C19" s="400">
        <f>VLOOKUP(B19,'Vinculos Inst.'!$B$3:$E$326,3,0)</f>
        <v>48254596.600000001</v>
      </c>
      <c r="D19" s="401"/>
      <c r="E19" s="326"/>
      <c r="F19" s="338"/>
      <c r="G19" s="345"/>
      <c r="H19" s="346"/>
      <c r="I19" s="418">
        <f>SUM(H20:H21)</f>
        <v>210416835.57999998</v>
      </c>
      <c r="J19" s="403"/>
    </row>
    <row r="20" spans="1:10" ht="15" customHeight="1" x14ac:dyDescent="0.3">
      <c r="A20" s="355"/>
      <c r="B20" s="343" t="s">
        <v>1046</v>
      </c>
      <c r="C20" s="402">
        <f>VLOOKUP(B20,'Vinculos Inst.'!$B$3:$E$326,3,0)</f>
        <v>-47995132.210000001</v>
      </c>
      <c r="D20" s="401"/>
      <c r="E20" s="326"/>
      <c r="F20" s="338"/>
      <c r="G20" s="345" t="s">
        <v>1062</v>
      </c>
      <c r="H20" s="357">
        <f>VLOOKUP(G20,'Vinculos Inst.'!$B$3:$E$326,3,0)</f>
        <v>210336203.38999999</v>
      </c>
      <c r="I20" s="416"/>
      <c r="J20" s="403"/>
    </row>
    <row r="21" spans="1:10" ht="15" customHeight="1" x14ac:dyDescent="0.3">
      <c r="A21" s="355"/>
      <c r="C21" s="405"/>
      <c r="D21" s="401"/>
      <c r="E21" s="326"/>
      <c r="F21" s="347"/>
      <c r="G21" s="345" t="s">
        <v>1074</v>
      </c>
      <c r="H21" s="353">
        <f>VLOOKUP(G21,'Vinculos Inst.'!$B$3:$E$326,3,0)</f>
        <v>80632.19</v>
      </c>
      <c r="I21" s="416"/>
      <c r="J21" s="403"/>
    </row>
    <row r="22" spans="1:10" s="341" customFormat="1" ht="15" customHeight="1" x14ac:dyDescent="0.25">
      <c r="A22" s="352" t="s">
        <v>952</v>
      </c>
      <c r="B22" s="327"/>
      <c r="C22" s="398"/>
      <c r="D22" s="404">
        <f>SUM(C23:C32)</f>
        <v>821884656.92999983</v>
      </c>
      <c r="E22" s="337"/>
      <c r="F22" s="338" t="s">
        <v>958</v>
      </c>
      <c r="G22" s="348"/>
      <c r="H22" s="346"/>
      <c r="I22" s="416"/>
      <c r="J22" s="403"/>
    </row>
    <row r="23" spans="1:10" ht="15" customHeight="1" x14ac:dyDescent="0.3">
      <c r="B23" s="343" t="s">
        <v>916</v>
      </c>
      <c r="C23" s="400">
        <f>VLOOKUP(B23,'Vinculos Inst.'!$B$3:$E$326,3,0)</f>
        <v>901333388.29999995</v>
      </c>
      <c r="D23" s="406"/>
      <c r="E23" s="326"/>
      <c r="F23" s="338"/>
      <c r="G23" s="350"/>
      <c r="H23" s="351"/>
      <c r="I23" s="417"/>
      <c r="J23" s="404">
        <f>SUM(I24:I25)</f>
        <v>4720924.4499999993</v>
      </c>
    </row>
    <row r="24" spans="1:10" s="359" customFormat="1" ht="15" customHeight="1" x14ac:dyDescent="0.3">
      <c r="A24" s="355"/>
      <c r="B24" s="343" t="s">
        <v>917</v>
      </c>
      <c r="C24" s="400">
        <f>VLOOKUP(B24,'Vinculos Inst.'!$B$3:$E$326,3,0)</f>
        <v>44250816.699999996</v>
      </c>
      <c r="D24" s="401"/>
      <c r="E24" s="326"/>
      <c r="F24" s="338"/>
      <c r="G24" s="345" t="s">
        <v>1063</v>
      </c>
      <c r="H24" s="346"/>
      <c r="I24" s="420">
        <f>VLOOKUP(G24,'Vinculos Inst.'!$B$3:$E$326,3,0)</f>
        <v>80962.929999999993</v>
      </c>
      <c r="J24" s="403"/>
    </row>
    <row r="25" spans="1:10" s="359" customFormat="1" ht="15" customHeight="1" x14ac:dyDescent="0.3">
      <c r="A25" s="355"/>
      <c r="B25" s="343" t="s">
        <v>1047</v>
      </c>
      <c r="C25" s="400">
        <f>VLOOKUP(B25,'Vinculos Inst.'!$B$3:$E$326,3,0)</f>
        <v>3006391.67</v>
      </c>
      <c r="D25" s="401"/>
      <c r="E25" s="326"/>
      <c r="F25" s="338"/>
      <c r="G25" s="345" t="s">
        <v>1064</v>
      </c>
      <c r="H25" s="346"/>
      <c r="I25" s="418">
        <f>VLOOKUP(G25,'Vinculos Inst.'!$B$3:$E$326,3,0)</f>
        <v>4639961.5199999996</v>
      </c>
      <c r="J25" s="403"/>
    </row>
    <row r="26" spans="1:10" s="359" customFormat="1" ht="15" customHeight="1" x14ac:dyDescent="0.3">
      <c r="A26" s="355"/>
      <c r="B26" s="343" t="s">
        <v>1051</v>
      </c>
      <c r="C26" s="400">
        <f>VLOOKUP(B26,'Vinculos Inst.'!$B$3:$E$326,3,0)</f>
        <v>-15636435.890000001</v>
      </c>
      <c r="D26" s="401"/>
      <c r="E26" s="326"/>
      <c r="F26" s="347"/>
      <c r="G26" s="345"/>
      <c r="H26" s="346"/>
      <c r="I26" s="420"/>
      <c r="J26" s="403"/>
    </row>
    <row r="27" spans="1:10" s="359" customFormat="1" ht="15" customHeight="1" x14ac:dyDescent="0.3">
      <c r="A27" s="355"/>
      <c r="B27" s="343" t="s">
        <v>1052</v>
      </c>
      <c r="C27" s="400">
        <f>VLOOKUP(B27,'Vinculos Inst.'!$B$3:$E$326,3,0)</f>
        <v>-55036865.630000003</v>
      </c>
      <c r="D27" s="401"/>
      <c r="E27" s="326"/>
      <c r="F27" s="338" t="s">
        <v>959</v>
      </c>
      <c r="G27" s="348"/>
      <c r="H27" s="346"/>
      <c r="I27" s="416"/>
      <c r="J27" s="403"/>
    </row>
    <row r="28" spans="1:10" ht="15" customHeight="1" x14ac:dyDescent="0.3">
      <c r="A28" s="355"/>
      <c r="B28" s="345" t="s">
        <v>1362</v>
      </c>
      <c r="C28" s="400">
        <f>VLOOKUP(B28,'Vinculos Inst.'!$B$3:$E$326,3,0)</f>
        <v>-56342131.960000001</v>
      </c>
      <c r="D28" s="401"/>
      <c r="E28" s="326"/>
      <c r="F28" s="338"/>
      <c r="G28" s="345"/>
      <c r="H28" s="346"/>
      <c r="I28" s="416"/>
      <c r="J28" s="408">
        <f>SUM(I29:I29)</f>
        <v>3164507.12</v>
      </c>
    </row>
    <row r="29" spans="1:10" ht="15" customHeight="1" x14ac:dyDescent="0.3">
      <c r="A29" s="355"/>
      <c r="B29" s="343" t="s">
        <v>1053</v>
      </c>
      <c r="C29" s="400">
        <f>VLOOKUP(B29,'Vinculos Inst.'!$B$3:$E$326,3,0)</f>
        <v>-141450.44</v>
      </c>
      <c r="D29" s="401"/>
      <c r="E29" s="326"/>
      <c r="F29" s="347"/>
      <c r="G29" s="345" t="s">
        <v>1066</v>
      </c>
      <c r="H29" s="346"/>
      <c r="I29" s="418">
        <f>VLOOKUP(G29,'Vinculos Inst.'!$B$3:$E$326,3,0)</f>
        <v>3164507.12</v>
      </c>
      <c r="J29" s="403"/>
    </row>
    <row r="30" spans="1:10" ht="15" customHeight="1" x14ac:dyDescent="0.3">
      <c r="A30" s="355"/>
      <c r="B30" s="343" t="s">
        <v>1048</v>
      </c>
      <c r="C30" s="400">
        <f>VLOOKUP(B30,'Vinculos Inst.'!$B$3:$E$326,3,0)</f>
        <v>450944.18</v>
      </c>
      <c r="D30" s="401"/>
      <c r="E30" s="326"/>
      <c r="F30" s="347"/>
      <c r="G30" s="348"/>
      <c r="H30" s="346"/>
      <c r="I30" s="421"/>
      <c r="J30" s="403"/>
    </row>
    <row r="31" spans="1:10" ht="15" customHeight="1" x14ac:dyDescent="0.3">
      <c r="A31" s="355"/>
      <c r="B31" s="343" t="s">
        <v>1049</v>
      </c>
      <c r="C31" s="400">
        <f>VLOOKUP(B31,'Vinculos Inst.'!$B$3:$E$326,3,0)</f>
        <v>4526.59</v>
      </c>
      <c r="D31" s="401"/>
      <c r="E31" s="326"/>
      <c r="F31" s="347"/>
      <c r="G31" s="348"/>
      <c r="H31" s="346"/>
      <c r="I31" s="421"/>
      <c r="J31" s="403"/>
    </row>
    <row r="32" spans="1:10" ht="15" customHeight="1" thickBot="1" x14ac:dyDescent="0.35">
      <c r="A32" s="355"/>
      <c r="B32" s="343" t="s">
        <v>1050</v>
      </c>
      <c r="C32" s="402">
        <f>VLOOKUP(B32,'Vinculos Inst.'!$B$3:$E$326,3,0)</f>
        <v>-4526.59</v>
      </c>
      <c r="D32" s="401"/>
      <c r="E32" s="326"/>
      <c r="F32" s="347"/>
      <c r="G32" s="350" t="s">
        <v>2</v>
      </c>
      <c r="H32" s="346"/>
      <c r="I32" s="421"/>
      <c r="J32" s="422">
        <f>SUM(J7:J31)</f>
        <v>481266949.99999994</v>
      </c>
    </row>
    <row r="33" spans="1:10" s="341" customFormat="1" ht="15" customHeight="1" thickTop="1" x14ac:dyDescent="0.3">
      <c r="A33" s="355"/>
      <c r="C33" s="407"/>
      <c r="D33" s="401"/>
      <c r="E33" s="337"/>
      <c r="F33" s="361" t="s">
        <v>1036</v>
      </c>
      <c r="G33" s="362"/>
      <c r="H33" s="346"/>
      <c r="I33" s="421"/>
      <c r="J33" s="413"/>
    </row>
    <row r="34" spans="1:10" ht="15" customHeight="1" x14ac:dyDescent="0.3">
      <c r="A34" s="352" t="s">
        <v>953</v>
      </c>
      <c r="B34" s="327"/>
      <c r="C34" s="398"/>
      <c r="D34" s="404">
        <f>SUM(C35:C39)</f>
        <v>15661803.529999999</v>
      </c>
      <c r="E34" s="326"/>
      <c r="F34" s="363" t="s">
        <v>1144</v>
      </c>
      <c r="G34" s="345"/>
      <c r="H34" s="346"/>
      <c r="I34" s="416"/>
      <c r="J34" s="403"/>
    </row>
    <row r="35" spans="1:10" ht="15" customHeight="1" x14ac:dyDescent="0.3">
      <c r="B35" s="343" t="s">
        <v>1054</v>
      </c>
      <c r="C35" s="400">
        <f>VLOOKUP(B35,'Vinculos Inst.'!$B$3:$E$326,3,0)</f>
        <v>14111553.549999999</v>
      </c>
      <c r="D35" s="406"/>
      <c r="E35" s="326"/>
      <c r="F35" s="364"/>
      <c r="G35" s="345"/>
      <c r="H35" s="346"/>
      <c r="I35" s="417"/>
      <c r="J35" s="404">
        <f>SUM(I36:I39)</f>
        <v>53248775.25</v>
      </c>
    </row>
    <row r="36" spans="1:10" ht="15" customHeight="1" x14ac:dyDescent="0.3">
      <c r="A36" s="355"/>
      <c r="B36" s="343" t="s">
        <v>1073</v>
      </c>
      <c r="C36" s="400">
        <f>VLOOKUP(B36,'Vinculos Inst.'!$B$3:$E$326,3,0)</f>
        <v>-5045816.93</v>
      </c>
      <c r="D36" s="401"/>
      <c r="E36" s="326"/>
      <c r="F36" s="364"/>
      <c r="G36" s="365" t="s">
        <v>1037</v>
      </c>
      <c r="H36" s="360"/>
      <c r="I36" s="419">
        <f>VLOOKUP(G36,'Vinculos Inst.'!$B$3:$E$326,3,0)</f>
        <v>6635428.5700000003</v>
      </c>
      <c r="J36" s="403"/>
    </row>
    <row r="37" spans="1:10" ht="15" customHeight="1" x14ac:dyDescent="0.3">
      <c r="A37" s="355"/>
      <c r="B37" s="343" t="s">
        <v>1055</v>
      </c>
      <c r="C37" s="400">
        <f>VLOOKUP(B37,'Vinculos Inst.'!$B$3:$E$326,3,0)</f>
        <v>5854216.8600000003</v>
      </c>
      <c r="D37" s="401"/>
      <c r="E37" s="326"/>
      <c r="F37" s="364"/>
      <c r="G37" s="365" t="s">
        <v>1116</v>
      </c>
      <c r="H37" s="362"/>
      <c r="I37" s="420">
        <f>VLOOKUP(G37,'Vinculos Inst.'!$A$3:$E$326,4,0)</f>
        <v>33568502.350000001</v>
      </c>
      <c r="J37" s="403"/>
    </row>
    <row r="38" spans="1:10" ht="15" customHeight="1" x14ac:dyDescent="0.3">
      <c r="A38" s="355"/>
      <c r="B38" s="343" t="s">
        <v>1056</v>
      </c>
      <c r="C38" s="400">
        <f>VLOOKUP(B38,'Vinculos Inst.'!$B$3:$E$326,3,0)</f>
        <v>1574914.79</v>
      </c>
      <c r="D38" s="401"/>
      <c r="E38" s="326"/>
      <c r="F38" s="364"/>
      <c r="G38" s="366" t="s">
        <v>950</v>
      </c>
      <c r="H38" s="362"/>
      <c r="I38" s="420">
        <f>+'Estados de Resultados Inst.'!G49</f>
        <v>4290707.4600000009</v>
      </c>
      <c r="J38" s="403"/>
    </row>
    <row r="39" spans="1:10" s="341" customFormat="1" ht="15" customHeight="1" x14ac:dyDescent="0.3">
      <c r="A39" s="355"/>
      <c r="B39" s="343" t="s">
        <v>1141</v>
      </c>
      <c r="C39" s="402">
        <f>VLOOKUP(B39,'Vinculos Inst.'!$B$3:$E$326,3,0)</f>
        <v>-833064.74</v>
      </c>
      <c r="D39" s="401"/>
      <c r="E39" s="337"/>
      <c r="F39" s="337"/>
      <c r="G39" s="355" t="s">
        <v>940</v>
      </c>
      <c r="H39" s="367"/>
      <c r="I39" s="402">
        <f>VLOOKUP(G39,'Vinculos Inst.'!$A$3:$E$326,4,0)</f>
        <v>8754136.8699999992</v>
      </c>
      <c r="J39" s="403"/>
    </row>
    <row r="40" spans="1:10" ht="15" customHeight="1" x14ac:dyDescent="0.3">
      <c r="A40" s="355"/>
      <c r="C40" s="405"/>
      <c r="D40" s="401"/>
      <c r="E40" s="326"/>
      <c r="F40" s="338" t="s">
        <v>596</v>
      </c>
      <c r="G40" s="368"/>
      <c r="H40" s="369"/>
      <c r="I40" s="415"/>
      <c r="J40" s="403"/>
    </row>
    <row r="41" spans="1:10" ht="15" customHeight="1" x14ac:dyDescent="0.25">
      <c r="A41" s="352" t="s">
        <v>954</v>
      </c>
      <c r="B41" s="327"/>
      <c r="C41" s="398"/>
      <c r="D41" s="408">
        <f>SUM(C42:C51)</f>
        <v>1731403.8500000003</v>
      </c>
      <c r="E41" s="326"/>
      <c r="F41" s="352"/>
      <c r="G41" s="335"/>
      <c r="H41" s="339"/>
      <c r="I41" s="415"/>
      <c r="J41" s="423">
        <f>SUM(I42:I43)</f>
        <v>371617796.72999996</v>
      </c>
    </row>
    <row r="42" spans="1:10" ht="15" customHeight="1" x14ac:dyDescent="0.3">
      <c r="B42" s="343" t="s">
        <v>1057</v>
      </c>
      <c r="C42" s="400">
        <f>VLOOKUP(B42,'Vinculos Inst.'!$B$3:$E$326,3,0)</f>
        <v>2675.2</v>
      </c>
      <c r="D42" s="406"/>
      <c r="E42" s="326"/>
      <c r="F42" s="352"/>
      <c r="G42" s="343" t="s">
        <v>1095</v>
      </c>
      <c r="H42" s="339"/>
      <c r="I42" s="410">
        <f>VLOOKUP(G42,'Vinculos Inst.'!$B$3:$E$326,3,0)</f>
        <v>359745380.02999997</v>
      </c>
      <c r="J42" s="424"/>
    </row>
    <row r="43" spans="1:10" ht="15" customHeight="1" x14ac:dyDescent="0.3">
      <c r="A43" s="355"/>
      <c r="B43" s="343" t="s">
        <v>1058</v>
      </c>
      <c r="C43" s="400">
        <f>VLOOKUP(B43,'Vinculos Inst.'!$B$3:$E$326,3,0)</f>
        <v>-2675.2</v>
      </c>
      <c r="D43" s="401"/>
      <c r="E43" s="326"/>
      <c r="F43" s="354"/>
      <c r="G43" s="343" t="s">
        <v>997</v>
      </c>
      <c r="H43" s="339"/>
      <c r="I43" s="402">
        <f>VLOOKUP(G43,'Vinculos Inst.'!$B$3:$E$326,3,0)</f>
        <v>11872416.699999999</v>
      </c>
      <c r="J43" s="425"/>
    </row>
    <row r="44" spans="1:10" ht="15" hidden="1" customHeight="1" x14ac:dyDescent="0.3">
      <c r="A44" s="355"/>
      <c r="B44" s="343"/>
      <c r="C44" s="400"/>
      <c r="D44" s="401"/>
      <c r="E44" s="326"/>
      <c r="F44" s="354"/>
      <c r="G44" s="327"/>
      <c r="H44" s="339"/>
      <c r="I44" s="415"/>
      <c r="J44" s="425"/>
    </row>
    <row r="45" spans="1:10" ht="15" hidden="1" customHeight="1" thickTop="1" x14ac:dyDescent="0.3">
      <c r="A45" s="355"/>
      <c r="B45" s="343" t="s">
        <v>1059</v>
      </c>
      <c r="C45" s="400">
        <f>VLOOKUP(B45,'Vinculos Inst.'!$B$3:$E$326,3,0)</f>
        <v>0</v>
      </c>
      <c r="D45" s="401"/>
      <c r="E45" s="326"/>
      <c r="F45" s="326"/>
      <c r="G45" s="335"/>
      <c r="H45" s="339"/>
      <c r="I45" s="415"/>
      <c r="J45" s="426"/>
    </row>
    <row r="46" spans="1:10" ht="15" hidden="1" customHeight="1" x14ac:dyDescent="0.3">
      <c r="A46" s="355"/>
      <c r="B46" s="343" t="s">
        <v>1060</v>
      </c>
      <c r="C46" s="400">
        <f>VLOOKUP(B46,'Vinculos Inst.'!$B$3:$E$326,3,0)</f>
        <v>0</v>
      </c>
      <c r="D46" s="401"/>
      <c r="E46" s="326"/>
      <c r="F46" s="337"/>
      <c r="G46" s="335"/>
      <c r="H46" s="339"/>
      <c r="I46" s="415"/>
      <c r="J46" s="427"/>
    </row>
    <row r="47" spans="1:10" ht="15" customHeight="1" x14ac:dyDescent="0.3">
      <c r="A47" s="355"/>
      <c r="B47" s="370" t="s">
        <v>1385</v>
      </c>
      <c r="C47" s="409">
        <f>VLOOKUP(B47,'Vinculos Inst.'!$B$3:$E$326,3,0)</f>
        <v>1231157.6200000001</v>
      </c>
      <c r="D47" s="401"/>
      <c r="E47" s="326"/>
      <c r="F47" s="326"/>
      <c r="G47" s="326"/>
      <c r="H47" s="336"/>
      <c r="I47" s="398"/>
      <c r="J47" s="428"/>
    </row>
    <row r="48" spans="1:10" ht="15" customHeight="1" thickBot="1" x14ac:dyDescent="0.35">
      <c r="A48" s="355"/>
      <c r="B48" s="343" t="s">
        <v>1139</v>
      </c>
      <c r="C48" s="409">
        <f>VLOOKUP(B48,'Vinculos Inst.'!$B$3:$E$326,3,0)</f>
        <v>2025148.32</v>
      </c>
      <c r="D48" s="401"/>
      <c r="E48" s="326"/>
      <c r="F48" s="337"/>
      <c r="G48" s="335" t="s">
        <v>1143</v>
      </c>
      <c r="H48" s="340"/>
      <c r="I48" s="415"/>
      <c r="J48" s="429">
        <f>SUM(+J35+J41)</f>
        <v>424866571.97999996</v>
      </c>
    </row>
    <row r="49" spans="1:12" ht="15" customHeight="1" thickTop="1" x14ac:dyDescent="0.3">
      <c r="A49" s="355"/>
      <c r="B49" s="343" t="s">
        <v>1140</v>
      </c>
      <c r="C49" s="409">
        <f>VLOOKUP(B49,'Vinculos Inst.'!$B$3:$E$326,3,0)</f>
        <v>-1527867.53</v>
      </c>
      <c r="D49" s="401"/>
      <c r="E49" s="326"/>
      <c r="F49" s="326"/>
      <c r="G49" s="326"/>
      <c r="H49" s="336"/>
      <c r="I49" s="398"/>
      <c r="J49" s="398"/>
    </row>
    <row r="50" spans="1:12" ht="15" customHeight="1" x14ac:dyDescent="0.3">
      <c r="A50" s="355"/>
      <c r="B50" s="343" t="s">
        <v>1323</v>
      </c>
      <c r="C50" s="410">
        <f>VLOOKUP(B50,'Vinculos Inst.'!$B$3:$E$326,3,0)</f>
        <v>63050.96</v>
      </c>
      <c r="D50" s="401"/>
      <c r="E50" s="326"/>
      <c r="F50" s="326"/>
      <c r="G50" s="337"/>
      <c r="H50" s="340"/>
      <c r="I50" s="415"/>
      <c r="J50" s="415"/>
    </row>
    <row r="51" spans="1:12" ht="32.25" customHeight="1" x14ac:dyDescent="0.3">
      <c r="A51" s="355"/>
      <c r="B51" s="371" t="s">
        <v>1327</v>
      </c>
      <c r="C51" s="402">
        <f>VLOOKUP(B51,'Vinculos Inst.'!$B$3:$E$326,3,0)</f>
        <v>-60085.52</v>
      </c>
      <c r="D51" s="401"/>
      <c r="E51" s="326"/>
      <c r="F51" s="326"/>
      <c r="G51" s="337"/>
      <c r="H51" s="340"/>
      <c r="I51" s="415"/>
      <c r="J51" s="415"/>
    </row>
    <row r="52" spans="1:12" ht="19.5" customHeight="1" x14ac:dyDescent="0.3">
      <c r="A52" s="355"/>
      <c r="C52" s="405"/>
      <c r="D52" s="401"/>
      <c r="E52" s="326"/>
      <c r="F52" s="337"/>
      <c r="G52" s="337"/>
      <c r="H52" s="340"/>
      <c r="I52" s="415"/>
      <c r="J52" s="415"/>
    </row>
    <row r="53" spans="1:12" ht="13.5" x14ac:dyDescent="0.25">
      <c r="A53" s="372"/>
      <c r="B53" s="327"/>
      <c r="C53" s="398"/>
      <c r="D53" s="401"/>
      <c r="E53" s="326"/>
      <c r="F53" s="337"/>
      <c r="G53" s="326"/>
      <c r="H53" s="336"/>
      <c r="I53" s="398"/>
      <c r="J53" s="398"/>
    </row>
    <row r="54" spans="1:12" s="377" customFormat="1" ht="18" thickBot="1" x14ac:dyDescent="0.35">
      <c r="A54" s="373" t="s">
        <v>945</v>
      </c>
      <c r="B54" s="374"/>
      <c r="C54" s="411"/>
      <c r="D54" s="412">
        <f>SUM(D7:D49)</f>
        <v>906133521.97999978</v>
      </c>
      <c r="E54" s="375"/>
      <c r="F54" s="375"/>
      <c r="G54" s="376" t="s">
        <v>947</v>
      </c>
      <c r="H54" s="340"/>
      <c r="I54" s="415"/>
      <c r="J54" s="430">
        <f>J32+J48</f>
        <v>906133521.9799999</v>
      </c>
      <c r="L54" s="378"/>
    </row>
    <row r="55" spans="1:12" ht="18" thickTop="1" x14ac:dyDescent="0.3">
      <c r="A55" s="379"/>
      <c r="B55" s="327"/>
      <c r="C55" s="398"/>
      <c r="D55" s="413"/>
      <c r="E55" s="326"/>
      <c r="F55" s="337"/>
      <c r="H55" s="380"/>
      <c r="I55" s="411"/>
      <c r="J55" s="405"/>
    </row>
    <row r="56" spans="1:12" ht="13.5" x14ac:dyDescent="0.25">
      <c r="A56" s="379"/>
      <c r="B56" s="327"/>
      <c r="C56" s="398"/>
      <c r="D56" s="401"/>
      <c r="E56" s="326"/>
      <c r="F56" s="337"/>
      <c r="G56" s="326"/>
      <c r="H56" s="326"/>
      <c r="I56" s="425"/>
      <c r="J56" s="425"/>
    </row>
    <row r="57" spans="1:12" s="377" customFormat="1" ht="18" customHeight="1" thickBot="1" x14ac:dyDescent="0.35">
      <c r="A57" s="381" t="s">
        <v>15</v>
      </c>
      <c r="B57" s="374"/>
      <c r="C57" s="411"/>
      <c r="D57" s="414">
        <f>VLOOKUP(A57,'Vinculos Inst.'!$A$3:$E$345,4,0)</f>
        <v>251900945.27000001</v>
      </c>
      <c r="E57" s="375"/>
      <c r="F57" s="375"/>
      <c r="G57" s="382" t="s">
        <v>1381</v>
      </c>
      <c r="H57" s="336"/>
      <c r="I57" s="398"/>
      <c r="J57" s="431">
        <f>D57</f>
        <v>251900945.27000001</v>
      </c>
    </row>
    <row r="58" spans="1:12" ht="15.75" thickTop="1" x14ac:dyDescent="0.2">
      <c r="A58" s="383"/>
      <c r="C58" s="384"/>
      <c r="D58" s="385"/>
      <c r="F58" s="341"/>
      <c r="H58" s="380"/>
      <c r="I58" s="380"/>
    </row>
    <row r="59" spans="1:12" x14ac:dyDescent="0.2">
      <c r="A59" s="383"/>
      <c r="C59" s="386"/>
      <c r="D59" s="387"/>
      <c r="F59" s="341"/>
      <c r="G59" s="341"/>
      <c r="H59" s="341"/>
      <c r="I59" s="341"/>
      <c r="J59" s="341"/>
    </row>
    <row r="60" spans="1:12" x14ac:dyDescent="0.2">
      <c r="A60" s="383"/>
      <c r="C60" s="386"/>
      <c r="D60" s="387"/>
      <c r="F60" s="341"/>
      <c r="G60" s="341"/>
      <c r="H60" s="388"/>
      <c r="I60" s="341"/>
      <c r="J60" s="341"/>
    </row>
    <row r="61" spans="1:12" x14ac:dyDescent="0.2">
      <c r="A61" s="383"/>
      <c r="C61" s="386"/>
      <c r="D61" s="387"/>
      <c r="F61" s="341"/>
      <c r="G61" s="341"/>
      <c r="H61" s="388"/>
      <c r="I61" s="341"/>
      <c r="J61" s="341"/>
    </row>
    <row r="62" spans="1:12" x14ac:dyDescent="0.2">
      <c r="A62" s="383"/>
      <c r="C62" s="386"/>
      <c r="D62" s="387"/>
      <c r="F62" s="341"/>
      <c r="G62" s="341"/>
      <c r="H62" s="388"/>
      <c r="I62" s="341"/>
      <c r="J62" s="341"/>
    </row>
    <row r="63" spans="1:12" x14ac:dyDescent="0.2">
      <c r="A63" s="383"/>
      <c r="C63" s="386"/>
      <c r="D63" s="387"/>
      <c r="G63" s="341"/>
      <c r="H63" s="388"/>
      <c r="I63" s="341"/>
      <c r="J63" s="341"/>
    </row>
    <row r="64" spans="1:12" s="341" customFormat="1" x14ac:dyDescent="0.2">
      <c r="A64" s="383"/>
      <c r="B64" s="358"/>
      <c r="C64" s="389"/>
      <c r="D64" s="387"/>
      <c r="H64" s="390"/>
      <c r="I64" s="388"/>
    </row>
    <row r="65" spans="1:11" x14ac:dyDescent="0.2">
      <c r="A65" s="383"/>
      <c r="B65" s="391"/>
      <c r="D65" s="325"/>
      <c r="E65" s="387"/>
      <c r="F65" s="341"/>
      <c r="G65" s="392"/>
      <c r="K65" s="393"/>
    </row>
    <row r="66" spans="1:11" s="341" customFormat="1" x14ac:dyDescent="0.2">
      <c r="A66" s="383"/>
      <c r="B66" s="391"/>
      <c r="C66" s="564" t="s">
        <v>1656</v>
      </c>
      <c r="D66" s="564"/>
      <c r="E66" s="387"/>
      <c r="G66" s="393"/>
      <c r="H66" s="325"/>
      <c r="I66" s="393"/>
      <c r="J66" s="393"/>
    </row>
    <row r="67" spans="1:11" x14ac:dyDescent="0.2">
      <c r="A67" s="383"/>
      <c r="B67" s="394"/>
      <c r="C67" s="564" t="s">
        <v>1655</v>
      </c>
      <c r="D67" s="564"/>
      <c r="F67" s="341"/>
      <c r="G67" s="341"/>
      <c r="H67" s="392" t="s">
        <v>1622</v>
      </c>
      <c r="I67" s="392"/>
      <c r="J67" s="341"/>
    </row>
    <row r="68" spans="1:11" x14ac:dyDescent="0.2">
      <c r="F68" s="341"/>
      <c r="H68" s="392" t="s">
        <v>1623</v>
      </c>
      <c r="I68" s="341"/>
      <c r="J68" s="341"/>
    </row>
    <row r="69" spans="1:11" s="341" customFormat="1" x14ac:dyDescent="0.2">
      <c r="C69" s="325"/>
      <c r="F69" s="325"/>
      <c r="G69" s="325"/>
    </row>
    <row r="70" spans="1:11" s="341" customFormat="1" x14ac:dyDescent="0.2">
      <c r="A70" s="325"/>
      <c r="B70" s="358"/>
      <c r="C70" s="325"/>
      <c r="D70" s="359"/>
      <c r="G70" s="325"/>
      <c r="H70" s="325"/>
      <c r="I70" s="325"/>
      <c r="J70" s="325"/>
    </row>
    <row r="71" spans="1:11" x14ac:dyDescent="0.2">
      <c r="B71" s="395"/>
      <c r="C71" s="396"/>
      <c r="D71" s="397"/>
      <c r="G71" s="341"/>
    </row>
    <row r="72" spans="1:11" x14ac:dyDescent="0.2">
      <c r="B72" s="395"/>
      <c r="C72" s="396"/>
      <c r="D72" s="397"/>
      <c r="F72" s="341"/>
      <c r="H72" s="341"/>
      <c r="I72" s="341"/>
      <c r="J72" s="341"/>
    </row>
    <row r="73" spans="1:11" x14ac:dyDescent="0.2">
      <c r="B73" s="395"/>
      <c r="C73" s="396"/>
      <c r="D73" s="397"/>
      <c r="F73" s="341"/>
    </row>
    <row r="74" spans="1:11" x14ac:dyDescent="0.2">
      <c r="B74" s="395"/>
      <c r="C74" s="396"/>
      <c r="D74" s="397"/>
    </row>
    <row r="75" spans="1:11" x14ac:dyDescent="0.2">
      <c r="B75" s="395"/>
      <c r="C75" s="396"/>
      <c r="D75" s="397"/>
    </row>
    <row r="76" spans="1:11" x14ac:dyDescent="0.2">
      <c r="B76" s="395"/>
      <c r="C76" s="396"/>
      <c r="D76" s="397"/>
      <c r="F76" s="341"/>
    </row>
    <row r="77" spans="1:11" x14ac:dyDescent="0.2">
      <c r="B77" s="395"/>
      <c r="C77" s="396"/>
      <c r="D77" s="397"/>
    </row>
    <row r="78" spans="1:11" x14ac:dyDescent="0.2">
      <c r="B78" s="395"/>
      <c r="C78" s="396"/>
      <c r="D78" s="397"/>
    </row>
    <row r="79" spans="1:11" x14ac:dyDescent="0.2">
      <c r="B79" s="395"/>
      <c r="C79" s="396"/>
      <c r="D79" s="397"/>
    </row>
    <row r="80" spans="1:11" x14ac:dyDescent="0.2">
      <c r="B80" s="395"/>
      <c r="C80" s="396"/>
      <c r="D80" s="397"/>
    </row>
    <row r="81" spans="2:4" x14ac:dyDescent="0.2">
      <c r="B81" s="395"/>
      <c r="C81" s="396"/>
      <c r="D81" s="397"/>
    </row>
    <row r="82" spans="2:4" x14ac:dyDescent="0.2">
      <c r="B82" s="395"/>
      <c r="C82" s="396"/>
      <c r="D82" s="397"/>
    </row>
    <row r="83" spans="2:4" x14ac:dyDescent="0.2">
      <c r="B83" s="395"/>
      <c r="C83" s="396"/>
      <c r="D83" s="397"/>
    </row>
    <row r="84" spans="2:4" x14ac:dyDescent="0.2">
      <c r="B84" s="395"/>
      <c r="C84" s="396"/>
      <c r="D84" s="397"/>
    </row>
    <row r="85" spans="2:4" x14ac:dyDescent="0.2">
      <c r="B85" s="395"/>
      <c r="C85" s="396"/>
      <c r="D85" s="397"/>
    </row>
  </sheetData>
  <sheetProtection sheet="1" objects="1" scenarios="1"/>
  <mergeCells count="7">
    <mergeCell ref="C67:D67"/>
    <mergeCell ref="A1:J1"/>
    <mergeCell ref="A6:B6"/>
    <mergeCell ref="F6:G6"/>
    <mergeCell ref="A2:J2"/>
    <mergeCell ref="A3:J3"/>
    <mergeCell ref="C66:D66"/>
  </mergeCells>
  <printOptions horizontalCentered="1"/>
  <pageMargins left="0.39370078740157483" right="0" top="0" bottom="0" header="0" footer="0"/>
  <pageSetup scale="60" orientation="landscape" r:id="rId1"/>
  <headerFooter>
    <oddFooter xml:space="preserve">&amp;LFecha: &amp;D
Hora:     &amp;T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29"/>
  <sheetViews>
    <sheetView view="pageBreakPreview" zoomScaleNormal="100" zoomScaleSheetLayoutView="100" workbookViewId="0">
      <selection activeCell="A4" sqref="A4"/>
    </sheetView>
  </sheetViews>
  <sheetFormatPr baseColWidth="10" defaultRowHeight="12.75" x14ac:dyDescent="0.2"/>
  <cols>
    <col min="1" max="1" width="22.85546875" style="443" customWidth="1"/>
    <col min="2" max="2" width="66.85546875" style="443" customWidth="1"/>
    <col min="3" max="3" width="18" style="444" bestFit="1" customWidth="1"/>
    <col min="4" max="4" width="14.85546875" style="434" bestFit="1" customWidth="1"/>
    <col min="5" max="16384" width="11.42578125" style="434"/>
  </cols>
  <sheetData>
    <row r="1" spans="1:4" x14ac:dyDescent="0.2">
      <c r="A1" s="432" t="s">
        <v>1040</v>
      </c>
      <c r="B1" s="432" t="s">
        <v>1040</v>
      </c>
      <c r="C1" s="433" t="s">
        <v>1039</v>
      </c>
    </row>
    <row r="2" spans="1:4" x14ac:dyDescent="0.2">
      <c r="A2" s="435"/>
      <c r="B2" s="435"/>
      <c r="C2" s="436"/>
      <c r="D2" s="437"/>
    </row>
    <row r="3" spans="1:4" x14ac:dyDescent="0.2">
      <c r="A3" s="438" t="s">
        <v>1314</v>
      </c>
      <c r="B3" s="438" t="s">
        <v>1170</v>
      </c>
      <c r="C3" s="439" t="s">
        <v>1315</v>
      </c>
    </row>
    <row r="4" spans="1:4" x14ac:dyDescent="0.2">
      <c r="A4" s="440" t="s">
        <v>19</v>
      </c>
      <c r="B4" s="440" t="s">
        <v>20</v>
      </c>
      <c r="C4" s="441">
        <v>24919143.940000001</v>
      </c>
    </row>
    <row r="5" spans="1:4" x14ac:dyDescent="0.2">
      <c r="A5" s="440" t="s">
        <v>21</v>
      </c>
      <c r="B5" s="440" t="s">
        <v>22</v>
      </c>
      <c r="C5" s="441">
        <v>4700</v>
      </c>
    </row>
    <row r="6" spans="1:4" x14ac:dyDescent="0.2">
      <c r="A6" s="440" t="s">
        <v>23</v>
      </c>
      <c r="B6" s="440" t="s">
        <v>24</v>
      </c>
      <c r="C6" s="441">
        <v>4000</v>
      </c>
    </row>
    <row r="7" spans="1:4" x14ac:dyDescent="0.2">
      <c r="A7" s="440" t="s">
        <v>25</v>
      </c>
      <c r="B7" s="440" t="s">
        <v>26</v>
      </c>
      <c r="C7" s="441">
        <v>100</v>
      </c>
    </row>
    <row r="8" spans="1:4" x14ac:dyDescent="0.2">
      <c r="A8" s="440" t="s">
        <v>27</v>
      </c>
      <c r="B8" s="440" t="s">
        <v>28</v>
      </c>
      <c r="C8" s="441">
        <v>100</v>
      </c>
    </row>
    <row r="9" spans="1:4" x14ac:dyDescent="0.2">
      <c r="A9" s="440" t="s">
        <v>29</v>
      </c>
      <c r="B9" s="440" t="s">
        <v>30</v>
      </c>
      <c r="C9" s="441">
        <v>500</v>
      </c>
    </row>
    <row r="10" spans="1:4" x14ac:dyDescent="0.2">
      <c r="A10" s="440" t="s">
        <v>31</v>
      </c>
      <c r="B10" s="440" t="s">
        <v>32</v>
      </c>
      <c r="C10" s="441">
        <v>1930390.82</v>
      </c>
    </row>
    <row r="11" spans="1:4" x14ac:dyDescent="0.2">
      <c r="A11" s="440" t="s">
        <v>33</v>
      </c>
      <c r="B11" s="440" t="s">
        <v>34</v>
      </c>
      <c r="C11" s="441">
        <v>116175.75</v>
      </c>
    </row>
    <row r="12" spans="1:4" x14ac:dyDescent="0.2">
      <c r="A12" s="440" t="s">
        <v>35</v>
      </c>
      <c r="B12" s="440" t="s">
        <v>36</v>
      </c>
      <c r="C12" s="441">
        <v>116175.75</v>
      </c>
    </row>
    <row r="13" spans="1:4" x14ac:dyDescent="0.2">
      <c r="A13" s="440" t="s">
        <v>37</v>
      </c>
      <c r="B13" s="440" t="s">
        <v>38</v>
      </c>
      <c r="C13" s="441">
        <v>149344.87</v>
      </c>
    </row>
    <row r="14" spans="1:4" x14ac:dyDescent="0.2">
      <c r="A14" s="440" t="s">
        <v>39</v>
      </c>
      <c r="B14" s="440" t="s">
        <v>40</v>
      </c>
      <c r="C14" s="441">
        <v>149344.87</v>
      </c>
    </row>
    <row r="15" spans="1:4" x14ac:dyDescent="0.2">
      <c r="A15" s="440" t="s">
        <v>41</v>
      </c>
      <c r="B15" s="440" t="s">
        <v>42</v>
      </c>
      <c r="C15" s="441">
        <v>1155745.04</v>
      </c>
    </row>
    <row r="16" spans="1:4" x14ac:dyDescent="0.2">
      <c r="A16" s="440" t="s">
        <v>43</v>
      </c>
      <c r="B16" s="440" t="s">
        <v>44</v>
      </c>
      <c r="C16" s="441">
        <v>1155745.04</v>
      </c>
    </row>
    <row r="17" spans="1:3" x14ac:dyDescent="0.2">
      <c r="A17" s="440" t="s">
        <v>45</v>
      </c>
      <c r="B17" s="440" t="s">
        <v>46</v>
      </c>
      <c r="C17" s="441">
        <v>509125.16</v>
      </c>
    </row>
    <row r="18" spans="1:3" x14ac:dyDescent="0.2">
      <c r="A18" s="440" t="s">
        <v>47</v>
      </c>
      <c r="B18" s="440" t="s">
        <v>48</v>
      </c>
      <c r="C18" s="441">
        <v>75893.64</v>
      </c>
    </row>
    <row r="19" spans="1:3" x14ac:dyDescent="0.2">
      <c r="A19" s="440" t="s">
        <v>49</v>
      </c>
      <c r="B19" s="440" t="s">
        <v>50</v>
      </c>
      <c r="C19" s="441">
        <v>115160.96000000001</v>
      </c>
    </row>
    <row r="20" spans="1:3" x14ac:dyDescent="0.2">
      <c r="A20" s="440" t="s">
        <v>51</v>
      </c>
      <c r="B20" s="440" t="s">
        <v>1454</v>
      </c>
      <c r="C20" s="441">
        <v>4867.82</v>
      </c>
    </row>
    <row r="21" spans="1:3" x14ac:dyDescent="0.2">
      <c r="A21" s="440" t="s">
        <v>52</v>
      </c>
      <c r="B21" s="440" t="s">
        <v>53</v>
      </c>
      <c r="C21" s="441">
        <v>10299.799999999999</v>
      </c>
    </row>
    <row r="22" spans="1:3" x14ac:dyDescent="0.2">
      <c r="A22" s="440" t="s">
        <v>54</v>
      </c>
      <c r="B22" s="440" t="s">
        <v>1455</v>
      </c>
      <c r="C22" s="441">
        <v>2600</v>
      </c>
    </row>
    <row r="23" spans="1:3" x14ac:dyDescent="0.2">
      <c r="A23" s="440" t="s">
        <v>55</v>
      </c>
      <c r="B23" s="440" t="s">
        <v>56</v>
      </c>
      <c r="C23" s="441">
        <v>98382.5</v>
      </c>
    </row>
    <row r="24" spans="1:3" x14ac:dyDescent="0.2">
      <c r="A24" s="440" t="s">
        <v>57</v>
      </c>
      <c r="B24" s="440" t="s">
        <v>58</v>
      </c>
      <c r="C24" s="441">
        <v>7202.86</v>
      </c>
    </row>
    <row r="25" spans="1:3" x14ac:dyDescent="0.2">
      <c r="A25" s="440" t="s">
        <v>59</v>
      </c>
      <c r="B25" s="440" t="s">
        <v>60</v>
      </c>
      <c r="C25" s="441">
        <v>1169.06</v>
      </c>
    </row>
    <row r="26" spans="1:3" x14ac:dyDescent="0.2">
      <c r="A26" s="440" t="s">
        <v>61</v>
      </c>
      <c r="B26" s="440" t="s">
        <v>62</v>
      </c>
      <c r="C26" s="441">
        <v>50942.35</v>
      </c>
    </row>
    <row r="27" spans="1:3" x14ac:dyDescent="0.2">
      <c r="A27" s="440" t="s">
        <v>1145</v>
      </c>
      <c r="B27" s="440" t="s">
        <v>1709</v>
      </c>
      <c r="C27" s="441">
        <v>124144.21</v>
      </c>
    </row>
    <row r="28" spans="1:3" x14ac:dyDescent="0.2">
      <c r="A28" s="440" t="s">
        <v>1258</v>
      </c>
      <c r="B28" s="440" t="s">
        <v>1259</v>
      </c>
      <c r="C28" s="441">
        <v>784.45</v>
      </c>
    </row>
    <row r="29" spans="1:3" x14ac:dyDescent="0.2">
      <c r="A29" s="440" t="s">
        <v>1260</v>
      </c>
      <c r="B29" s="440" t="s">
        <v>1261</v>
      </c>
      <c r="C29" s="441">
        <v>4010.16</v>
      </c>
    </row>
    <row r="30" spans="1:3" x14ac:dyDescent="0.2">
      <c r="A30" s="440" t="s">
        <v>1262</v>
      </c>
      <c r="B30" s="440" t="s">
        <v>1263</v>
      </c>
      <c r="C30" s="441">
        <v>8819.8799999999992</v>
      </c>
    </row>
    <row r="31" spans="1:3" x14ac:dyDescent="0.2">
      <c r="A31" s="440" t="s">
        <v>1264</v>
      </c>
      <c r="B31" s="440" t="s">
        <v>1265</v>
      </c>
      <c r="C31" s="441">
        <v>4847.47</v>
      </c>
    </row>
    <row r="32" spans="1:3" x14ac:dyDescent="0.2">
      <c r="A32" s="440" t="s">
        <v>63</v>
      </c>
      <c r="B32" s="440" t="s">
        <v>64</v>
      </c>
      <c r="C32" s="441">
        <v>22984053.120000001</v>
      </c>
    </row>
    <row r="33" spans="1:3" x14ac:dyDescent="0.2">
      <c r="A33" s="440" t="s">
        <v>1573</v>
      </c>
      <c r="B33" s="440" t="s">
        <v>1591</v>
      </c>
      <c r="C33" s="441">
        <v>639053.22</v>
      </c>
    </row>
    <row r="34" spans="1:3" x14ac:dyDescent="0.2">
      <c r="A34" s="440" t="s">
        <v>1574</v>
      </c>
      <c r="B34" s="440" t="s">
        <v>1592</v>
      </c>
      <c r="C34" s="441">
        <v>634013.92000000004</v>
      </c>
    </row>
    <row r="35" spans="1:3" x14ac:dyDescent="0.2">
      <c r="A35" s="440" t="s">
        <v>1688</v>
      </c>
      <c r="B35" s="440" t="s">
        <v>1689</v>
      </c>
      <c r="C35" s="441">
        <v>5039.3</v>
      </c>
    </row>
    <row r="36" spans="1:3" x14ac:dyDescent="0.2">
      <c r="A36" s="440" t="s">
        <v>65</v>
      </c>
      <c r="B36" s="440" t="s">
        <v>66</v>
      </c>
      <c r="C36" s="441">
        <v>2390553.4</v>
      </c>
    </row>
    <row r="37" spans="1:3" x14ac:dyDescent="0.2">
      <c r="A37" s="440" t="s">
        <v>67</v>
      </c>
      <c r="B37" s="440" t="s">
        <v>68</v>
      </c>
      <c r="C37" s="441">
        <v>550699.36</v>
      </c>
    </row>
    <row r="38" spans="1:3" x14ac:dyDescent="0.2">
      <c r="A38" s="440" t="s">
        <v>1556</v>
      </c>
      <c r="B38" s="440" t="s">
        <v>1557</v>
      </c>
      <c r="C38" s="441">
        <v>1839854.04</v>
      </c>
    </row>
    <row r="39" spans="1:3" x14ac:dyDescent="0.2">
      <c r="A39" s="440" t="s">
        <v>73</v>
      </c>
      <c r="B39" s="440" t="s">
        <v>74</v>
      </c>
      <c r="C39" s="441">
        <v>5539491.3499999996</v>
      </c>
    </row>
    <row r="40" spans="1:3" x14ac:dyDescent="0.2">
      <c r="A40" s="440" t="s">
        <v>75</v>
      </c>
      <c r="B40" s="440" t="s">
        <v>76</v>
      </c>
      <c r="C40" s="441">
        <v>5259149.53</v>
      </c>
    </row>
    <row r="41" spans="1:3" x14ac:dyDescent="0.2">
      <c r="A41" s="440" t="s">
        <v>77</v>
      </c>
      <c r="B41" s="440" t="s">
        <v>1456</v>
      </c>
      <c r="C41" s="441">
        <v>73056.86</v>
      </c>
    </row>
    <row r="42" spans="1:3" x14ac:dyDescent="0.2">
      <c r="A42" s="440" t="s">
        <v>78</v>
      </c>
      <c r="B42" s="440" t="s">
        <v>79</v>
      </c>
      <c r="C42" s="441">
        <v>207284.96</v>
      </c>
    </row>
    <row r="43" spans="1:3" x14ac:dyDescent="0.2">
      <c r="A43" s="440" t="s">
        <v>1651</v>
      </c>
      <c r="B43" s="440" t="s">
        <v>1652</v>
      </c>
      <c r="C43" s="441">
        <v>157697.32999999999</v>
      </c>
    </row>
    <row r="44" spans="1:3" x14ac:dyDescent="0.2">
      <c r="A44" s="440" t="s">
        <v>1653</v>
      </c>
      <c r="B44" s="440" t="s">
        <v>1654</v>
      </c>
      <c r="C44" s="441">
        <v>157697.32999999999</v>
      </c>
    </row>
    <row r="45" spans="1:3" x14ac:dyDescent="0.2">
      <c r="A45" s="440" t="s">
        <v>80</v>
      </c>
      <c r="B45" s="440" t="s">
        <v>81</v>
      </c>
      <c r="C45" s="441">
        <v>4980148.49</v>
      </c>
    </row>
    <row r="46" spans="1:3" x14ac:dyDescent="0.2">
      <c r="A46" s="440" t="s">
        <v>82</v>
      </c>
      <c r="B46" s="440" t="s">
        <v>83</v>
      </c>
      <c r="C46" s="441">
        <v>4980148.49</v>
      </c>
    </row>
    <row r="47" spans="1:3" x14ac:dyDescent="0.2">
      <c r="A47" s="440" t="s">
        <v>1147</v>
      </c>
      <c r="B47" s="440" t="s">
        <v>143</v>
      </c>
      <c r="C47" s="441">
        <v>764954.58</v>
      </c>
    </row>
    <row r="48" spans="1:3" x14ac:dyDescent="0.2">
      <c r="A48" s="440" t="s">
        <v>1148</v>
      </c>
      <c r="B48" s="440" t="s">
        <v>1151</v>
      </c>
      <c r="C48" s="441">
        <v>764954.58</v>
      </c>
    </row>
    <row r="49" spans="1:3" x14ac:dyDescent="0.2">
      <c r="A49" s="440" t="s">
        <v>1297</v>
      </c>
      <c r="B49" s="440" t="s">
        <v>1302</v>
      </c>
      <c r="C49" s="441">
        <v>5317270.8600000003</v>
      </c>
    </row>
    <row r="50" spans="1:3" x14ac:dyDescent="0.2">
      <c r="A50" s="440" t="s">
        <v>1299</v>
      </c>
      <c r="B50" s="440" t="s">
        <v>1303</v>
      </c>
      <c r="C50" s="441">
        <v>5317270.8600000003</v>
      </c>
    </row>
    <row r="51" spans="1:3" x14ac:dyDescent="0.2">
      <c r="A51" s="440" t="s">
        <v>1582</v>
      </c>
      <c r="B51" s="440" t="s">
        <v>1583</v>
      </c>
      <c r="C51" s="441">
        <v>1000346.36</v>
      </c>
    </row>
    <row r="52" spans="1:3" x14ac:dyDescent="0.2">
      <c r="A52" s="440" t="s">
        <v>1584</v>
      </c>
      <c r="B52" s="440" t="s">
        <v>1585</v>
      </c>
      <c r="C52" s="441">
        <v>1000346.36</v>
      </c>
    </row>
    <row r="53" spans="1:3" x14ac:dyDescent="0.2">
      <c r="A53" s="440" t="s">
        <v>1586</v>
      </c>
      <c r="B53" s="440" t="s">
        <v>1587</v>
      </c>
      <c r="C53" s="441">
        <v>2193757.5299999998</v>
      </c>
    </row>
    <row r="54" spans="1:3" x14ac:dyDescent="0.2">
      <c r="A54" s="440" t="s">
        <v>1588</v>
      </c>
      <c r="B54" s="440" t="s">
        <v>1589</v>
      </c>
      <c r="C54" s="441">
        <v>2193757.5299999998</v>
      </c>
    </row>
    <row r="55" spans="1:3" x14ac:dyDescent="0.2">
      <c r="A55" s="440" t="s">
        <v>1659</v>
      </c>
      <c r="B55" s="440" t="s">
        <v>1660</v>
      </c>
      <c r="C55" s="441">
        <v>780</v>
      </c>
    </row>
    <row r="56" spans="1:3" x14ac:dyDescent="0.2">
      <c r="A56" s="440" t="s">
        <v>1661</v>
      </c>
      <c r="B56" s="440" t="s">
        <v>1662</v>
      </c>
      <c r="C56" s="441">
        <v>780</v>
      </c>
    </row>
    <row r="57" spans="1:3" x14ac:dyDescent="0.2">
      <c r="A57" s="440" t="s">
        <v>84</v>
      </c>
      <c r="B57" s="440" t="s">
        <v>85</v>
      </c>
      <c r="C57" s="441">
        <v>3421101.13</v>
      </c>
    </row>
    <row r="58" spans="1:3" x14ac:dyDescent="0.2">
      <c r="A58" s="440" t="s">
        <v>86</v>
      </c>
      <c r="B58" s="440" t="s">
        <v>87</v>
      </c>
      <c r="C58" s="441">
        <v>7297.27</v>
      </c>
    </row>
    <row r="59" spans="1:3" x14ac:dyDescent="0.2">
      <c r="A59" s="440" t="s">
        <v>1673</v>
      </c>
      <c r="B59" s="440" t="s">
        <v>1674</v>
      </c>
      <c r="C59" s="441">
        <v>886.76</v>
      </c>
    </row>
    <row r="60" spans="1:3" x14ac:dyDescent="0.2">
      <c r="A60" s="440" t="s">
        <v>1675</v>
      </c>
      <c r="B60" s="440" t="s">
        <v>1674</v>
      </c>
      <c r="C60" s="441">
        <v>886.76</v>
      </c>
    </row>
    <row r="61" spans="1:3" x14ac:dyDescent="0.2">
      <c r="A61" s="440" t="s">
        <v>88</v>
      </c>
      <c r="B61" s="440" t="s">
        <v>89</v>
      </c>
      <c r="C61" s="441">
        <v>6410.51</v>
      </c>
    </row>
    <row r="62" spans="1:3" x14ac:dyDescent="0.2">
      <c r="A62" s="440" t="s">
        <v>90</v>
      </c>
      <c r="B62" s="440" t="s">
        <v>91</v>
      </c>
      <c r="C62" s="441">
        <v>3372891.93</v>
      </c>
    </row>
    <row r="63" spans="1:3" x14ac:dyDescent="0.2">
      <c r="A63" s="440" t="s">
        <v>92</v>
      </c>
      <c r="B63" s="440" t="s">
        <v>93</v>
      </c>
      <c r="C63" s="441">
        <v>5926.93</v>
      </c>
    </row>
    <row r="64" spans="1:3" x14ac:dyDescent="0.2">
      <c r="A64" s="440" t="s">
        <v>94</v>
      </c>
      <c r="B64" s="440" t="s">
        <v>95</v>
      </c>
      <c r="C64" s="441">
        <v>5926.93</v>
      </c>
    </row>
    <row r="65" spans="1:3" x14ac:dyDescent="0.2">
      <c r="A65" s="440" t="s">
        <v>96</v>
      </c>
      <c r="B65" s="440" t="s">
        <v>97</v>
      </c>
      <c r="C65" s="441">
        <v>485.64</v>
      </c>
    </row>
    <row r="66" spans="1:3" x14ac:dyDescent="0.2">
      <c r="A66" s="440" t="s">
        <v>98</v>
      </c>
      <c r="B66" s="440" t="s">
        <v>95</v>
      </c>
      <c r="C66" s="441">
        <v>485.64</v>
      </c>
    </row>
    <row r="67" spans="1:3" x14ac:dyDescent="0.2">
      <c r="A67" s="440" t="s">
        <v>99</v>
      </c>
      <c r="B67" s="440" t="s">
        <v>100</v>
      </c>
      <c r="C67" s="441">
        <v>1588144.69</v>
      </c>
    </row>
    <row r="68" spans="1:3" x14ac:dyDescent="0.2">
      <c r="A68" s="440" t="s">
        <v>101</v>
      </c>
      <c r="B68" s="440" t="s">
        <v>102</v>
      </c>
      <c r="C68" s="441">
        <v>762353.48</v>
      </c>
    </row>
    <row r="69" spans="1:3" x14ac:dyDescent="0.2">
      <c r="A69" s="440" t="s">
        <v>103</v>
      </c>
      <c r="B69" s="440" t="s">
        <v>104</v>
      </c>
      <c r="C69" s="441">
        <v>824139.2</v>
      </c>
    </row>
    <row r="70" spans="1:3" x14ac:dyDescent="0.2">
      <c r="A70" s="440" t="s">
        <v>105</v>
      </c>
      <c r="B70" s="440" t="s">
        <v>106</v>
      </c>
      <c r="C70" s="441">
        <v>223.96</v>
      </c>
    </row>
    <row r="71" spans="1:3" x14ac:dyDescent="0.2">
      <c r="A71" s="440" t="s">
        <v>107</v>
      </c>
      <c r="B71" s="440" t="s">
        <v>108</v>
      </c>
      <c r="C71" s="441">
        <v>775.75</v>
      </c>
    </row>
    <row r="72" spans="1:3" x14ac:dyDescent="0.2">
      <c r="A72" s="440" t="s">
        <v>1300</v>
      </c>
      <c r="B72" s="440" t="s">
        <v>1301</v>
      </c>
      <c r="C72" s="441">
        <v>652.29999999999995</v>
      </c>
    </row>
    <row r="73" spans="1:3" x14ac:dyDescent="0.2">
      <c r="A73" s="440" t="s">
        <v>109</v>
      </c>
      <c r="B73" s="440" t="s">
        <v>110</v>
      </c>
      <c r="C73" s="441">
        <v>3643.54</v>
      </c>
    </row>
    <row r="74" spans="1:3" x14ac:dyDescent="0.2">
      <c r="A74" s="440" t="s">
        <v>111</v>
      </c>
      <c r="B74" s="440" t="s">
        <v>112</v>
      </c>
      <c r="C74" s="441">
        <v>72907.47</v>
      </c>
    </row>
    <row r="75" spans="1:3" x14ac:dyDescent="0.2">
      <c r="A75" s="440" t="s">
        <v>113</v>
      </c>
      <c r="B75" s="440" t="s">
        <v>114</v>
      </c>
      <c r="C75" s="441">
        <v>72907.47</v>
      </c>
    </row>
    <row r="76" spans="1:3" x14ac:dyDescent="0.2">
      <c r="A76" s="440" t="s">
        <v>1488</v>
      </c>
      <c r="B76" s="440" t="s">
        <v>1489</v>
      </c>
      <c r="C76" s="441">
        <v>229717.22</v>
      </c>
    </row>
    <row r="77" spans="1:3" x14ac:dyDescent="0.2">
      <c r="A77" s="440" t="s">
        <v>115</v>
      </c>
      <c r="B77" s="440" t="s">
        <v>116</v>
      </c>
      <c r="C77" s="441">
        <v>1462678.42</v>
      </c>
    </row>
    <row r="78" spans="1:3" x14ac:dyDescent="0.2">
      <c r="A78" s="440" t="s">
        <v>117</v>
      </c>
      <c r="B78" s="440" t="s">
        <v>118</v>
      </c>
      <c r="C78" s="441">
        <v>1461667.77</v>
      </c>
    </row>
    <row r="79" spans="1:3" x14ac:dyDescent="0.2">
      <c r="A79" s="440" t="s">
        <v>119</v>
      </c>
      <c r="B79" s="440" t="s">
        <v>120</v>
      </c>
      <c r="C79" s="441">
        <v>1010.65</v>
      </c>
    </row>
    <row r="80" spans="1:3" x14ac:dyDescent="0.2">
      <c r="A80" s="440" t="s">
        <v>121</v>
      </c>
      <c r="B80" s="440" t="s">
        <v>122</v>
      </c>
      <c r="C80" s="441">
        <v>9388.02</v>
      </c>
    </row>
    <row r="81" spans="1:3" x14ac:dyDescent="0.2">
      <c r="A81" s="440" t="s">
        <v>123</v>
      </c>
      <c r="B81" s="440" t="s">
        <v>124</v>
      </c>
      <c r="C81" s="441">
        <v>40911.93</v>
      </c>
    </row>
    <row r="82" spans="1:3" x14ac:dyDescent="0.2">
      <c r="A82" s="440" t="s">
        <v>125</v>
      </c>
      <c r="B82" s="440" t="s">
        <v>126</v>
      </c>
      <c r="C82" s="441">
        <v>40911.93</v>
      </c>
    </row>
    <row r="83" spans="1:3" x14ac:dyDescent="0.2">
      <c r="A83" s="440" t="s">
        <v>127</v>
      </c>
      <c r="B83" s="440" t="s">
        <v>128</v>
      </c>
      <c r="C83" s="441">
        <v>3671055.23</v>
      </c>
    </row>
    <row r="84" spans="1:3" x14ac:dyDescent="0.2">
      <c r="A84" s="440" t="s">
        <v>129</v>
      </c>
      <c r="B84" s="440" t="s">
        <v>130</v>
      </c>
      <c r="C84" s="441">
        <v>3671055.23</v>
      </c>
    </row>
    <row r="85" spans="1:3" x14ac:dyDescent="0.2">
      <c r="A85" s="440" t="s">
        <v>1800</v>
      </c>
      <c r="B85" s="440" t="s">
        <v>131</v>
      </c>
      <c r="C85" s="441">
        <v>32818.15</v>
      </c>
    </row>
    <row r="86" spans="1:3" x14ac:dyDescent="0.2">
      <c r="A86" s="440" t="s">
        <v>1801</v>
      </c>
      <c r="B86" s="440" t="s">
        <v>132</v>
      </c>
      <c r="C86" s="441">
        <v>32818.15</v>
      </c>
    </row>
    <row r="87" spans="1:3" x14ac:dyDescent="0.2">
      <c r="A87" s="440" t="s">
        <v>1802</v>
      </c>
      <c r="B87" s="440" t="s">
        <v>133</v>
      </c>
      <c r="C87" s="441">
        <v>32818.15</v>
      </c>
    </row>
    <row r="88" spans="1:3" x14ac:dyDescent="0.2">
      <c r="A88" s="440" t="s">
        <v>1803</v>
      </c>
      <c r="B88" s="440" t="s">
        <v>134</v>
      </c>
      <c r="C88" s="441">
        <v>3638237.08</v>
      </c>
    </row>
    <row r="89" spans="1:3" x14ac:dyDescent="0.2">
      <c r="A89" s="440" t="s">
        <v>1804</v>
      </c>
      <c r="B89" s="440" t="s">
        <v>135</v>
      </c>
      <c r="C89" s="441">
        <v>3637994.42</v>
      </c>
    </row>
    <row r="90" spans="1:3" x14ac:dyDescent="0.2">
      <c r="A90" s="440" t="s">
        <v>1805</v>
      </c>
      <c r="B90" s="440" t="s">
        <v>136</v>
      </c>
      <c r="C90" s="441">
        <v>242.66</v>
      </c>
    </row>
    <row r="91" spans="1:3" x14ac:dyDescent="0.2">
      <c r="A91" s="440" t="s">
        <v>137</v>
      </c>
      <c r="B91" s="440" t="s">
        <v>138</v>
      </c>
      <c r="C91" s="441">
        <v>27590000</v>
      </c>
    </row>
    <row r="92" spans="1:3" x14ac:dyDescent="0.2">
      <c r="A92" s="440" t="s">
        <v>139</v>
      </c>
      <c r="B92" s="440" t="s">
        <v>140</v>
      </c>
      <c r="C92" s="441">
        <v>27590000</v>
      </c>
    </row>
    <row r="93" spans="1:3" x14ac:dyDescent="0.2">
      <c r="A93" s="440" t="s">
        <v>141</v>
      </c>
      <c r="B93" s="440" t="s">
        <v>142</v>
      </c>
      <c r="C93" s="441">
        <v>27590000</v>
      </c>
    </row>
    <row r="94" spans="1:3" x14ac:dyDescent="0.2">
      <c r="A94" s="440" t="s">
        <v>1502</v>
      </c>
      <c r="B94" s="440" t="s">
        <v>144</v>
      </c>
      <c r="C94" s="441">
        <v>24500000</v>
      </c>
    </row>
    <row r="95" spans="1:3" x14ac:dyDescent="0.2">
      <c r="A95" s="440" t="s">
        <v>1503</v>
      </c>
      <c r="B95" s="440" t="s">
        <v>145</v>
      </c>
      <c r="C95" s="441">
        <v>3090000</v>
      </c>
    </row>
    <row r="96" spans="1:3" x14ac:dyDescent="0.2">
      <c r="A96" s="440" t="s">
        <v>152</v>
      </c>
      <c r="B96" s="440" t="s">
        <v>153</v>
      </c>
      <c r="C96" s="441">
        <v>820610230.69000006</v>
      </c>
    </row>
    <row r="97" spans="1:4" x14ac:dyDescent="0.2">
      <c r="A97" s="440" t="s">
        <v>154</v>
      </c>
      <c r="B97" s="440" t="s">
        <v>155</v>
      </c>
      <c r="C97" s="441">
        <v>945588731.59000003</v>
      </c>
      <c r="D97" s="442"/>
    </row>
    <row r="98" spans="1:4" x14ac:dyDescent="0.2">
      <c r="A98" s="440" t="s">
        <v>157</v>
      </c>
      <c r="B98" s="440" t="s">
        <v>158</v>
      </c>
      <c r="C98" s="441">
        <v>945588731.59000003</v>
      </c>
    </row>
    <row r="99" spans="1:4" x14ac:dyDescent="0.2">
      <c r="A99" s="440" t="s">
        <v>159</v>
      </c>
      <c r="B99" s="440" t="s">
        <v>160</v>
      </c>
      <c r="C99" s="441">
        <v>830164628.37</v>
      </c>
    </row>
    <row r="100" spans="1:4" x14ac:dyDescent="0.2">
      <c r="A100" s="440" t="s">
        <v>161</v>
      </c>
      <c r="B100" s="440" t="s">
        <v>162</v>
      </c>
      <c r="C100" s="441">
        <v>34587844.07</v>
      </c>
    </row>
    <row r="101" spans="1:4" x14ac:dyDescent="0.2">
      <c r="A101" s="440" t="s">
        <v>163</v>
      </c>
      <c r="B101" s="440" t="s">
        <v>164</v>
      </c>
      <c r="C101" s="441">
        <v>7094678.5199999996</v>
      </c>
    </row>
    <row r="102" spans="1:4" x14ac:dyDescent="0.2">
      <c r="A102" s="440" t="s">
        <v>165</v>
      </c>
      <c r="B102" s="440" t="s">
        <v>166</v>
      </c>
      <c r="C102" s="441">
        <v>646589.87</v>
      </c>
    </row>
    <row r="103" spans="1:4" x14ac:dyDescent="0.2">
      <c r="A103" s="440" t="s">
        <v>168</v>
      </c>
      <c r="B103" s="440" t="s">
        <v>169</v>
      </c>
      <c r="C103" s="441">
        <v>4526.59</v>
      </c>
    </row>
    <row r="104" spans="1:4" x14ac:dyDescent="0.2">
      <c r="A104" s="440" t="s">
        <v>170</v>
      </c>
      <c r="B104" s="440" t="s">
        <v>171</v>
      </c>
      <c r="C104" s="441">
        <v>64074081.409999996</v>
      </c>
    </row>
    <row r="105" spans="1:4" x14ac:dyDescent="0.2">
      <c r="A105" s="440" t="s">
        <v>172</v>
      </c>
      <c r="B105" s="440" t="s">
        <v>173</v>
      </c>
      <c r="C105" s="441">
        <v>9016382.7599999998</v>
      </c>
    </row>
    <row r="106" spans="1:4" x14ac:dyDescent="0.2">
      <c r="A106" s="440" t="s">
        <v>175</v>
      </c>
      <c r="B106" s="440" t="s">
        <v>176</v>
      </c>
      <c r="C106" s="441">
        <v>466710.42</v>
      </c>
    </row>
    <row r="107" spans="1:4" x14ac:dyDescent="0.2">
      <c r="A107" s="440" t="s">
        <v>177</v>
      </c>
      <c r="B107" s="440" t="s">
        <v>158</v>
      </c>
      <c r="C107" s="441">
        <v>466710.42</v>
      </c>
    </row>
    <row r="108" spans="1:4" x14ac:dyDescent="0.2">
      <c r="A108" s="440" t="s">
        <v>178</v>
      </c>
      <c r="B108" s="440" t="s">
        <v>179</v>
      </c>
      <c r="C108" s="441">
        <v>439642.71</v>
      </c>
    </row>
    <row r="109" spans="1:4" x14ac:dyDescent="0.2">
      <c r="A109" s="440" t="s">
        <v>180</v>
      </c>
      <c r="B109" s="440" t="s">
        <v>181</v>
      </c>
      <c r="C109" s="441">
        <v>16360.42</v>
      </c>
    </row>
    <row r="110" spans="1:4" x14ac:dyDescent="0.2">
      <c r="A110" s="440" t="s">
        <v>1245</v>
      </c>
      <c r="B110" s="440" t="s">
        <v>1246</v>
      </c>
      <c r="C110" s="441">
        <v>10707.29</v>
      </c>
    </row>
    <row r="111" spans="1:4" x14ac:dyDescent="0.2">
      <c r="A111" s="440" t="s">
        <v>182</v>
      </c>
      <c r="B111" s="440" t="s">
        <v>183</v>
      </c>
      <c r="C111" s="441">
        <v>-125445211.31999999</v>
      </c>
    </row>
    <row r="112" spans="1:4" x14ac:dyDescent="0.2">
      <c r="A112" s="440" t="s">
        <v>184</v>
      </c>
      <c r="B112" s="440" t="s">
        <v>155</v>
      </c>
      <c r="C112" s="441">
        <v>-125429445.08</v>
      </c>
    </row>
    <row r="113" spans="1:3" x14ac:dyDescent="0.2">
      <c r="A113" s="440" t="s">
        <v>1328</v>
      </c>
      <c r="B113" s="440" t="s">
        <v>1329</v>
      </c>
      <c r="C113" s="441">
        <v>-56342131.960000001</v>
      </c>
    </row>
    <row r="114" spans="1:3" x14ac:dyDescent="0.2">
      <c r="A114" s="440" t="s">
        <v>185</v>
      </c>
      <c r="B114" s="440" t="s">
        <v>162</v>
      </c>
      <c r="C114" s="441">
        <v>-13904470.460000001</v>
      </c>
    </row>
    <row r="115" spans="1:3" x14ac:dyDescent="0.2">
      <c r="A115" s="440" t="s">
        <v>186</v>
      </c>
      <c r="B115" s="440" t="s">
        <v>1457</v>
      </c>
      <c r="C115" s="441">
        <v>-55036865.630000003</v>
      </c>
    </row>
    <row r="116" spans="1:3" x14ac:dyDescent="0.2">
      <c r="A116" s="440" t="s">
        <v>187</v>
      </c>
      <c r="B116" s="440" t="s">
        <v>1458</v>
      </c>
      <c r="C116" s="441">
        <v>-141450.44</v>
      </c>
    </row>
    <row r="117" spans="1:3" x14ac:dyDescent="0.2">
      <c r="A117" s="440" t="s">
        <v>189</v>
      </c>
      <c r="B117" s="440" t="s">
        <v>1459</v>
      </c>
      <c r="C117" s="441">
        <v>-4526.59</v>
      </c>
    </row>
    <row r="118" spans="1:3" x14ac:dyDescent="0.2">
      <c r="A118" s="440" t="s">
        <v>190</v>
      </c>
      <c r="B118" s="440" t="s">
        <v>176</v>
      </c>
      <c r="C118" s="441">
        <v>-15766.24</v>
      </c>
    </row>
    <row r="119" spans="1:3" x14ac:dyDescent="0.2">
      <c r="A119" s="440" t="s">
        <v>191</v>
      </c>
      <c r="B119" s="440" t="s">
        <v>1460</v>
      </c>
      <c r="C119" s="441">
        <v>-15766.24</v>
      </c>
    </row>
    <row r="120" spans="1:3" x14ac:dyDescent="0.2">
      <c r="A120" s="440" t="s">
        <v>193</v>
      </c>
      <c r="B120" s="440" t="s">
        <v>194</v>
      </c>
      <c r="C120" s="441">
        <v>8175591.6900000004</v>
      </c>
    </row>
    <row r="121" spans="1:3" x14ac:dyDescent="0.2">
      <c r="A121" s="440" t="s">
        <v>197</v>
      </c>
      <c r="B121" s="440" t="s">
        <v>198</v>
      </c>
      <c r="C121" s="441">
        <v>4560.6499999999996</v>
      </c>
    </row>
    <row r="122" spans="1:3" x14ac:dyDescent="0.2">
      <c r="A122" s="440" t="s">
        <v>199</v>
      </c>
      <c r="B122" s="440" t="s">
        <v>200</v>
      </c>
      <c r="C122" s="441">
        <v>4560.6499999999996</v>
      </c>
    </row>
    <row r="123" spans="1:3" x14ac:dyDescent="0.2">
      <c r="A123" s="440" t="s">
        <v>1252</v>
      </c>
      <c r="B123" s="440" t="s">
        <v>1461</v>
      </c>
      <c r="C123" s="441">
        <v>1231157.6200000001</v>
      </c>
    </row>
    <row r="124" spans="1:3" x14ac:dyDescent="0.2">
      <c r="A124" s="440" t="s">
        <v>1251</v>
      </c>
      <c r="B124" s="440" t="s">
        <v>1462</v>
      </c>
      <c r="C124" s="441">
        <v>1231157.6200000001</v>
      </c>
    </row>
    <row r="125" spans="1:3" x14ac:dyDescent="0.2">
      <c r="A125" s="440" t="s">
        <v>1255</v>
      </c>
      <c r="B125" s="440" t="s">
        <v>325</v>
      </c>
      <c r="C125" s="441">
        <v>806590.05</v>
      </c>
    </row>
    <row r="126" spans="1:3" x14ac:dyDescent="0.2">
      <c r="A126" s="440" t="s">
        <v>1256</v>
      </c>
      <c r="B126" s="440" t="s">
        <v>433</v>
      </c>
      <c r="C126" s="441">
        <v>424567.57</v>
      </c>
    </row>
    <row r="127" spans="1:3" x14ac:dyDescent="0.2">
      <c r="A127" s="440" t="s">
        <v>201</v>
      </c>
      <c r="B127" s="440" t="s">
        <v>1199</v>
      </c>
      <c r="C127" s="441">
        <v>6939873.4199999999</v>
      </c>
    </row>
    <row r="128" spans="1:3" x14ac:dyDescent="0.2">
      <c r="A128" s="440" t="s">
        <v>1764</v>
      </c>
      <c r="B128" s="440" t="s">
        <v>130</v>
      </c>
      <c r="C128" s="441">
        <v>6939873.4199999999</v>
      </c>
    </row>
    <row r="129" spans="1:3" x14ac:dyDescent="0.2">
      <c r="A129" s="440" t="s">
        <v>1765</v>
      </c>
      <c r="B129" s="440" t="s">
        <v>131</v>
      </c>
      <c r="C129" s="441">
        <v>7248.24</v>
      </c>
    </row>
    <row r="130" spans="1:3" x14ac:dyDescent="0.2">
      <c r="A130" s="440" t="s">
        <v>1766</v>
      </c>
      <c r="B130" s="440" t="s">
        <v>132</v>
      </c>
      <c r="C130" s="441">
        <v>7248.24</v>
      </c>
    </row>
    <row r="131" spans="1:3" x14ac:dyDescent="0.2">
      <c r="A131" s="440" t="s">
        <v>1767</v>
      </c>
      <c r="B131" s="440" t="s">
        <v>133</v>
      </c>
      <c r="C131" s="441">
        <v>7248.24</v>
      </c>
    </row>
    <row r="132" spans="1:3" x14ac:dyDescent="0.2">
      <c r="A132" s="440" t="s">
        <v>1768</v>
      </c>
      <c r="B132" s="440" t="s">
        <v>134</v>
      </c>
      <c r="C132" s="441">
        <v>6932625.1799999997</v>
      </c>
    </row>
    <row r="133" spans="1:3" x14ac:dyDescent="0.2">
      <c r="A133" s="440" t="s">
        <v>1769</v>
      </c>
      <c r="B133" s="440" t="s">
        <v>135</v>
      </c>
      <c r="C133" s="441">
        <v>6932625.1799999997</v>
      </c>
    </row>
    <row r="134" spans="1:3" x14ac:dyDescent="0.2">
      <c r="A134" s="440" t="s">
        <v>202</v>
      </c>
      <c r="B134" s="440" t="s">
        <v>203</v>
      </c>
      <c r="C134" s="441">
        <v>1242096.28</v>
      </c>
    </row>
    <row r="135" spans="1:3" x14ac:dyDescent="0.2">
      <c r="A135" s="440" t="s">
        <v>204</v>
      </c>
      <c r="B135" s="440" t="s">
        <v>205</v>
      </c>
      <c r="C135" s="441">
        <v>2025148.32</v>
      </c>
    </row>
    <row r="136" spans="1:3" x14ac:dyDescent="0.2">
      <c r="A136" s="440" t="s">
        <v>206</v>
      </c>
      <c r="B136" s="440" t="s">
        <v>207</v>
      </c>
      <c r="C136" s="441">
        <v>1978837.12</v>
      </c>
    </row>
    <row r="137" spans="1:3" x14ac:dyDescent="0.2">
      <c r="A137" s="440" t="s">
        <v>208</v>
      </c>
      <c r="B137" s="440" t="s">
        <v>209</v>
      </c>
      <c r="C137" s="441">
        <v>85525.66</v>
      </c>
    </row>
    <row r="138" spans="1:3" x14ac:dyDescent="0.2">
      <c r="A138" s="440" t="s">
        <v>210</v>
      </c>
      <c r="B138" s="440" t="s">
        <v>93</v>
      </c>
      <c r="C138" s="441">
        <v>1883423.96</v>
      </c>
    </row>
    <row r="139" spans="1:3" x14ac:dyDescent="0.2">
      <c r="A139" s="440" t="s">
        <v>211</v>
      </c>
      <c r="B139" s="440" t="s">
        <v>212</v>
      </c>
      <c r="C139" s="441">
        <v>9887.5</v>
      </c>
    </row>
    <row r="140" spans="1:3" x14ac:dyDescent="0.2">
      <c r="A140" s="440" t="s">
        <v>213</v>
      </c>
      <c r="B140" s="440" t="s">
        <v>214</v>
      </c>
      <c r="C140" s="441">
        <v>46311.199999999997</v>
      </c>
    </row>
    <row r="141" spans="1:3" x14ac:dyDescent="0.2">
      <c r="A141" s="440" t="s">
        <v>215</v>
      </c>
      <c r="B141" s="440" t="s">
        <v>216</v>
      </c>
      <c r="C141" s="441">
        <v>169.5</v>
      </c>
    </row>
    <row r="142" spans="1:3" x14ac:dyDescent="0.2">
      <c r="A142" s="440" t="s">
        <v>217</v>
      </c>
      <c r="B142" s="440" t="s">
        <v>218</v>
      </c>
      <c r="C142" s="441">
        <v>25561.96</v>
      </c>
    </row>
    <row r="143" spans="1:3" x14ac:dyDescent="0.2">
      <c r="A143" s="440" t="s">
        <v>219</v>
      </c>
      <c r="B143" s="440" t="s">
        <v>220</v>
      </c>
      <c r="C143" s="441">
        <v>20240.740000000002</v>
      </c>
    </row>
    <row r="144" spans="1:3" x14ac:dyDescent="0.2">
      <c r="A144" s="440" t="s">
        <v>221</v>
      </c>
      <c r="B144" s="440" t="s">
        <v>222</v>
      </c>
      <c r="C144" s="441">
        <v>339</v>
      </c>
    </row>
    <row r="145" spans="1:3" x14ac:dyDescent="0.2">
      <c r="A145" s="440" t="s">
        <v>1317</v>
      </c>
      <c r="B145" s="440" t="s">
        <v>1318</v>
      </c>
      <c r="C145" s="441">
        <v>63050.96</v>
      </c>
    </row>
    <row r="146" spans="1:3" x14ac:dyDescent="0.2">
      <c r="A146" s="440" t="s">
        <v>1319</v>
      </c>
      <c r="B146" s="440" t="s">
        <v>1463</v>
      </c>
      <c r="C146" s="441">
        <v>63050.96</v>
      </c>
    </row>
    <row r="147" spans="1:3" x14ac:dyDescent="0.2">
      <c r="A147" s="440" t="s">
        <v>1320</v>
      </c>
      <c r="B147" s="440" t="s">
        <v>1321</v>
      </c>
      <c r="C147" s="441">
        <v>63050.96</v>
      </c>
    </row>
    <row r="148" spans="1:3" x14ac:dyDescent="0.2">
      <c r="A148" s="440" t="s">
        <v>223</v>
      </c>
      <c r="B148" s="440" t="s">
        <v>224</v>
      </c>
      <c r="C148" s="441">
        <v>1574914.79</v>
      </c>
    </row>
    <row r="149" spans="1:3" x14ac:dyDescent="0.2">
      <c r="A149" s="440" t="s">
        <v>225</v>
      </c>
      <c r="B149" s="440" t="s">
        <v>226</v>
      </c>
      <c r="C149" s="441">
        <v>1574914.79</v>
      </c>
    </row>
    <row r="150" spans="1:3" x14ac:dyDescent="0.2">
      <c r="A150" s="440" t="s">
        <v>1493</v>
      </c>
      <c r="B150" s="440" t="s">
        <v>1494</v>
      </c>
      <c r="C150" s="441">
        <v>735228.85</v>
      </c>
    </row>
    <row r="151" spans="1:3" x14ac:dyDescent="0.2">
      <c r="A151" s="440" t="s">
        <v>227</v>
      </c>
      <c r="B151" s="440" t="s">
        <v>228</v>
      </c>
      <c r="C151" s="441">
        <v>551654.77</v>
      </c>
    </row>
    <row r="152" spans="1:3" x14ac:dyDescent="0.2">
      <c r="A152" s="440" t="s">
        <v>1642</v>
      </c>
      <c r="B152" s="440" t="s">
        <v>1643</v>
      </c>
      <c r="C152" s="441">
        <v>288031.17</v>
      </c>
    </row>
    <row r="153" spans="1:3" x14ac:dyDescent="0.2">
      <c r="A153" s="440" t="s">
        <v>229</v>
      </c>
      <c r="B153" s="440" t="s">
        <v>230</v>
      </c>
      <c r="C153" s="441">
        <v>-2421017.79</v>
      </c>
    </row>
    <row r="154" spans="1:3" x14ac:dyDescent="0.2">
      <c r="A154" s="440" t="s">
        <v>231</v>
      </c>
      <c r="B154" s="440" t="s">
        <v>205</v>
      </c>
      <c r="C154" s="441">
        <v>-1527867.53</v>
      </c>
    </row>
    <row r="155" spans="1:3" x14ac:dyDescent="0.2">
      <c r="A155" s="440" t="s">
        <v>232</v>
      </c>
      <c r="B155" s="440" t="s">
        <v>1723</v>
      </c>
      <c r="C155" s="441">
        <v>-1493134.19</v>
      </c>
    </row>
    <row r="156" spans="1:3" x14ac:dyDescent="0.2">
      <c r="A156" s="440" t="s">
        <v>233</v>
      </c>
      <c r="B156" s="440" t="s">
        <v>209</v>
      </c>
      <c r="C156" s="441">
        <v>-64283.15</v>
      </c>
    </row>
    <row r="157" spans="1:3" x14ac:dyDescent="0.2">
      <c r="A157" s="440" t="s">
        <v>234</v>
      </c>
      <c r="B157" s="440" t="s">
        <v>235</v>
      </c>
      <c r="C157" s="441">
        <v>-1421435.64</v>
      </c>
    </row>
    <row r="158" spans="1:3" x14ac:dyDescent="0.2">
      <c r="A158" s="440" t="s">
        <v>236</v>
      </c>
      <c r="B158" s="440" t="s">
        <v>212</v>
      </c>
      <c r="C158" s="441">
        <v>-7415.4</v>
      </c>
    </row>
    <row r="159" spans="1:3" x14ac:dyDescent="0.2">
      <c r="A159" s="440" t="s">
        <v>237</v>
      </c>
      <c r="B159" s="440" t="s">
        <v>238</v>
      </c>
      <c r="C159" s="441">
        <v>-34733.339999999997</v>
      </c>
    </row>
    <row r="160" spans="1:3" x14ac:dyDescent="0.2">
      <c r="A160" s="440" t="s">
        <v>239</v>
      </c>
      <c r="B160" s="440" t="s">
        <v>216</v>
      </c>
      <c r="C160" s="441">
        <v>-127.17</v>
      </c>
    </row>
    <row r="161" spans="1:3" x14ac:dyDescent="0.2">
      <c r="A161" s="440" t="s">
        <v>240</v>
      </c>
      <c r="B161" s="440" t="s">
        <v>218</v>
      </c>
      <c r="C161" s="441">
        <v>-19171.439999999999</v>
      </c>
    </row>
    <row r="162" spans="1:3" x14ac:dyDescent="0.2">
      <c r="A162" s="440" t="s">
        <v>241</v>
      </c>
      <c r="B162" s="440" t="s">
        <v>242</v>
      </c>
      <c r="C162" s="441">
        <v>-15180.48</v>
      </c>
    </row>
    <row r="163" spans="1:3" x14ac:dyDescent="0.2">
      <c r="A163" s="440" t="s">
        <v>243</v>
      </c>
      <c r="B163" s="440" t="s">
        <v>222</v>
      </c>
      <c r="C163" s="441">
        <v>-254.25</v>
      </c>
    </row>
    <row r="164" spans="1:3" x14ac:dyDescent="0.2">
      <c r="A164" s="440" t="s">
        <v>1326</v>
      </c>
      <c r="B164" s="440" t="s">
        <v>1464</v>
      </c>
      <c r="C164" s="441">
        <v>-60085.52</v>
      </c>
    </row>
    <row r="165" spans="1:3" x14ac:dyDescent="0.2">
      <c r="A165" s="440" t="s">
        <v>1324</v>
      </c>
      <c r="B165" s="440" t="s">
        <v>1463</v>
      </c>
      <c r="C165" s="441">
        <v>-60085.52</v>
      </c>
    </row>
    <row r="166" spans="1:3" x14ac:dyDescent="0.2">
      <c r="A166" s="440" t="s">
        <v>244</v>
      </c>
      <c r="B166" s="440" t="s">
        <v>224</v>
      </c>
      <c r="C166" s="441">
        <v>-833064.74</v>
      </c>
    </row>
    <row r="167" spans="1:3" x14ac:dyDescent="0.2">
      <c r="A167" s="440" t="s">
        <v>245</v>
      </c>
      <c r="B167" s="440" t="s">
        <v>226</v>
      </c>
      <c r="C167" s="441">
        <v>-833064.74</v>
      </c>
    </row>
    <row r="168" spans="1:3" x14ac:dyDescent="0.2">
      <c r="A168" s="440" t="s">
        <v>1495</v>
      </c>
      <c r="B168" s="440" t="s">
        <v>1494</v>
      </c>
      <c r="C168" s="441">
        <v>-584098.56000000006</v>
      </c>
    </row>
    <row r="169" spans="1:3" x14ac:dyDescent="0.2">
      <c r="A169" s="440" t="s">
        <v>246</v>
      </c>
      <c r="B169" s="440" t="s">
        <v>228</v>
      </c>
      <c r="C169" s="441">
        <v>-199757.72</v>
      </c>
    </row>
    <row r="170" spans="1:3" x14ac:dyDescent="0.2">
      <c r="A170" s="440" t="s">
        <v>1646</v>
      </c>
      <c r="B170" s="440" t="s">
        <v>1643</v>
      </c>
      <c r="C170" s="441">
        <v>-49208.46</v>
      </c>
    </row>
    <row r="171" spans="1:3" x14ac:dyDescent="0.2">
      <c r="A171" s="440" t="s">
        <v>247</v>
      </c>
      <c r="B171" s="440" t="s">
        <v>248</v>
      </c>
      <c r="C171" s="441">
        <v>1280077.08</v>
      </c>
    </row>
    <row r="172" spans="1:3" x14ac:dyDescent="0.2">
      <c r="A172" s="440" t="s">
        <v>249</v>
      </c>
      <c r="B172" s="440" t="s">
        <v>250</v>
      </c>
      <c r="C172" s="441">
        <v>3006391.67</v>
      </c>
    </row>
    <row r="173" spans="1:3" x14ac:dyDescent="0.2">
      <c r="A173" s="440" t="s">
        <v>251</v>
      </c>
      <c r="B173" s="440" t="s">
        <v>252</v>
      </c>
      <c r="C173" s="441">
        <v>2923729.98</v>
      </c>
    </row>
    <row r="174" spans="1:3" x14ac:dyDescent="0.2">
      <c r="A174" s="440" t="s">
        <v>253</v>
      </c>
      <c r="B174" s="440" t="s">
        <v>254</v>
      </c>
      <c r="C174" s="441">
        <v>82661.69</v>
      </c>
    </row>
    <row r="175" spans="1:3" x14ac:dyDescent="0.2">
      <c r="A175" s="440" t="s">
        <v>255</v>
      </c>
      <c r="B175" s="440" t="s">
        <v>256</v>
      </c>
      <c r="C175" s="441">
        <v>570761.84</v>
      </c>
    </row>
    <row r="176" spans="1:3" x14ac:dyDescent="0.2">
      <c r="A176" s="440" t="s">
        <v>257</v>
      </c>
      <c r="B176" s="440" t="s">
        <v>91</v>
      </c>
      <c r="C176" s="441">
        <v>570761.84</v>
      </c>
    </row>
    <row r="177" spans="1:3" x14ac:dyDescent="0.2">
      <c r="A177" s="440" t="s">
        <v>258</v>
      </c>
      <c r="B177" s="440" t="s">
        <v>1465</v>
      </c>
      <c r="C177" s="441">
        <v>570761.84</v>
      </c>
    </row>
    <row r="178" spans="1:3" x14ac:dyDescent="0.2">
      <c r="A178" s="440" t="s">
        <v>259</v>
      </c>
      <c r="B178" s="440" t="s">
        <v>260</v>
      </c>
      <c r="C178" s="441">
        <v>222403.34</v>
      </c>
    </row>
    <row r="179" spans="1:3" x14ac:dyDescent="0.2">
      <c r="A179" s="440" t="s">
        <v>261</v>
      </c>
      <c r="B179" s="440" t="s">
        <v>262</v>
      </c>
      <c r="C179" s="441">
        <v>348358.5</v>
      </c>
    </row>
    <row r="180" spans="1:3" x14ac:dyDescent="0.2">
      <c r="A180" s="440" t="s">
        <v>263</v>
      </c>
      <c r="B180" s="440" t="s">
        <v>264</v>
      </c>
      <c r="C180" s="441">
        <v>144260.62</v>
      </c>
    </row>
    <row r="181" spans="1:3" x14ac:dyDescent="0.2">
      <c r="A181" s="440" t="s">
        <v>265</v>
      </c>
      <c r="B181" s="440" t="s">
        <v>266</v>
      </c>
      <c r="C181" s="441">
        <v>138982.82</v>
      </c>
    </row>
    <row r="182" spans="1:3" x14ac:dyDescent="0.2">
      <c r="A182" s="440" t="s">
        <v>1443</v>
      </c>
      <c r="B182" s="440" t="s">
        <v>1444</v>
      </c>
      <c r="C182" s="441">
        <v>2602.6</v>
      </c>
    </row>
    <row r="183" spans="1:3" x14ac:dyDescent="0.2">
      <c r="A183" s="440" t="s">
        <v>1607</v>
      </c>
      <c r="B183" s="440" t="s">
        <v>1608</v>
      </c>
      <c r="C183" s="441">
        <v>2602.6</v>
      </c>
    </row>
    <row r="184" spans="1:3" x14ac:dyDescent="0.2">
      <c r="A184" s="440" t="s">
        <v>267</v>
      </c>
      <c r="B184" s="440" t="s">
        <v>268</v>
      </c>
      <c r="C184" s="441">
        <v>2675.2</v>
      </c>
    </row>
    <row r="185" spans="1:3" x14ac:dyDescent="0.2">
      <c r="A185" s="440" t="s">
        <v>269</v>
      </c>
      <c r="B185" s="440" t="s">
        <v>270</v>
      </c>
      <c r="C185" s="441">
        <v>2675.2</v>
      </c>
    </row>
    <row r="186" spans="1:3" x14ac:dyDescent="0.2">
      <c r="A186" s="440" t="s">
        <v>271</v>
      </c>
      <c r="B186" s="440" t="s">
        <v>272</v>
      </c>
      <c r="C186" s="441">
        <v>-2441337.0499999998</v>
      </c>
    </row>
    <row r="187" spans="1:3" x14ac:dyDescent="0.2">
      <c r="A187" s="440" t="s">
        <v>273</v>
      </c>
      <c r="B187" s="440" t="s">
        <v>155</v>
      </c>
      <c r="C187" s="441">
        <v>-2303503.02</v>
      </c>
    </row>
    <row r="188" spans="1:3" x14ac:dyDescent="0.2">
      <c r="A188" s="440" t="s">
        <v>274</v>
      </c>
      <c r="B188" s="440" t="s">
        <v>275</v>
      </c>
      <c r="C188" s="441">
        <v>-1731965.43</v>
      </c>
    </row>
    <row r="189" spans="1:3" x14ac:dyDescent="0.2">
      <c r="A189" s="440" t="s">
        <v>276</v>
      </c>
      <c r="B189" s="440" t="s">
        <v>252</v>
      </c>
      <c r="C189" s="441">
        <v>-1731965.43</v>
      </c>
    </row>
    <row r="190" spans="1:3" x14ac:dyDescent="0.2">
      <c r="A190" s="440" t="s">
        <v>277</v>
      </c>
      <c r="B190" s="440" t="s">
        <v>91</v>
      </c>
      <c r="C190" s="441">
        <v>-571537.59</v>
      </c>
    </row>
    <row r="191" spans="1:3" x14ac:dyDescent="0.2">
      <c r="A191" s="440" t="s">
        <v>278</v>
      </c>
      <c r="B191" s="440" t="s">
        <v>279</v>
      </c>
      <c r="C191" s="441">
        <v>-571537.59</v>
      </c>
    </row>
    <row r="192" spans="1:3" x14ac:dyDescent="0.2">
      <c r="A192" s="440" t="s">
        <v>280</v>
      </c>
      <c r="B192" s="440" t="s">
        <v>260</v>
      </c>
      <c r="C192" s="441">
        <v>-222403.34</v>
      </c>
    </row>
    <row r="193" spans="1:3" x14ac:dyDescent="0.2">
      <c r="A193" s="440" t="s">
        <v>281</v>
      </c>
      <c r="B193" s="440" t="s">
        <v>262</v>
      </c>
      <c r="C193" s="441">
        <v>-348358.5</v>
      </c>
    </row>
    <row r="194" spans="1:3" x14ac:dyDescent="0.2">
      <c r="A194" s="440" t="s">
        <v>1469</v>
      </c>
      <c r="B194" s="440" t="s">
        <v>1470</v>
      </c>
      <c r="C194" s="441">
        <v>-775.75</v>
      </c>
    </row>
    <row r="195" spans="1:3" x14ac:dyDescent="0.2">
      <c r="A195" s="440" t="s">
        <v>282</v>
      </c>
      <c r="B195" s="440" t="s">
        <v>283</v>
      </c>
      <c r="C195" s="441">
        <v>-135158.82999999999</v>
      </c>
    </row>
    <row r="196" spans="1:3" x14ac:dyDescent="0.2">
      <c r="A196" s="440" t="s">
        <v>286</v>
      </c>
      <c r="B196" s="440" t="s">
        <v>287</v>
      </c>
      <c r="C196" s="441">
        <v>-2675.2</v>
      </c>
    </row>
    <row r="197" spans="1:3" x14ac:dyDescent="0.2">
      <c r="A197" s="440" t="s">
        <v>288</v>
      </c>
      <c r="B197" s="440" t="s">
        <v>270</v>
      </c>
      <c r="C197" s="441">
        <v>-2675.2</v>
      </c>
    </row>
    <row r="198" spans="1:3" x14ac:dyDescent="0.2">
      <c r="A198" s="440" t="s">
        <v>289</v>
      </c>
      <c r="B198" s="440" t="s">
        <v>290</v>
      </c>
      <c r="C198" s="441">
        <v>304272.46000000002</v>
      </c>
    </row>
    <row r="199" spans="1:3" x14ac:dyDescent="0.2">
      <c r="A199" s="440" t="s">
        <v>291</v>
      </c>
      <c r="B199" s="440" t="s">
        <v>292</v>
      </c>
      <c r="C199" s="441">
        <v>764.95</v>
      </c>
    </row>
    <row r="200" spans="1:3" x14ac:dyDescent="0.2">
      <c r="A200" s="440" t="s">
        <v>293</v>
      </c>
      <c r="B200" s="440" t="s">
        <v>294</v>
      </c>
      <c r="C200" s="441">
        <v>764.95</v>
      </c>
    </row>
    <row r="201" spans="1:3" x14ac:dyDescent="0.2">
      <c r="A201" s="440" t="s">
        <v>1710</v>
      </c>
      <c r="B201" s="440" t="s">
        <v>659</v>
      </c>
      <c r="C201" s="441">
        <v>110.5</v>
      </c>
    </row>
    <row r="202" spans="1:3" x14ac:dyDescent="0.2">
      <c r="A202" s="440" t="s">
        <v>1711</v>
      </c>
      <c r="B202" s="440" t="s">
        <v>659</v>
      </c>
      <c r="C202" s="441">
        <v>110.5</v>
      </c>
    </row>
    <row r="203" spans="1:3" x14ac:dyDescent="0.2">
      <c r="A203" s="440" t="s">
        <v>295</v>
      </c>
      <c r="B203" s="440" t="s">
        <v>296</v>
      </c>
      <c r="C203" s="441">
        <v>12226.34</v>
      </c>
    </row>
    <row r="204" spans="1:3" x14ac:dyDescent="0.2">
      <c r="A204" s="440" t="s">
        <v>297</v>
      </c>
      <c r="B204" s="440" t="s">
        <v>298</v>
      </c>
      <c r="C204" s="441">
        <v>8302.0400000000009</v>
      </c>
    </row>
    <row r="205" spans="1:3" x14ac:dyDescent="0.2">
      <c r="A205" s="440" t="s">
        <v>299</v>
      </c>
      <c r="B205" s="440" t="s">
        <v>300</v>
      </c>
      <c r="C205" s="441">
        <v>3924.3</v>
      </c>
    </row>
    <row r="206" spans="1:3" x14ac:dyDescent="0.2">
      <c r="A206" s="440" t="s">
        <v>301</v>
      </c>
      <c r="B206" s="440" t="s">
        <v>302</v>
      </c>
      <c r="C206" s="441">
        <v>9919.7000000000007</v>
      </c>
    </row>
    <row r="207" spans="1:3" x14ac:dyDescent="0.2">
      <c r="A207" s="440" t="s">
        <v>303</v>
      </c>
      <c r="B207" s="440" t="s">
        <v>304</v>
      </c>
      <c r="C207" s="441">
        <v>534.88</v>
      </c>
    </row>
    <row r="208" spans="1:3" x14ac:dyDescent="0.2">
      <c r="A208" s="440" t="s">
        <v>305</v>
      </c>
      <c r="B208" s="440" t="s">
        <v>306</v>
      </c>
      <c r="C208" s="441">
        <v>4718.13</v>
      </c>
    </row>
    <row r="209" spans="1:3" x14ac:dyDescent="0.2">
      <c r="A209" s="440" t="s">
        <v>307</v>
      </c>
      <c r="B209" s="440" t="s">
        <v>308</v>
      </c>
      <c r="C209" s="441">
        <v>4666.6899999999996</v>
      </c>
    </row>
    <row r="210" spans="1:3" x14ac:dyDescent="0.2">
      <c r="A210" s="440" t="s">
        <v>309</v>
      </c>
      <c r="B210" s="440" t="s">
        <v>310</v>
      </c>
      <c r="C210" s="441">
        <v>21067.45</v>
      </c>
    </row>
    <row r="211" spans="1:3" x14ac:dyDescent="0.2">
      <c r="A211" s="440" t="s">
        <v>311</v>
      </c>
      <c r="B211" s="440" t="s">
        <v>312</v>
      </c>
      <c r="C211" s="441">
        <v>20364.8</v>
      </c>
    </row>
    <row r="212" spans="1:3" x14ac:dyDescent="0.2">
      <c r="A212" s="440" t="s">
        <v>313</v>
      </c>
      <c r="B212" s="440" t="s">
        <v>314</v>
      </c>
      <c r="C212" s="441">
        <v>702.65</v>
      </c>
    </row>
    <row r="213" spans="1:3" x14ac:dyDescent="0.2">
      <c r="A213" s="440" t="s">
        <v>315</v>
      </c>
      <c r="B213" s="440" t="s">
        <v>316</v>
      </c>
      <c r="C213" s="441">
        <v>719.13</v>
      </c>
    </row>
    <row r="214" spans="1:3" x14ac:dyDescent="0.2">
      <c r="A214" s="440" t="s">
        <v>317</v>
      </c>
      <c r="B214" s="440" t="s">
        <v>316</v>
      </c>
      <c r="C214" s="441">
        <v>719.13</v>
      </c>
    </row>
    <row r="215" spans="1:3" x14ac:dyDescent="0.2">
      <c r="A215" s="440" t="s">
        <v>318</v>
      </c>
      <c r="B215" s="440" t="s">
        <v>319</v>
      </c>
      <c r="C215" s="441">
        <v>1638763.72</v>
      </c>
    </row>
    <row r="216" spans="1:3" x14ac:dyDescent="0.2">
      <c r="A216" s="440" t="s">
        <v>320</v>
      </c>
      <c r="B216" s="440" t="s">
        <v>321</v>
      </c>
      <c r="C216" s="441">
        <v>1619929.72</v>
      </c>
    </row>
    <row r="217" spans="1:3" x14ac:dyDescent="0.2">
      <c r="A217" s="440" t="s">
        <v>322</v>
      </c>
      <c r="B217" s="440" t="s">
        <v>323</v>
      </c>
      <c r="C217" s="441">
        <v>1538376.05</v>
      </c>
    </row>
    <row r="218" spans="1:3" x14ac:dyDescent="0.2">
      <c r="A218" s="440" t="s">
        <v>324</v>
      </c>
      <c r="B218" s="440" t="s">
        <v>325</v>
      </c>
      <c r="C218" s="441">
        <v>13147.09</v>
      </c>
    </row>
    <row r="219" spans="1:3" x14ac:dyDescent="0.2">
      <c r="A219" s="440" t="s">
        <v>326</v>
      </c>
      <c r="B219" s="440" t="s">
        <v>327</v>
      </c>
      <c r="C219" s="441">
        <v>204.67</v>
      </c>
    </row>
    <row r="220" spans="1:3" x14ac:dyDescent="0.2">
      <c r="A220" s="440" t="s">
        <v>328</v>
      </c>
      <c r="B220" s="440" t="s">
        <v>329</v>
      </c>
      <c r="C220" s="441">
        <v>87295</v>
      </c>
    </row>
    <row r="221" spans="1:3" x14ac:dyDescent="0.2">
      <c r="A221" s="440" t="s">
        <v>330</v>
      </c>
      <c r="B221" s="440" t="s">
        <v>331</v>
      </c>
      <c r="C221" s="441">
        <v>54278.74</v>
      </c>
    </row>
    <row r="222" spans="1:3" x14ac:dyDescent="0.2">
      <c r="A222" s="440" t="s">
        <v>332</v>
      </c>
      <c r="B222" s="440" t="s">
        <v>333</v>
      </c>
      <c r="C222" s="441">
        <v>16414.04</v>
      </c>
    </row>
    <row r="223" spans="1:3" x14ac:dyDescent="0.2">
      <c r="A223" s="440" t="s">
        <v>334</v>
      </c>
      <c r="B223" s="440" t="s">
        <v>335</v>
      </c>
      <c r="C223" s="441">
        <v>1355149.95</v>
      </c>
    </row>
    <row r="224" spans="1:3" x14ac:dyDescent="0.2">
      <c r="A224" s="440" t="s">
        <v>336</v>
      </c>
      <c r="B224" s="440" t="s">
        <v>337</v>
      </c>
      <c r="C224" s="441">
        <v>5586.56</v>
      </c>
    </row>
    <row r="225" spans="1:3" x14ac:dyDescent="0.2">
      <c r="A225" s="440" t="s">
        <v>1394</v>
      </c>
      <c r="B225" s="440" t="s">
        <v>1395</v>
      </c>
      <c r="C225" s="441">
        <v>6300</v>
      </c>
    </row>
    <row r="226" spans="1:3" x14ac:dyDescent="0.2">
      <c r="A226" s="440" t="s">
        <v>339</v>
      </c>
      <c r="B226" s="440" t="s">
        <v>340</v>
      </c>
      <c r="C226" s="441">
        <v>81553.67</v>
      </c>
    </row>
    <row r="227" spans="1:3" x14ac:dyDescent="0.2">
      <c r="A227" s="440" t="s">
        <v>341</v>
      </c>
      <c r="B227" s="440" t="s">
        <v>325</v>
      </c>
      <c r="C227" s="441">
        <v>78055.91</v>
      </c>
    </row>
    <row r="228" spans="1:3" x14ac:dyDescent="0.2">
      <c r="A228" s="440" t="s">
        <v>342</v>
      </c>
      <c r="B228" s="440" t="s">
        <v>327</v>
      </c>
      <c r="C228" s="441">
        <v>3497.76</v>
      </c>
    </row>
    <row r="229" spans="1:3" x14ac:dyDescent="0.2">
      <c r="A229" s="440" t="s">
        <v>343</v>
      </c>
      <c r="B229" s="440" t="s">
        <v>344</v>
      </c>
      <c r="C229" s="441">
        <v>18834</v>
      </c>
    </row>
    <row r="230" spans="1:3" x14ac:dyDescent="0.2">
      <c r="A230" s="440" t="s">
        <v>345</v>
      </c>
      <c r="B230" s="440" t="s">
        <v>346</v>
      </c>
      <c r="C230" s="441">
        <v>12054.29</v>
      </c>
    </row>
    <row r="231" spans="1:3" x14ac:dyDescent="0.2">
      <c r="A231" s="440" t="s">
        <v>347</v>
      </c>
      <c r="B231" s="440" t="s">
        <v>348</v>
      </c>
      <c r="C231" s="441">
        <v>6779.71</v>
      </c>
    </row>
    <row r="232" spans="1:3" x14ac:dyDescent="0.2">
      <c r="A232" s="440" t="s">
        <v>349</v>
      </c>
      <c r="B232" s="440" t="s">
        <v>350</v>
      </c>
      <c r="C232" s="441">
        <v>46615832.880000003</v>
      </c>
    </row>
    <row r="233" spans="1:3" x14ac:dyDescent="0.2">
      <c r="A233" s="440" t="s">
        <v>351</v>
      </c>
      <c r="B233" s="440" t="s">
        <v>352</v>
      </c>
      <c r="C233" s="441">
        <v>46615832.880000003</v>
      </c>
    </row>
    <row r="234" spans="1:3" x14ac:dyDescent="0.2">
      <c r="A234" s="440" t="s">
        <v>353</v>
      </c>
      <c r="B234" s="440" t="s">
        <v>354</v>
      </c>
      <c r="C234" s="441">
        <v>-47995132.210000001</v>
      </c>
    </row>
    <row r="235" spans="1:3" x14ac:dyDescent="0.2">
      <c r="A235" s="440" t="s">
        <v>355</v>
      </c>
      <c r="B235" s="440" t="s">
        <v>321</v>
      </c>
      <c r="C235" s="441">
        <v>-24149.38</v>
      </c>
    </row>
    <row r="236" spans="1:3" x14ac:dyDescent="0.2">
      <c r="A236" s="440" t="s">
        <v>356</v>
      </c>
      <c r="B236" s="440" t="s">
        <v>331</v>
      </c>
      <c r="C236" s="441">
        <v>-18562.82</v>
      </c>
    </row>
    <row r="237" spans="1:3" x14ac:dyDescent="0.2">
      <c r="A237" s="440" t="s">
        <v>357</v>
      </c>
      <c r="B237" s="440" t="s">
        <v>337</v>
      </c>
      <c r="C237" s="441">
        <v>-5586.56</v>
      </c>
    </row>
    <row r="238" spans="1:3" x14ac:dyDescent="0.2">
      <c r="A238" s="440" t="s">
        <v>1270</v>
      </c>
      <c r="B238" s="440" t="s">
        <v>1271</v>
      </c>
      <c r="C238" s="441">
        <v>-1355149.95</v>
      </c>
    </row>
    <row r="239" spans="1:3" x14ac:dyDescent="0.2">
      <c r="A239" s="440" t="s">
        <v>358</v>
      </c>
      <c r="B239" s="440" t="s">
        <v>359</v>
      </c>
      <c r="C239" s="441">
        <v>-13710310.67</v>
      </c>
    </row>
    <row r="240" spans="1:3" x14ac:dyDescent="0.2">
      <c r="A240" s="440" t="s">
        <v>360</v>
      </c>
      <c r="B240" s="440" t="s">
        <v>361</v>
      </c>
      <c r="C240" s="441">
        <v>-9496068.7300000004</v>
      </c>
    </row>
    <row r="241" spans="1:3" x14ac:dyDescent="0.2">
      <c r="A241" s="440" t="s">
        <v>362</v>
      </c>
      <c r="B241" s="440" t="s">
        <v>363</v>
      </c>
      <c r="C241" s="441">
        <v>-23409453.48</v>
      </c>
    </row>
    <row r="242" spans="1:3" x14ac:dyDescent="0.2">
      <c r="A242" s="440" t="s">
        <v>364</v>
      </c>
      <c r="B242" s="440" t="s">
        <v>365</v>
      </c>
      <c r="C242" s="441">
        <v>9065736.6199999992</v>
      </c>
    </row>
    <row r="243" spans="1:3" x14ac:dyDescent="0.2">
      <c r="A243" s="440" t="s">
        <v>366</v>
      </c>
      <c r="B243" s="440" t="s">
        <v>367</v>
      </c>
      <c r="C243" s="441">
        <v>9349944.0700000003</v>
      </c>
    </row>
    <row r="244" spans="1:3" x14ac:dyDescent="0.2">
      <c r="A244" s="440" t="s">
        <v>368</v>
      </c>
      <c r="B244" s="440" t="s">
        <v>344</v>
      </c>
      <c r="C244" s="441">
        <v>6010469.2300000004</v>
      </c>
    </row>
    <row r="245" spans="1:3" x14ac:dyDescent="0.2">
      <c r="A245" s="440" t="s">
        <v>369</v>
      </c>
      <c r="B245" s="440" t="s">
        <v>370</v>
      </c>
      <c r="C245" s="441">
        <v>2126233.4700000002</v>
      </c>
    </row>
    <row r="246" spans="1:3" x14ac:dyDescent="0.2">
      <c r="A246" s="440" t="s">
        <v>1593</v>
      </c>
      <c r="B246" s="440" t="s">
        <v>1487</v>
      </c>
      <c r="C246" s="441">
        <v>3884235.76</v>
      </c>
    </row>
    <row r="247" spans="1:3" x14ac:dyDescent="0.2">
      <c r="A247" s="440" t="s">
        <v>371</v>
      </c>
      <c r="B247" s="440" t="s">
        <v>372</v>
      </c>
      <c r="C247" s="441">
        <v>3339474.84</v>
      </c>
    </row>
    <row r="248" spans="1:3" x14ac:dyDescent="0.2">
      <c r="A248" s="440" t="s">
        <v>373</v>
      </c>
      <c r="B248" s="440" t="s">
        <v>374</v>
      </c>
      <c r="C248" s="441">
        <v>3339474.84</v>
      </c>
    </row>
    <row r="249" spans="1:3" x14ac:dyDescent="0.2">
      <c r="A249" s="440" t="s">
        <v>375</v>
      </c>
      <c r="B249" s="440" t="s">
        <v>376</v>
      </c>
      <c r="C249" s="441">
        <v>2380.5300000000002</v>
      </c>
    </row>
    <row r="250" spans="1:3" x14ac:dyDescent="0.2">
      <c r="A250" s="440" t="s">
        <v>377</v>
      </c>
      <c r="B250" s="440" t="s">
        <v>376</v>
      </c>
      <c r="C250" s="441">
        <v>2380.5300000000002</v>
      </c>
    </row>
    <row r="251" spans="1:3" x14ac:dyDescent="0.2">
      <c r="A251" s="440" t="s">
        <v>378</v>
      </c>
      <c r="B251" s="440" t="s">
        <v>379</v>
      </c>
      <c r="C251" s="441">
        <v>576940.41</v>
      </c>
    </row>
    <row r="252" spans="1:3" x14ac:dyDescent="0.2">
      <c r="A252" s="440" t="s">
        <v>380</v>
      </c>
      <c r="B252" s="440" t="s">
        <v>381</v>
      </c>
      <c r="C252" s="441">
        <v>576940.41</v>
      </c>
    </row>
    <row r="253" spans="1:3" x14ac:dyDescent="0.2">
      <c r="A253" s="440" t="s">
        <v>382</v>
      </c>
      <c r="B253" s="440" t="s">
        <v>383</v>
      </c>
      <c r="C253" s="441">
        <v>4182288.54</v>
      </c>
    </row>
    <row r="254" spans="1:3" x14ac:dyDescent="0.2">
      <c r="A254" s="440" t="s">
        <v>384</v>
      </c>
      <c r="B254" s="440" t="s">
        <v>385</v>
      </c>
      <c r="C254" s="441">
        <v>824851.53</v>
      </c>
    </row>
    <row r="255" spans="1:3" x14ac:dyDescent="0.2">
      <c r="A255" s="440" t="s">
        <v>386</v>
      </c>
      <c r="B255" s="440" t="s">
        <v>387</v>
      </c>
      <c r="C255" s="441">
        <v>26545.69</v>
      </c>
    </row>
    <row r="256" spans="1:3" x14ac:dyDescent="0.2">
      <c r="A256" s="440" t="s">
        <v>388</v>
      </c>
      <c r="B256" s="440" t="s">
        <v>389</v>
      </c>
      <c r="C256" s="441">
        <v>798305.84</v>
      </c>
    </row>
    <row r="257" spans="1:3" x14ac:dyDescent="0.2">
      <c r="A257" s="440" t="s">
        <v>390</v>
      </c>
      <c r="B257" s="440" t="s">
        <v>391</v>
      </c>
      <c r="C257" s="441">
        <v>845654.09</v>
      </c>
    </row>
    <row r="258" spans="1:3" x14ac:dyDescent="0.2">
      <c r="A258" s="440" t="s">
        <v>392</v>
      </c>
      <c r="B258" s="440" t="s">
        <v>393</v>
      </c>
      <c r="C258" s="441">
        <v>220473.2</v>
      </c>
    </row>
    <row r="259" spans="1:3" x14ac:dyDescent="0.2">
      <c r="A259" s="440" t="s">
        <v>394</v>
      </c>
      <c r="B259" s="440" t="s">
        <v>395</v>
      </c>
      <c r="C259" s="441">
        <v>11480.92</v>
      </c>
    </row>
    <row r="260" spans="1:3" x14ac:dyDescent="0.2">
      <c r="A260" s="440" t="s">
        <v>396</v>
      </c>
      <c r="B260" s="440" t="s">
        <v>397</v>
      </c>
      <c r="C260" s="441">
        <v>18688.97</v>
      </c>
    </row>
    <row r="261" spans="1:3" x14ac:dyDescent="0.2">
      <c r="A261" s="440" t="s">
        <v>398</v>
      </c>
      <c r="B261" s="440" t="s">
        <v>399</v>
      </c>
      <c r="C261" s="441">
        <v>595011</v>
      </c>
    </row>
    <row r="262" spans="1:3" x14ac:dyDescent="0.2">
      <c r="A262" s="440" t="s">
        <v>400</v>
      </c>
      <c r="B262" s="440" t="s">
        <v>401</v>
      </c>
      <c r="C262" s="441">
        <v>2383157.6800000002</v>
      </c>
    </row>
    <row r="263" spans="1:3" x14ac:dyDescent="0.2">
      <c r="A263" s="440" t="s">
        <v>402</v>
      </c>
      <c r="B263" s="440" t="s">
        <v>403</v>
      </c>
      <c r="C263" s="441">
        <v>128625.24</v>
      </c>
    </row>
    <row r="264" spans="1:3" x14ac:dyDescent="0.2">
      <c r="A264" s="440" t="s">
        <v>404</v>
      </c>
      <c r="B264" s="440" t="s">
        <v>405</v>
      </c>
      <c r="C264" s="441">
        <v>-5045816.93</v>
      </c>
    </row>
    <row r="265" spans="1:3" x14ac:dyDescent="0.2">
      <c r="A265" s="440" t="s">
        <v>406</v>
      </c>
      <c r="B265" s="440" t="s">
        <v>367</v>
      </c>
      <c r="C265" s="441">
        <v>-1351059.36</v>
      </c>
    </row>
    <row r="266" spans="1:3" x14ac:dyDescent="0.2">
      <c r="A266" s="440" t="s">
        <v>407</v>
      </c>
      <c r="B266" s="440" t="s">
        <v>370</v>
      </c>
      <c r="C266" s="441">
        <v>-1141909.9099999999</v>
      </c>
    </row>
    <row r="267" spans="1:3" x14ac:dyDescent="0.2">
      <c r="A267" s="440" t="s">
        <v>1594</v>
      </c>
      <c r="B267" s="440" t="s">
        <v>1487</v>
      </c>
      <c r="C267" s="441">
        <v>-209149.45</v>
      </c>
    </row>
    <row r="268" spans="1:3" x14ac:dyDescent="0.2">
      <c r="A268" s="440" t="s">
        <v>408</v>
      </c>
      <c r="B268" s="440" t="s">
        <v>409</v>
      </c>
      <c r="C268" s="441">
        <v>-540977.81999999995</v>
      </c>
    </row>
    <row r="269" spans="1:3" x14ac:dyDescent="0.2">
      <c r="A269" s="440" t="s">
        <v>410</v>
      </c>
      <c r="B269" s="440" t="s">
        <v>374</v>
      </c>
      <c r="C269" s="441">
        <v>-540977.81999999995</v>
      </c>
    </row>
    <row r="270" spans="1:3" x14ac:dyDescent="0.2">
      <c r="A270" s="440" t="s">
        <v>411</v>
      </c>
      <c r="B270" s="440" t="s">
        <v>376</v>
      </c>
      <c r="C270" s="441">
        <v>-2142.48</v>
      </c>
    </row>
    <row r="271" spans="1:3" x14ac:dyDescent="0.2">
      <c r="A271" s="440" t="s">
        <v>412</v>
      </c>
      <c r="B271" s="440" t="s">
        <v>376</v>
      </c>
      <c r="C271" s="441">
        <v>-2142.48</v>
      </c>
    </row>
    <row r="272" spans="1:3" x14ac:dyDescent="0.2">
      <c r="A272" s="440" t="s">
        <v>413</v>
      </c>
      <c r="B272" s="440" t="s">
        <v>379</v>
      </c>
      <c r="C272" s="441">
        <v>-348959.75</v>
      </c>
    </row>
    <row r="273" spans="1:3" x14ac:dyDescent="0.2">
      <c r="A273" s="440" t="s">
        <v>414</v>
      </c>
      <c r="B273" s="440" t="s">
        <v>381</v>
      </c>
      <c r="C273" s="441">
        <v>-348959.75</v>
      </c>
    </row>
    <row r="274" spans="1:3" x14ac:dyDescent="0.2">
      <c r="A274" s="440" t="s">
        <v>415</v>
      </c>
      <c r="B274" s="440" t="s">
        <v>383</v>
      </c>
      <c r="C274" s="441">
        <v>-2802677.52</v>
      </c>
    </row>
    <row r="275" spans="1:3" x14ac:dyDescent="0.2">
      <c r="A275" s="440" t="s">
        <v>416</v>
      </c>
      <c r="B275" s="440" t="s">
        <v>385</v>
      </c>
      <c r="C275" s="441">
        <v>-971810.3</v>
      </c>
    </row>
    <row r="276" spans="1:3" x14ac:dyDescent="0.2">
      <c r="A276" s="440" t="s">
        <v>417</v>
      </c>
      <c r="B276" s="440" t="s">
        <v>418</v>
      </c>
      <c r="C276" s="441">
        <v>-23616.92</v>
      </c>
    </row>
    <row r="277" spans="1:3" x14ac:dyDescent="0.2">
      <c r="A277" s="440" t="s">
        <v>419</v>
      </c>
      <c r="B277" s="440" t="s">
        <v>420</v>
      </c>
      <c r="C277" s="441">
        <v>-491445.58</v>
      </c>
    </row>
    <row r="278" spans="1:3" x14ac:dyDescent="0.2">
      <c r="A278" s="440" t="s">
        <v>421</v>
      </c>
      <c r="B278" s="440" t="s">
        <v>389</v>
      </c>
      <c r="C278" s="441">
        <v>-456747.8</v>
      </c>
    </row>
    <row r="279" spans="1:3" x14ac:dyDescent="0.2">
      <c r="A279" s="440" t="s">
        <v>422</v>
      </c>
      <c r="B279" s="440" t="s">
        <v>423</v>
      </c>
      <c r="C279" s="441">
        <v>-183836.84</v>
      </c>
    </row>
    <row r="280" spans="1:3" x14ac:dyDescent="0.2">
      <c r="A280" s="440" t="s">
        <v>424</v>
      </c>
      <c r="B280" s="440" t="s">
        <v>393</v>
      </c>
      <c r="C280" s="441">
        <v>-162109.14000000001</v>
      </c>
    </row>
    <row r="281" spans="1:3" x14ac:dyDescent="0.2">
      <c r="A281" s="440" t="s">
        <v>425</v>
      </c>
      <c r="B281" s="440" t="s">
        <v>395</v>
      </c>
      <c r="C281" s="441">
        <v>-10332.83</v>
      </c>
    </row>
    <row r="282" spans="1:3" x14ac:dyDescent="0.2">
      <c r="A282" s="440" t="s">
        <v>426</v>
      </c>
      <c r="B282" s="440" t="s">
        <v>397</v>
      </c>
      <c r="C282" s="441">
        <v>-11394.87</v>
      </c>
    </row>
    <row r="283" spans="1:3" x14ac:dyDescent="0.2">
      <c r="A283" s="440" t="s">
        <v>427</v>
      </c>
      <c r="B283" s="440" t="s">
        <v>401</v>
      </c>
      <c r="C283" s="441">
        <v>-1543363.3</v>
      </c>
    </row>
    <row r="284" spans="1:3" x14ac:dyDescent="0.2">
      <c r="A284" s="440" t="s">
        <v>428</v>
      </c>
      <c r="B284" s="440" t="s">
        <v>403</v>
      </c>
      <c r="C284" s="441">
        <v>-103667.08</v>
      </c>
    </row>
    <row r="285" spans="1:3" x14ac:dyDescent="0.2">
      <c r="A285" s="440" t="s">
        <v>429</v>
      </c>
      <c r="B285" s="440" t="s">
        <v>430</v>
      </c>
      <c r="C285" s="441">
        <v>5854216.8600000003</v>
      </c>
    </row>
    <row r="286" spans="1:3" x14ac:dyDescent="0.2">
      <c r="A286" s="440" t="s">
        <v>431</v>
      </c>
      <c r="B286" s="440" t="s">
        <v>367</v>
      </c>
      <c r="C286" s="441">
        <v>5838011.1500000004</v>
      </c>
    </row>
    <row r="287" spans="1:3" x14ac:dyDescent="0.2">
      <c r="A287" s="440" t="s">
        <v>1408</v>
      </c>
      <c r="B287" s="440" t="s">
        <v>321</v>
      </c>
      <c r="C287" s="441">
        <v>5838011.1500000004</v>
      </c>
    </row>
    <row r="288" spans="1:3" x14ac:dyDescent="0.2">
      <c r="A288" s="440" t="s">
        <v>1409</v>
      </c>
      <c r="B288" s="440" t="s">
        <v>1410</v>
      </c>
      <c r="C288" s="441">
        <v>1193273.71</v>
      </c>
    </row>
    <row r="289" spans="1:3" x14ac:dyDescent="0.2">
      <c r="A289" s="440" t="s">
        <v>1411</v>
      </c>
      <c r="B289" s="440" t="s">
        <v>24</v>
      </c>
      <c r="C289" s="441">
        <v>1193273.71</v>
      </c>
    </row>
    <row r="290" spans="1:3" x14ac:dyDescent="0.2">
      <c r="A290" s="440" t="s">
        <v>1413</v>
      </c>
      <c r="B290" s="440" t="s">
        <v>340</v>
      </c>
      <c r="C290" s="441">
        <v>3722822.44</v>
      </c>
    </row>
    <row r="291" spans="1:3" x14ac:dyDescent="0.2">
      <c r="A291" s="440" t="s">
        <v>1414</v>
      </c>
      <c r="B291" s="440" t="s">
        <v>24</v>
      </c>
      <c r="C291" s="441">
        <v>3510302.44</v>
      </c>
    </row>
    <row r="292" spans="1:3" x14ac:dyDescent="0.2">
      <c r="A292" s="440" t="s">
        <v>1595</v>
      </c>
      <c r="B292" s="440" t="s">
        <v>1596</v>
      </c>
      <c r="C292" s="441">
        <v>212520</v>
      </c>
    </row>
    <row r="293" spans="1:3" x14ac:dyDescent="0.2">
      <c r="A293" s="440" t="s">
        <v>1420</v>
      </c>
      <c r="B293" s="440" t="s">
        <v>1421</v>
      </c>
      <c r="C293" s="441">
        <v>921915</v>
      </c>
    </row>
    <row r="294" spans="1:3" x14ac:dyDescent="0.2">
      <c r="A294" s="440" t="s">
        <v>1422</v>
      </c>
      <c r="B294" s="440" t="s">
        <v>338</v>
      </c>
      <c r="C294" s="441">
        <v>823505</v>
      </c>
    </row>
    <row r="295" spans="1:3" x14ac:dyDescent="0.2">
      <c r="A295" s="440" t="s">
        <v>1423</v>
      </c>
      <c r="B295" s="440" t="s">
        <v>1424</v>
      </c>
      <c r="C295" s="441">
        <v>98410</v>
      </c>
    </row>
    <row r="296" spans="1:3" x14ac:dyDescent="0.2">
      <c r="A296" s="440" t="s">
        <v>435</v>
      </c>
      <c r="B296" s="440" t="s">
        <v>436</v>
      </c>
      <c r="C296" s="441">
        <v>16205.71</v>
      </c>
    </row>
    <row r="297" spans="1:3" x14ac:dyDescent="0.2">
      <c r="A297" s="440" t="s">
        <v>437</v>
      </c>
      <c r="B297" s="440" t="s">
        <v>438</v>
      </c>
      <c r="C297" s="441">
        <v>16205.71</v>
      </c>
    </row>
    <row r="298" spans="1:3" x14ac:dyDescent="0.2">
      <c r="A298" s="440" t="s">
        <v>443</v>
      </c>
      <c r="B298" s="440" t="s">
        <v>444</v>
      </c>
      <c r="C298" s="441">
        <v>4500833.6500000004</v>
      </c>
    </row>
    <row r="299" spans="1:3" x14ac:dyDescent="0.2">
      <c r="A299" s="440" t="s">
        <v>445</v>
      </c>
      <c r="B299" s="440" t="s">
        <v>446</v>
      </c>
      <c r="C299" s="441">
        <v>3729898.66</v>
      </c>
    </row>
    <row r="300" spans="1:3" x14ac:dyDescent="0.2">
      <c r="A300" s="440" t="s">
        <v>447</v>
      </c>
      <c r="B300" s="440" t="s">
        <v>448</v>
      </c>
      <c r="C300" s="441">
        <v>17913.849999999999</v>
      </c>
    </row>
    <row r="301" spans="1:3" x14ac:dyDescent="0.2">
      <c r="A301" s="440" t="s">
        <v>449</v>
      </c>
      <c r="B301" s="440" t="s">
        <v>450</v>
      </c>
      <c r="C301" s="441">
        <v>3050.3</v>
      </c>
    </row>
    <row r="302" spans="1:3" x14ac:dyDescent="0.2">
      <c r="A302" s="440" t="s">
        <v>451</v>
      </c>
      <c r="B302" s="440" t="s">
        <v>452</v>
      </c>
      <c r="C302" s="441">
        <v>14863.55</v>
      </c>
    </row>
    <row r="303" spans="1:3" x14ac:dyDescent="0.2">
      <c r="A303" s="440" t="s">
        <v>453</v>
      </c>
      <c r="B303" s="440" t="s">
        <v>454</v>
      </c>
      <c r="C303" s="441">
        <v>588128.6</v>
      </c>
    </row>
    <row r="304" spans="1:3" x14ac:dyDescent="0.2">
      <c r="A304" s="440" t="s">
        <v>455</v>
      </c>
      <c r="B304" s="440" t="s">
        <v>456</v>
      </c>
      <c r="C304" s="441">
        <v>283962.81</v>
      </c>
    </row>
    <row r="305" spans="1:3" x14ac:dyDescent="0.2">
      <c r="A305" s="440" t="s">
        <v>457</v>
      </c>
      <c r="B305" s="440" t="s">
        <v>458</v>
      </c>
      <c r="C305" s="441">
        <v>304165.78999999998</v>
      </c>
    </row>
    <row r="306" spans="1:3" x14ac:dyDescent="0.2">
      <c r="A306" s="440" t="s">
        <v>459</v>
      </c>
      <c r="B306" s="440" t="s">
        <v>460</v>
      </c>
      <c r="C306" s="441">
        <v>309191.09999999998</v>
      </c>
    </row>
    <row r="307" spans="1:3" x14ac:dyDescent="0.2">
      <c r="A307" s="440" t="s">
        <v>1558</v>
      </c>
      <c r="B307" s="440" t="s">
        <v>460</v>
      </c>
      <c r="C307" s="441">
        <v>50792.22</v>
      </c>
    </row>
    <row r="308" spans="1:3" x14ac:dyDescent="0.2">
      <c r="A308" s="440" t="s">
        <v>461</v>
      </c>
      <c r="B308" s="440" t="s">
        <v>1466</v>
      </c>
      <c r="C308" s="441">
        <v>261.29000000000002</v>
      </c>
    </row>
    <row r="309" spans="1:3" x14ac:dyDescent="0.2">
      <c r="A309" s="440" t="s">
        <v>462</v>
      </c>
      <c r="B309" s="440" t="s">
        <v>1467</v>
      </c>
      <c r="C309" s="441">
        <v>257859.76</v>
      </c>
    </row>
    <row r="310" spans="1:3" x14ac:dyDescent="0.2">
      <c r="A310" s="440" t="s">
        <v>1543</v>
      </c>
      <c r="B310" s="440" t="s">
        <v>1544</v>
      </c>
      <c r="C310" s="441">
        <v>277.83</v>
      </c>
    </row>
    <row r="311" spans="1:3" x14ac:dyDescent="0.2">
      <c r="A311" s="440" t="s">
        <v>463</v>
      </c>
      <c r="B311" s="440" t="s">
        <v>464</v>
      </c>
      <c r="C311" s="441">
        <v>190869.07</v>
      </c>
    </row>
    <row r="312" spans="1:3" x14ac:dyDescent="0.2">
      <c r="A312" s="440" t="s">
        <v>465</v>
      </c>
      <c r="B312" s="440" t="s">
        <v>464</v>
      </c>
      <c r="C312" s="441">
        <v>190869.07</v>
      </c>
    </row>
    <row r="313" spans="1:3" x14ac:dyDescent="0.2">
      <c r="A313" s="440" t="s">
        <v>466</v>
      </c>
      <c r="B313" s="440" t="s">
        <v>467</v>
      </c>
      <c r="C313" s="441">
        <v>279262.32</v>
      </c>
    </row>
    <row r="314" spans="1:3" x14ac:dyDescent="0.2">
      <c r="A314" s="440" t="s">
        <v>468</v>
      </c>
      <c r="B314" s="440" t="s">
        <v>469</v>
      </c>
      <c r="C314" s="441">
        <v>294852.06</v>
      </c>
    </row>
    <row r="315" spans="1:3" x14ac:dyDescent="0.2">
      <c r="A315" s="440" t="s">
        <v>470</v>
      </c>
      <c r="B315" s="440" t="s">
        <v>471</v>
      </c>
      <c r="C315" s="441">
        <v>9875.4699999999993</v>
      </c>
    </row>
    <row r="316" spans="1:3" x14ac:dyDescent="0.2">
      <c r="A316" s="440" t="s">
        <v>472</v>
      </c>
      <c r="B316" s="440" t="s">
        <v>473</v>
      </c>
      <c r="C316" s="441">
        <v>911204.83</v>
      </c>
    </row>
    <row r="317" spans="1:3" x14ac:dyDescent="0.2">
      <c r="A317" s="440" t="s">
        <v>474</v>
      </c>
      <c r="B317" s="440" t="s">
        <v>475</v>
      </c>
      <c r="C317" s="441">
        <v>96367.66</v>
      </c>
    </row>
    <row r="318" spans="1:3" x14ac:dyDescent="0.2">
      <c r="A318" s="440" t="s">
        <v>476</v>
      </c>
      <c r="B318" s="440" t="s">
        <v>477</v>
      </c>
      <c r="C318" s="441">
        <v>814837.17</v>
      </c>
    </row>
    <row r="319" spans="1:3" x14ac:dyDescent="0.2">
      <c r="A319" s="440" t="s">
        <v>1633</v>
      </c>
      <c r="B319" s="440" t="s">
        <v>1634</v>
      </c>
      <c r="C319" s="441">
        <v>69.28</v>
      </c>
    </row>
    <row r="320" spans="1:3" x14ac:dyDescent="0.2">
      <c r="A320" s="440" t="s">
        <v>1759</v>
      </c>
      <c r="B320" s="440" t="s">
        <v>1760</v>
      </c>
      <c r="C320" s="441">
        <v>1998.34</v>
      </c>
    </row>
    <row r="321" spans="1:3" x14ac:dyDescent="0.2">
      <c r="A321" s="440" t="s">
        <v>478</v>
      </c>
      <c r="B321" s="440" t="s">
        <v>479</v>
      </c>
      <c r="C321" s="441">
        <v>3691.47</v>
      </c>
    </row>
    <row r="322" spans="1:3" x14ac:dyDescent="0.2">
      <c r="A322" s="440" t="s">
        <v>480</v>
      </c>
      <c r="B322" s="440" t="s">
        <v>481</v>
      </c>
      <c r="C322" s="441">
        <v>743665.26</v>
      </c>
    </row>
    <row r="323" spans="1:3" x14ac:dyDescent="0.2">
      <c r="A323" s="440" t="s">
        <v>482</v>
      </c>
      <c r="B323" s="440" t="s">
        <v>483</v>
      </c>
      <c r="C323" s="441">
        <v>203639.22</v>
      </c>
    </row>
    <row r="324" spans="1:3" x14ac:dyDescent="0.2">
      <c r="A324" s="440" t="s">
        <v>1121</v>
      </c>
      <c r="B324" s="440" t="s">
        <v>1122</v>
      </c>
      <c r="C324" s="441">
        <v>15747.19</v>
      </c>
    </row>
    <row r="325" spans="1:3" x14ac:dyDescent="0.2">
      <c r="A325" s="440" t="s">
        <v>484</v>
      </c>
      <c r="B325" s="440" t="s">
        <v>485</v>
      </c>
      <c r="C325" s="441">
        <v>6418.63</v>
      </c>
    </row>
    <row r="326" spans="1:3" x14ac:dyDescent="0.2">
      <c r="A326" s="440" t="s">
        <v>486</v>
      </c>
      <c r="B326" s="440" t="s">
        <v>487</v>
      </c>
      <c r="C326" s="441">
        <v>41442.78</v>
      </c>
    </row>
    <row r="327" spans="1:3" x14ac:dyDescent="0.2">
      <c r="A327" s="440" t="s">
        <v>1545</v>
      </c>
      <c r="B327" s="440" t="s">
        <v>1546</v>
      </c>
      <c r="C327" s="441">
        <v>339.15</v>
      </c>
    </row>
    <row r="328" spans="1:3" x14ac:dyDescent="0.2">
      <c r="A328" s="440" t="s">
        <v>1436</v>
      </c>
      <c r="B328" s="440" t="s">
        <v>1437</v>
      </c>
      <c r="C328" s="441">
        <v>106454.17</v>
      </c>
    </row>
    <row r="329" spans="1:3" x14ac:dyDescent="0.2">
      <c r="A329" s="440" t="s">
        <v>1472</v>
      </c>
      <c r="B329" s="440" t="s">
        <v>1473</v>
      </c>
      <c r="C329" s="441">
        <v>5135.87</v>
      </c>
    </row>
    <row r="330" spans="1:3" x14ac:dyDescent="0.2">
      <c r="A330" s="440" t="s">
        <v>488</v>
      </c>
      <c r="B330" s="440" t="s">
        <v>489</v>
      </c>
      <c r="C330" s="441">
        <v>674077.2</v>
      </c>
    </row>
    <row r="331" spans="1:3" x14ac:dyDescent="0.2">
      <c r="A331" s="440" t="s">
        <v>490</v>
      </c>
      <c r="B331" s="440" t="s">
        <v>491</v>
      </c>
      <c r="C331" s="441">
        <v>674077.2</v>
      </c>
    </row>
    <row r="332" spans="1:3" x14ac:dyDescent="0.2">
      <c r="A332" s="440" t="s">
        <v>492</v>
      </c>
      <c r="B332" s="440" t="s">
        <v>491</v>
      </c>
      <c r="C332" s="441">
        <v>674077.2</v>
      </c>
    </row>
    <row r="333" spans="1:3" x14ac:dyDescent="0.2">
      <c r="A333" s="440" t="s">
        <v>496</v>
      </c>
      <c r="B333" s="440" t="s">
        <v>497</v>
      </c>
      <c r="C333" s="441">
        <v>35432.67</v>
      </c>
    </row>
    <row r="334" spans="1:3" x14ac:dyDescent="0.2">
      <c r="A334" s="440" t="s">
        <v>498</v>
      </c>
      <c r="B334" s="440" t="s">
        <v>499</v>
      </c>
      <c r="C334" s="441">
        <v>35432.67</v>
      </c>
    </row>
    <row r="335" spans="1:3" x14ac:dyDescent="0.2">
      <c r="A335" s="440" t="s">
        <v>500</v>
      </c>
      <c r="B335" s="440" t="s">
        <v>501</v>
      </c>
      <c r="C335" s="441">
        <v>35432.67</v>
      </c>
    </row>
    <row r="336" spans="1:3" x14ac:dyDescent="0.2">
      <c r="A336" s="440" t="s">
        <v>502</v>
      </c>
      <c r="B336" s="440" t="s">
        <v>503</v>
      </c>
      <c r="C336" s="441">
        <v>61425.120000000003</v>
      </c>
    </row>
    <row r="337" spans="1:3" x14ac:dyDescent="0.2">
      <c r="A337" s="440" t="s">
        <v>504</v>
      </c>
      <c r="B337" s="440" t="s">
        <v>505</v>
      </c>
      <c r="C337" s="441">
        <v>31468.98</v>
      </c>
    </row>
    <row r="338" spans="1:3" x14ac:dyDescent="0.2">
      <c r="A338" s="440" t="s">
        <v>506</v>
      </c>
      <c r="B338" s="440" t="s">
        <v>507</v>
      </c>
      <c r="C338" s="441">
        <v>31468.98</v>
      </c>
    </row>
    <row r="339" spans="1:3" x14ac:dyDescent="0.2">
      <c r="A339" s="440" t="s">
        <v>1637</v>
      </c>
      <c r="B339" s="440" t="s">
        <v>1638</v>
      </c>
      <c r="C339" s="441">
        <v>360</v>
      </c>
    </row>
    <row r="340" spans="1:3" x14ac:dyDescent="0.2">
      <c r="A340" s="440" t="s">
        <v>1663</v>
      </c>
      <c r="B340" s="440" t="s">
        <v>1664</v>
      </c>
      <c r="C340" s="441">
        <v>29596.14</v>
      </c>
    </row>
    <row r="341" spans="1:3" x14ac:dyDescent="0.2">
      <c r="A341" s="440" t="s">
        <v>508</v>
      </c>
      <c r="B341" s="440" t="s">
        <v>509</v>
      </c>
      <c r="C341" s="441">
        <v>1624608.23</v>
      </c>
    </row>
    <row r="342" spans="1:3" x14ac:dyDescent="0.2">
      <c r="A342" s="440" t="s">
        <v>510</v>
      </c>
      <c r="B342" s="440" t="s">
        <v>511</v>
      </c>
      <c r="C342" s="441">
        <v>247345.16</v>
      </c>
    </row>
    <row r="343" spans="1:3" x14ac:dyDescent="0.2">
      <c r="A343" s="440" t="s">
        <v>1806</v>
      </c>
      <c r="B343" s="440" t="s">
        <v>512</v>
      </c>
      <c r="C343" s="441">
        <v>28516.21</v>
      </c>
    </row>
    <row r="344" spans="1:3" x14ac:dyDescent="0.2">
      <c r="A344" s="440" t="s">
        <v>1807</v>
      </c>
      <c r="B344" s="440" t="s">
        <v>513</v>
      </c>
      <c r="C344" s="441">
        <v>28516.21</v>
      </c>
    </row>
    <row r="345" spans="1:3" x14ac:dyDescent="0.2">
      <c r="A345" s="440" t="s">
        <v>1808</v>
      </c>
      <c r="B345" s="440" t="s">
        <v>514</v>
      </c>
      <c r="C345" s="441">
        <v>132113.37</v>
      </c>
    </row>
    <row r="346" spans="1:3" x14ac:dyDescent="0.2">
      <c r="A346" s="440" t="s">
        <v>1809</v>
      </c>
      <c r="B346" s="440" t="s">
        <v>515</v>
      </c>
      <c r="C346" s="441">
        <v>2819.33</v>
      </c>
    </row>
    <row r="347" spans="1:3" x14ac:dyDescent="0.2">
      <c r="A347" s="440" t="s">
        <v>1810</v>
      </c>
      <c r="B347" s="440" t="s">
        <v>516</v>
      </c>
      <c r="C347" s="441">
        <v>2819.33</v>
      </c>
    </row>
    <row r="348" spans="1:3" x14ac:dyDescent="0.2">
      <c r="A348" s="440" t="s">
        <v>1811</v>
      </c>
      <c r="B348" s="440" t="s">
        <v>1559</v>
      </c>
      <c r="C348" s="441">
        <v>263.27</v>
      </c>
    </row>
    <row r="349" spans="1:3" x14ac:dyDescent="0.2">
      <c r="A349" s="440" t="s">
        <v>1812</v>
      </c>
      <c r="B349" s="440" t="s">
        <v>516</v>
      </c>
      <c r="C349" s="441">
        <v>263.27</v>
      </c>
    </row>
    <row r="350" spans="1:3" x14ac:dyDescent="0.2">
      <c r="A350" s="440" t="s">
        <v>1813</v>
      </c>
      <c r="B350" s="440" t="s">
        <v>517</v>
      </c>
      <c r="C350" s="441">
        <v>10346.07</v>
      </c>
    </row>
    <row r="351" spans="1:3" x14ac:dyDescent="0.2">
      <c r="A351" s="440" t="s">
        <v>1814</v>
      </c>
      <c r="B351" s="440" t="s">
        <v>516</v>
      </c>
      <c r="C351" s="441">
        <v>10346.07</v>
      </c>
    </row>
    <row r="352" spans="1:3" x14ac:dyDescent="0.2">
      <c r="A352" s="440" t="s">
        <v>1815</v>
      </c>
      <c r="B352" s="440" t="s">
        <v>518</v>
      </c>
      <c r="C352" s="441">
        <v>71873.75</v>
      </c>
    </row>
    <row r="353" spans="1:4" x14ac:dyDescent="0.2">
      <c r="A353" s="440" t="s">
        <v>1816</v>
      </c>
      <c r="B353" s="440" t="s">
        <v>519</v>
      </c>
      <c r="C353" s="441">
        <v>71873.75</v>
      </c>
    </row>
    <row r="354" spans="1:4" x14ac:dyDescent="0.2">
      <c r="A354" s="440" t="s">
        <v>1817</v>
      </c>
      <c r="B354" s="440" t="s">
        <v>1818</v>
      </c>
      <c r="C354" s="441">
        <v>1413.16</v>
      </c>
    </row>
    <row r="355" spans="1:4" x14ac:dyDescent="0.2">
      <c r="A355" s="440" t="s">
        <v>1819</v>
      </c>
      <c r="B355" s="440" t="s">
        <v>1820</v>
      </c>
      <c r="C355" s="441">
        <v>1413.16</v>
      </c>
    </row>
    <row r="356" spans="1:4" x14ac:dyDescent="0.2">
      <c r="A356" s="440" t="s">
        <v>520</v>
      </c>
      <c r="B356" s="440" t="s">
        <v>521</v>
      </c>
      <c r="C356" s="441">
        <v>305079.13</v>
      </c>
    </row>
    <row r="357" spans="1:4" x14ac:dyDescent="0.2">
      <c r="A357" s="440" t="s">
        <v>1821</v>
      </c>
      <c r="B357" s="440" t="s">
        <v>522</v>
      </c>
      <c r="C357" s="441">
        <v>303138.73</v>
      </c>
    </row>
    <row r="358" spans="1:4" x14ac:dyDescent="0.2">
      <c r="A358" s="440" t="s">
        <v>1822</v>
      </c>
      <c r="B358" s="440" t="s">
        <v>523</v>
      </c>
      <c r="C358" s="441">
        <v>286281.11</v>
      </c>
    </row>
    <row r="359" spans="1:4" x14ac:dyDescent="0.2">
      <c r="A359" s="440" t="s">
        <v>1823</v>
      </c>
      <c r="B359" s="440" t="s">
        <v>524</v>
      </c>
      <c r="C359" s="441">
        <v>16857.62</v>
      </c>
    </row>
    <row r="360" spans="1:4" x14ac:dyDescent="0.2">
      <c r="A360" s="440" t="s">
        <v>1824</v>
      </c>
      <c r="B360" s="440" t="s">
        <v>518</v>
      </c>
      <c r="C360" s="441">
        <v>1940.4</v>
      </c>
    </row>
    <row r="361" spans="1:4" x14ac:dyDescent="0.2">
      <c r="A361" s="440" t="s">
        <v>1825</v>
      </c>
      <c r="B361" s="440" t="s">
        <v>1761</v>
      </c>
      <c r="C361" s="441">
        <v>1940.4</v>
      </c>
    </row>
    <row r="362" spans="1:4" x14ac:dyDescent="0.2">
      <c r="A362" s="440" t="s">
        <v>525</v>
      </c>
      <c r="B362" s="440" t="s">
        <v>526</v>
      </c>
      <c r="C362" s="441">
        <v>870475.61</v>
      </c>
    </row>
    <row r="363" spans="1:4" x14ac:dyDescent="0.2">
      <c r="A363" s="440" t="s">
        <v>1826</v>
      </c>
      <c r="B363" s="440" t="s">
        <v>527</v>
      </c>
      <c r="C363" s="441">
        <v>760290.83</v>
      </c>
    </row>
    <row r="364" spans="1:4" x14ac:dyDescent="0.2">
      <c r="A364" s="440" t="s">
        <v>1827</v>
      </c>
      <c r="B364" s="440" t="s">
        <v>528</v>
      </c>
      <c r="C364" s="441">
        <v>760290.83</v>
      </c>
    </row>
    <row r="365" spans="1:4" x14ac:dyDescent="0.2">
      <c r="A365" s="440" t="s">
        <v>1828</v>
      </c>
      <c r="B365" s="440" t="s">
        <v>1322</v>
      </c>
      <c r="C365" s="441">
        <v>690513.12</v>
      </c>
    </row>
    <row r="366" spans="1:4" x14ac:dyDescent="0.2">
      <c r="A366" s="440" t="s">
        <v>1829</v>
      </c>
      <c r="B366" s="440" t="s">
        <v>1013</v>
      </c>
      <c r="C366" s="441">
        <v>69777.710000000006</v>
      </c>
    </row>
    <row r="367" spans="1:4" x14ac:dyDescent="0.2">
      <c r="A367" s="440" t="s">
        <v>1830</v>
      </c>
      <c r="B367" s="440" t="s">
        <v>1712</v>
      </c>
      <c r="C367" s="441">
        <v>64536.74</v>
      </c>
      <c r="D367" s="442"/>
    </row>
    <row r="368" spans="1:4" x14ac:dyDescent="0.2">
      <c r="A368" s="440" t="s">
        <v>1831</v>
      </c>
      <c r="B368" s="440" t="s">
        <v>1713</v>
      </c>
      <c r="C368" s="441">
        <v>64536.74</v>
      </c>
    </row>
    <row r="369" spans="1:3" x14ac:dyDescent="0.2">
      <c r="A369" s="440" t="s">
        <v>1832</v>
      </c>
      <c r="B369" s="440" t="s">
        <v>1681</v>
      </c>
      <c r="C369" s="441">
        <v>64536.74</v>
      </c>
    </row>
    <row r="370" spans="1:3" x14ac:dyDescent="0.2">
      <c r="A370" s="440" t="s">
        <v>1833</v>
      </c>
      <c r="B370" s="440" t="s">
        <v>529</v>
      </c>
      <c r="C370" s="441">
        <v>45648.04</v>
      </c>
    </row>
    <row r="371" spans="1:3" x14ac:dyDescent="0.2">
      <c r="A371" s="440" t="s">
        <v>530</v>
      </c>
      <c r="B371" s="440" t="s">
        <v>531</v>
      </c>
      <c r="C371" s="441">
        <v>201708.33</v>
      </c>
    </row>
    <row r="372" spans="1:3" x14ac:dyDescent="0.2">
      <c r="A372" s="440" t="s">
        <v>1834</v>
      </c>
      <c r="B372" s="440" t="s">
        <v>532</v>
      </c>
      <c r="C372" s="441">
        <v>192104.09</v>
      </c>
    </row>
    <row r="373" spans="1:3" x14ac:dyDescent="0.2">
      <c r="A373" s="440" t="s">
        <v>1312</v>
      </c>
      <c r="B373" s="440" t="s">
        <v>1749</v>
      </c>
      <c r="C373" s="441">
        <v>761.96</v>
      </c>
    </row>
    <row r="374" spans="1:3" x14ac:dyDescent="0.2">
      <c r="A374" s="440" t="s">
        <v>1835</v>
      </c>
      <c r="B374" s="440" t="s">
        <v>1627</v>
      </c>
      <c r="C374" s="441">
        <v>2352.52</v>
      </c>
    </row>
    <row r="375" spans="1:3" x14ac:dyDescent="0.2">
      <c r="A375" s="440" t="s">
        <v>1836</v>
      </c>
      <c r="B375" s="440" t="s">
        <v>533</v>
      </c>
      <c r="C375" s="441">
        <v>3730.16</v>
      </c>
    </row>
    <row r="376" spans="1:3" x14ac:dyDescent="0.2">
      <c r="A376" s="440" t="s">
        <v>1837</v>
      </c>
      <c r="B376" s="440" t="s">
        <v>1838</v>
      </c>
      <c r="C376" s="441">
        <v>2630.4</v>
      </c>
    </row>
    <row r="377" spans="1:3" x14ac:dyDescent="0.2">
      <c r="A377" s="440" t="s">
        <v>1839</v>
      </c>
      <c r="B377" s="440" t="s">
        <v>1565</v>
      </c>
      <c r="C377" s="441">
        <v>129.19999999999999</v>
      </c>
    </row>
    <row r="378" spans="1:3" x14ac:dyDescent="0.2">
      <c r="A378" s="440" t="s">
        <v>534</v>
      </c>
      <c r="B378" s="440" t="s">
        <v>535</v>
      </c>
      <c r="C378" s="441">
        <v>238411030.16999999</v>
      </c>
    </row>
    <row r="379" spans="1:3" x14ac:dyDescent="0.2">
      <c r="A379" s="440" t="s">
        <v>536</v>
      </c>
      <c r="B379" s="440" t="s">
        <v>537</v>
      </c>
      <c r="C379" s="441">
        <v>207404453.72</v>
      </c>
    </row>
    <row r="380" spans="1:3" x14ac:dyDescent="0.2">
      <c r="A380" s="440" t="s">
        <v>538</v>
      </c>
      <c r="B380" s="440" t="s">
        <v>539</v>
      </c>
      <c r="C380" s="441">
        <v>207404453.72</v>
      </c>
    </row>
    <row r="381" spans="1:3" x14ac:dyDescent="0.2">
      <c r="A381" s="440" t="s">
        <v>540</v>
      </c>
      <c r="B381" s="440" t="s">
        <v>1322</v>
      </c>
      <c r="C381" s="441">
        <v>207404453.72</v>
      </c>
    </row>
    <row r="382" spans="1:3" x14ac:dyDescent="0.2">
      <c r="A382" s="440" t="s">
        <v>1033</v>
      </c>
      <c r="B382" s="440" t="s">
        <v>1339</v>
      </c>
      <c r="C382" s="441">
        <v>112875</v>
      </c>
    </row>
    <row r="383" spans="1:3" x14ac:dyDescent="0.2">
      <c r="A383" s="440" t="s">
        <v>1340</v>
      </c>
      <c r="B383" s="440" t="s">
        <v>1468</v>
      </c>
      <c r="C383" s="441">
        <v>112875</v>
      </c>
    </row>
    <row r="384" spans="1:3" x14ac:dyDescent="0.2">
      <c r="A384" s="440" t="s">
        <v>1341</v>
      </c>
      <c r="B384" s="440" t="s">
        <v>1342</v>
      </c>
      <c r="C384" s="441">
        <v>112875</v>
      </c>
    </row>
    <row r="385" spans="1:3" x14ac:dyDescent="0.2">
      <c r="A385" s="440" t="s">
        <v>1014</v>
      </c>
      <c r="B385" s="440" t="s">
        <v>1015</v>
      </c>
      <c r="C385" s="441">
        <v>30893701.449999999</v>
      </c>
    </row>
    <row r="386" spans="1:3" x14ac:dyDescent="0.2">
      <c r="A386" s="440" t="s">
        <v>1016</v>
      </c>
      <c r="B386" s="440" t="s">
        <v>1013</v>
      </c>
      <c r="C386" s="441">
        <v>30893701.449999999</v>
      </c>
    </row>
    <row r="387" spans="1:3" x14ac:dyDescent="0.2">
      <c r="A387" s="440" t="s">
        <v>1676</v>
      </c>
      <c r="B387" s="440" t="s">
        <v>1677</v>
      </c>
      <c r="C387" s="441">
        <v>18428210.800000001</v>
      </c>
    </row>
    <row r="388" spans="1:3" x14ac:dyDescent="0.2">
      <c r="A388" s="440" t="s">
        <v>1678</v>
      </c>
      <c r="B388" s="440" t="s">
        <v>1679</v>
      </c>
      <c r="C388" s="441">
        <v>18428210.800000001</v>
      </c>
    </row>
    <row r="389" spans="1:3" x14ac:dyDescent="0.2">
      <c r="A389" s="440" t="s">
        <v>1680</v>
      </c>
      <c r="B389" s="440" t="s">
        <v>1681</v>
      </c>
      <c r="C389" s="441">
        <v>18428210.800000001</v>
      </c>
    </row>
    <row r="390" spans="1:3" x14ac:dyDescent="0.2">
      <c r="A390" s="440" t="s">
        <v>542</v>
      </c>
      <c r="B390" s="440" t="s">
        <v>543</v>
      </c>
      <c r="C390" s="441">
        <v>218302267.15000001</v>
      </c>
    </row>
    <row r="391" spans="1:3" x14ac:dyDescent="0.2">
      <c r="A391" s="440" t="s">
        <v>544</v>
      </c>
      <c r="B391" s="440" t="s">
        <v>545</v>
      </c>
      <c r="C391" s="441">
        <v>210416835.58000001</v>
      </c>
    </row>
    <row r="392" spans="1:3" x14ac:dyDescent="0.2">
      <c r="A392" s="440" t="s">
        <v>546</v>
      </c>
      <c r="B392" s="440" t="s">
        <v>547</v>
      </c>
      <c r="C392" s="441">
        <v>210416835.58000001</v>
      </c>
    </row>
    <row r="393" spans="1:3" x14ac:dyDescent="0.2">
      <c r="A393" s="440" t="s">
        <v>548</v>
      </c>
      <c r="B393" s="440" t="s">
        <v>549</v>
      </c>
      <c r="C393" s="441">
        <v>210336203.38999999</v>
      </c>
    </row>
    <row r="394" spans="1:3" x14ac:dyDescent="0.2">
      <c r="A394" s="440" t="s">
        <v>550</v>
      </c>
      <c r="B394" s="440" t="s">
        <v>551</v>
      </c>
      <c r="C394" s="441">
        <v>199825059.5</v>
      </c>
    </row>
    <row r="395" spans="1:3" x14ac:dyDescent="0.2">
      <c r="A395" s="440" t="s">
        <v>552</v>
      </c>
      <c r="B395" s="440" t="s">
        <v>553</v>
      </c>
      <c r="C395" s="441">
        <v>10511143.890000001</v>
      </c>
    </row>
    <row r="396" spans="1:3" x14ac:dyDescent="0.2">
      <c r="A396" s="440" t="s">
        <v>554</v>
      </c>
      <c r="B396" s="440" t="s">
        <v>1840</v>
      </c>
      <c r="C396" s="441">
        <v>80632.19</v>
      </c>
    </row>
    <row r="397" spans="1:3" x14ac:dyDescent="0.2">
      <c r="A397" s="440" t="s">
        <v>1841</v>
      </c>
      <c r="B397" s="440" t="s">
        <v>551</v>
      </c>
      <c r="C397" s="441">
        <v>80632.19</v>
      </c>
    </row>
    <row r="398" spans="1:3" x14ac:dyDescent="0.2">
      <c r="A398" s="440" t="s">
        <v>555</v>
      </c>
      <c r="B398" s="440" t="s">
        <v>556</v>
      </c>
      <c r="C398" s="441">
        <v>80962.929999999993</v>
      </c>
    </row>
    <row r="399" spans="1:3" x14ac:dyDescent="0.2">
      <c r="A399" s="440" t="s">
        <v>557</v>
      </c>
      <c r="B399" s="440" t="s">
        <v>558</v>
      </c>
      <c r="C399" s="441">
        <v>80962.929999999993</v>
      </c>
    </row>
    <row r="400" spans="1:3" x14ac:dyDescent="0.2">
      <c r="A400" s="440" t="s">
        <v>559</v>
      </c>
      <c r="B400" s="440" t="s">
        <v>560</v>
      </c>
      <c r="C400" s="441">
        <v>4639961.5199999996</v>
      </c>
    </row>
    <row r="401" spans="1:3" x14ac:dyDescent="0.2">
      <c r="A401" s="440" t="s">
        <v>561</v>
      </c>
      <c r="B401" s="440" t="s">
        <v>562</v>
      </c>
      <c r="C401" s="441">
        <v>4639961.5199999996</v>
      </c>
    </row>
    <row r="402" spans="1:3" x14ac:dyDescent="0.2">
      <c r="A402" s="440" t="s">
        <v>567</v>
      </c>
      <c r="B402" s="440" t="s">
        <v>568</v>
      </c>
      <c r="C402" s="441">
        <v>3164507.12</v>
      </c>
    </row>
    <row r="403" spans="1:3" x14ac:dyDescent="0.2">
      <c r="A403" s="440" t="s">
        <v>1667</v>
      </c>
      <c r="B403" s="440" t="s">
        <v>521</v>
      </c>
      <c r="C403" s="441">
        <v>1592176.61</v>
      </c>
    </row>
    <row r="404" spans="1:3" x14ac:dyDescent="0.2">
      <c r="A404" s="440" t="s">
        <v>1668</v>
      </c>
      <c r="B404" s="440" t="s">
        <v>522</v>
      </c>
      <c r="C404" s="441">
        <v>1592176.61</v>
      </c>
    </row>
    <row r="405" spans="1:3" x14ac:dyDescent="0.2">
      <c r="A405" s="440" t="s">
        <v>1669</v>
      </c>
      <c r="B405" s="440" t="s">
        <v>524</v>
      </c>
      <c r="C405" s="441">
        <v>1592176.61</v>
      </c>
    </row>
    <row r="406" spans="1:3" x14ac:dyDescent="0.2">
      <c r="A406" s="440" t="s">
        <v>1670</v>
      </c>
      <c r="B406" s="440" t="s">
        <v>526</v>
      </c>
      <c r="C406" s="441">
        <v>10740.02</v>
      </c>
    </row>
    <row r="407" spans="1:3" x14ac:dyDescent="0.2">
      <c r="A407" s="440" t="s">
        <v>1672</v>
      </c>
      <c r="B407" s="440" t="s">
        <v>529</v>
      </c>
      <c r="C407" s="441">
        <v>10740.02</v>
      </c>
    </row>
    <row r="408" spans="1:3" x14ac:dyDescent="0.2">
      <c r="A408" s="440" t="s">
        <v>1770</v>
      </c>
      <c r="B408" s="440" t="s">
        <v>511</v>
      </c>
      <c r="C408" s="441">
        <v>12474.98</v>
      </c>
    </row>
    <row r="409" spans="1:3" x14ac:dyDescent="0.2">
      <c r="A409" s="440" t="s">
        <v>1771</v>
      </c>
      <c r="B409" s="440" t="s">
        <v>512</v>
      </c>
      <c r="C409" s="441">
        <v>58</v>
      </c>
    </row>
    <row r="410" spans="1:3" x14ac:dyDescent="0.2">
      <c r="A410" s="440" t="s">
        <v>1772</v>
      </c>
      <c r="B410" s="440" t="s">
        <v>513</v>
      </c>
      <c r="C410" s="441">
        <v>58</v>
      </c>
    </row>
    <row r="411" spans="1:3" x14ac:dyDescent="0.2">
      <c r="A411" s="440" t="s">
        <v>1773</v>
      </c>
      <c r="B411" s="440" t="s">
        <v>514</v>
      </c>
      <c r="C411" s="441">
        <v>12362.12</v>
      </c>
    </row>
    <row r="412" spans="1:3" x14ac:dyDescent="0.2">
      <c r="A412" s="440" t="s">
        <v>1774</v>
      </c>
      <c r="B412" s="440" t="s">
        <v>515</v>
      </c>
      <c r="C412" s="441">
        <v>48.68</v>
      </c>
    </row>
    <row r="413" spans="1:3" x14ac:dyDescent="0.2">
      <c r="A413" s="440" t="s">
        <v>1775</v>
      </c>
      <c r="B413" s="440" t="s">
        <v>516</v>
      </c>
      <c r="C413" s="441">
        <v>48.68</v>
      </c>
    </row>
    <row r="414" spans="1:3" x14ac:dyDescent="0.2">
      <c r="A414" s="440" t="s">
        <v>1776</v>
      </c>
      <c r="B414" s="440" t="s">
        <v>517</v>
      </c>
      <c r="C414" s="441">
        <v>6.18</v>
      </c>
    </row>
    <row r="415" spans="1:3" x14ac:dyDescent="0.2">
      <c r="A415" s="440" t="s">
        <v>1777</v>
      </c>
      <c r="B415" s="440" t="s">
        <v>516</v>
      </c>
      <c r="C415" s="441">
        <v>6.18</v>
      </c>
    </row>
    <row r="416" spans="1:3" x14ac:dyDescent="0.2">
      <c r="A416" s="440" t="s">
        <v>1778</v>
      </c>
      <c r="B416" s="440" t="s">
        <v>521</v>
      </c>
      <c r="C416" s="441">
        <v>460175.27</v>
      </c>
    </row>
    <row r="417" spans="1:3" x14ac:dyDescent="0.2">
      <c r="A417" s="440" t="s">
        <v>1779</v>
      </c>
      <c r="B417" s="440" t="s">
        <v>522</v>
      </c>
      <c r="C417" s="441">
        <v>460175.27</v>
      </c>
    </row>
    <row r="418" spans="1:3" x14ac:dyDescent="0.2">
      <c r="A418" s="440" t="s">
        <v>1780</v>
      </c>
      <c r="B418" s="440" t="s">
        <v>523</v>
      </c>
      <c r="C418" s="441">
        <v>107430.12</v>
      </c>
    </row>
    <row r="419" spans="1:3" x14ac:dyDescent="0.2">
      <c r="A419" s="440" t="s">
        <v>1781</v>
      </c>
      <c r="B419" s="440" t="s">
        <v>524</v>
      </c>
      <c r="C419" s="441">
        <v>352745.15</v>
      </c>
    </row>
    <row r="420" spans="1:3" x14ac:dyDescent="0.2">
      <c r="A420" s="440" t="s">
        <v>1782</v>
      </c>
      <c r="B420" s="440" t="s">
        <v>526</v>
      </c>
      <c r="C420" s="441">
        <v>885332.86</v>
      </c>
    </row>
    <row r="421" spans="1:3" x14ac:dyDescent="0.2">
      <c r="A421" s="440" t="s">
        <v>1783</v>
      </c>
      <c r="B421" s="440" t="s">
        <v>527</v>
      </c>
      <c r="C421" s="441">
        <v>740848.25</v>
      </c>
    </row>
    <row r="422" spans="1:3" x14ac:dyDescent="0.2">
      <c r="A422" s="440" t="s">
        <v>1784</v>
      </c>
      <c r="B422" s="440" t="s">
        <v>528</v>
      </c>
      <c r="C422" s="441">
        <v>740848.25</v>
      </c>
    </row>
    <row r="423" spans="1:3" x14ac:dyDescent="0.2">
      <c r="A423" s="440" t="s">
        <v>1785</v>
      </c>
      <c r="B423" s="440" t="s">
        <v>1671</v>
      </c>
      <c r="C423" s="441">
        <v>740848.25</v>
      </c>
    </row>
    <row r="424" spans="1:3" x14ac:dyDescent="0.2">
      <c r="A424" s="440" t="s">
        <v>1786</v>
      </c>
      <c r="B424" s="440" t="s">
        <v>1712</v>
      </c>
      <c r="C424" s="441">
        <v>76383.86</v>
      </c>
    </row>
    <row r="425" spans="1:3" x14ac:dyDescent="0.2">
      <c r="A425" s="440" t="s">
        <v>1787</v>
      </c>
      <c r="B425" s="440" t="s">
        <v>1713</v>
      </c>
      <c r="C425" s="441">
        <v>76383.86</v>
      </c>
    </row>
    <row r="426" spans="1:3" x14ac:dyDescent="0.2">
      <c r="A426" s="440" t="s">
        <v>1788</v>
      </c>
      <c r="B426" s="440" t="s">
        <v>1681</v>
      </c>
      <c r="C426" s="441">
        <v>76383.86</v>
      </c>
    </row>
    <row r="427" spans="1:3" x14ac:dyDescent="0.2">
      <c r="A427" s="440" t="s">
        <v>1789</v>
      </c>
      <c r="B427" s="440" t="s">
        <v>529</v>
      </c>
      <c r="C427" s="441">
        <v>68100.75</v>
      </c>
    </row>
    <row r="428" spans="1:3" x14ac:dyDescent="0.2">
      <c r="A428" s="440" t="s">
        <v>1790</v>
      </c>
      <c r="B428" s="440" t="s">
        <v>1219</v>
      </c>
      <c r="C428" s="441">
        <v>9305.5499999999993</v>
      </c>
    </row>
    <row r="429" spans="1:3" x14ac:dyDescent="0.2">
      <c r="A429" s="440" t="s">
        <v>1791</v>
      </c>
      <c r="B429" s="440" t="s">
        <v>1248</v>
      </c>
      <c r="C429" s="441">
        <v>9305.5499999999993</v>
      </c>
    </row>
    <row r="430" spans="1:3" x14ac:dyDescent="0.2">
      <c r="A430" s="440" t="s">
        <v>1792</v>
      </c>
      <c r="B430" s="440" t="s">
        <v>531</v>
      </c>
      <c r="C430" s="441">
        <v>30480.400000000001</v>
      </c>
    </row>
    <row r="431" spans="1:3" x14ac:dyDescent="0.2">
      <c r="A431" s="440" t="s">
        <v>1794</v>
      </c>
      <c r="B431" s="440" t="s">
        <v>1627</v>
      </c>
      <c r="C431" s="441">
        <v>29462.95</v>
      </c>
    </row>
    <row r="432" spans="1:3" x14ac:dyDescent="0.2">
      <c r="A432" s="440" t="s">
        <v>1795</v>
      </c>
      <c r="B432" s="440" t="s">
        <v>1565</v>
      </c>
      <c r="C432" s="441">
        <v>1017.45</v>
      </c>
    </row>
    <row r="433" spans="1:4" x14ac:dyDescent="0.2">
      <c r="A433" s="440" t="s">
        <v>569</v>
      </c>
      <c r="B433" s="440" t="s">
        <v>570</v>
      </c>
      <c r="C433" s="441">
        <v>163821.43</v>
      </c>
    </row>
    <row r="434" spans="1:4" x14ac:dyDescent="0.2">
      <c r="A434" s="440" t="s">
        <v>571</v>
      </c>
      <c r="B434" s="440" t="s">
        <v>572</v>
      </c>
      <c r="C434" s="441">
        <v>16047.18</v>
      </c>
    </row>
    <row r="435" spans="1:4" x14ac:dyDescent="0.2">
      <c r="A435" s="440" t="s">
        <v>573</v>
      </c>
      <c r="B435" s="440" t="s">
        <v>574</v>
      </c>
      <c r="C435" s="441">
        <v>144457.06</v>
      </c>
      <c r="D435" s="442"/>
    </row>
    <row r="436" spans="1:4" x14ac:dyDescent="0.2">
      <c r="A436" s="440" t="s">
        <v>575</v>
      </c>
      <c r="B436" s="440" t="s">
        <v>576</v>
      </c>
      <c r="C436" s="441">
        <v>3317.19</v>
      </c>
    </row>
    <row r="437" spans="1:4" x14ac:dyDescent="0.2">
      <c r="A437" s="440" t="s">
        <v>577</v>
      </c>
      <c r="B437" s="440" t="s">
        <v>578</v>
      </c>
      <c r="C437" s="441">
        <v>48958067.789999999</v>
      </c>
    </row>
    <row r="438" spans="1:4" x14ac:dyDescent="0.2">
      <c r="A438" s="440" t="s">
        <v>579</v>
      </c>
      <c r="B438" s="440" t="s">
        <v>580</v>
      </c>
      <c r="C438" s="441">
        <v>6635428.5700000003</v>
      </c>
    </row>
    <row r="439" spans="1:4" x14ac:dyDescent="0.2">
      <c r="A439" s="440" t="s">
        <v>581</v>
      </c>
      <c r="B439" s="440" t="s">
        <v>582</v>
      </c>
      <c r="C439" s="441">
        <v>2857142.86</v>
      </c>
    </row>
    <row r="440" spans="1:4" x14ac:dyDescent="0.2">
      <c r="A440" s="440" t="s">
        <v>583</v>
      </c>
      <c r="B440" s="440" t="s">
        <v>584</v>
      </c>
      <c r="C440" s="441">
        <v>3778285.71</v>
      </c>
    </row>
    <row r="441" spans="1:4" x14ac:dyDescent="0.2">
      <c r="A441" s="440" t="s">
        <v>585</v>
      </c>
      <c r="B441" s="440" t="s">
        <v>586</v>
      </c>
      <c r="C441" s="441">
        <v>33568502.350000001</v>
      </c>
    </row>
    <row r="442" spans="1:4" x14ac:dyDescent="0.2">
      <c r="A442" s="440" t="s">
        <v>944</v>
      </c>
      <c r="B442" s="440" t="s">
        <v>1142</v>
      </c>
      <c r="C442" s="441">
        <v>33375883.77</v>
      </c>
    </row>
    <row r="443" spans="1:4" x14ac:dyDescent="0.2">
      <c r="A443" s="440" t="s">
        <v>587</v>
      </c>
      <c r="B443" s="440" t="s">
        <v>588</v>
      </c>
      <c r="C443" s="441">
        <v>192618.58</v>
      </c>
    </row>
    <row r="444" spans="1:4" x14ac:dyDescent="0.2">
      <c r="A444" s="440" t="s">
        <v>589</v>
      </c>
      <c r="B444" s="440" t="s">
        <v>590</v>
      </c>
      <c r="C444" s="441">
        <v>8754136.8699999992</v>
      </c>
    </row>
    <row r="445" spans="1:4" x14ac:dyDescent="0.2">
      <c r="A445" s="440" t="s">
        <v>591</v>
      </c>
      <c r="B445" s="440" t="s">
        <v>340</v>
      </c>
      <c r="C445" s="441">
        <v>1715893.19</v>
      </c>
    </row>
    <row r="446" spans="1:4" x14ac:dyDescent="0.2">
      <c r="A446" s="440" t="s">
        <v>592</v>
      </c>
      <c r="B446" s="440" t="s">
        <v>372</v>
      </c>
      <c r="C446" s="441">
        <v>3339474.84</v>
      </c>
    </row>
    <row r="447" spans="1:4" x14ac:dyDescent="0.2">
      <c r="A447" s="440" t="s">
        <v>593</v>
      </c>
      <c r="B447" s="440" t="s">
        <v>594</v>
      </c>
      <c r="C447" s="441">
        <v>3610768.84</v>
      </c>
    </row>
    <row r="448" spans="1:4" x14ac:dyDescent="0.2">
      <c r="A448" s="440" t="s">
        <v>1396</v>
      </c>
      <c r="B448" s="440" t="s">
        <v>1397</v>
      </c>
      <c r="C448" s="441">
        <v>88000</v>
      </c>
    </row>
    <row r="449" spans="1:3" x14ac:dyDescent="0.2">
      <c r="A449" s="440" t="s">
        <v>595</v>
      </c>
      <c r="B449" s="440" t="s">
        <v>596</v>
      </c>
      <c r="C449" s="441">
        <v>371617796.73000002</v>
      </c>
    </row>
    <row r="450" spans="1:3" x14ac:dyDescent="0.2">
      <c r="A450" s="440" t="s">
        <v>597</v>
      </c>
      <c r="B450" s="440" t="s">
        <v>598</v>
      </c>
      <c r="C450" s="441">
        <v>359745380.02999997</v>
      </c>
    </row>
    <row r="451" spans="1:3" x14ac:dyDescent="0.2">
      <c r="A451" s="440" t="s">
        <v>599</v>
      </c>
      <c r="B451" s="440" t="s">
        <v>600</v>
      </c>
      <c r="C451" s="441">
        <v>359745380.02999997</v>
      </c>
    </row>
    <row r="452" spans="1:3" x14ac:dyDescent="0.2">
      <c r="A452" s="440" t="s">
        <v>601</v>
      </c>
      <c r="B452" s="440" t="s">
        <v>602</v>
      </c>
      <c r="C452" s="441">
        <v>11872416.699999999</v>
      </c>
    </row>
    <row r="453" spans="1:3" x14ac:dyDescent="0.2">
      <c r="A453" s="440" t="s">
        <v>1568</v>
      </c>
      <c r="B453" s="440" t="s">
        <v>1569</v>
      </c>
      <c r="C453" s="441">
        <v>11815035.279999999</v>
      </c>
    </row>
    <row r="454" spans="1:3" x14ac:dyDescent="0.2">
      <c r="A454" s="440" t="s">
        <v>603</v>
      </c>
      <c r="B454" s="440" t="s">
        <v>604</v>
      </c>
      <c r="C454" s="441">
        <v>57381.42</v>
      </c>
    </row>
    <row r="455" spans="1:3" x14ac:dyDescent="0.2">
      <c r="A455" s="440" t="s">
        <v>609</v>
      </c>
      <c r="B455" s="440" t="s">
        <v>610</v>
      </c>
      <c r="C455" s="441">
        <v>912328.65</v>
      </c>
    </row>
    <row r="456" spans="1:3" x14ac:dyDescent="0.2">
      <c r="A456" s="440" t="s">
        <v>611</v>
      </c>
      <c r="B456" s="440" t="s">
        <v>612</v>
      </c>
      <c r="C456" s="441">
        <v>5720</v>
      </c>
    </row>
    <row r="457" spans="1:3" x14ac:dyDescent="0.2">
      <c r="A457" s="440" t="s">
        <v>613</v>
      </c>
      <c r="B457" s="440" t="s">
        <v>614</v>
      </c>
      <c r="C457" s="441">
        <v>5720</v>
      </c>
    </row>
    <row r="458" spans="1:3" x14ac:dyDescent="0.2">
      <c r="A458" s="440" t="s">
        <v>615</v>
      </c>
      <c r="B458" s="440" t="s">
        <v>616</v>
      </c>
      <c r="C458" s="441">
        <v>778240.22</v>
      </c>
    </row>
    <row r="459" spans="1:3" x14ac:dyDescent="0.2">
      <c r="A459" s="440" t="s">
        <v>617</v>
      </c>
      <c r="B459" s="440" t="s">
        <v>618</v>
      </c>
      <c r="C459" s="441">
        <v>503455.82</v>
      </c>
    </row>
    <row r="460" spans="1:3" x14ac:dyDescent="0.2">
      <c r="A460" s="440" t="s">
        <v>619</v>
      </c>
      <c r="B460" s="440" t="s">
        <v>620</v>
      </c>
      <c r="C460" s="441">
        <v>129857.36</v>
      </c>
    </row>
    <row r="461" spans="1:3" x14ac:dyDescent="0.2">
      <c r="A461" s="440" t="s">
        <v>621</v>
      </c>
      <c r="B461" s="440" t="s">
        <v>622</v>
      </c>
      <c r="C461" s="441">
        <v>85194.15</v>
      </c>
    </row>
    <row r="462" spans="1:3" x14ac:dyDescent="0.2">
      <c r="A462" s="440" t="s">
        <v>623</v>
      </c>
      <c r="B462" s="440" t="s">
        <v>624</v>
      </c>
      <c r="C462" s="441">
        <v>44663.21</v>
      </c>
    </row>
    <row r="463" spans="1:3" x14ac:dyDescent="0.2">
      <c r="A463" s="440" t="s">
        <v>625</v>
      </c>
      <c r="B463" s="440" t="s">
        <v>626</v>
      </c>
      <c r="C463" s="441">
        <v>144927.04000000001</v>
      </c>
    </row>
    <row r="464" spans="1:3" x14ac:dyDescent="0.2">
      <c r="A464" s="440" t="s">
        <v>627</v>
      </c>
      <c r="B464" s="440" t="s">
        <v>628</v>
      </c>
      <c r="C464" s="441">
        <v>48779.7</v>
      </c>
    </row>
    <row r="465" spans="1:3" x14ac:dyDescent="0.2">
      <c r="A465" s="440" t="s">
        <v>629</v>
      </c>
      <c r="B465" s="440" t="s">
        <v>630</v>
      </c>
      <c r="C465" s="441">
        <v>22542.9</v>
      </c>
    </row>
    <row r="466" spans="1:3" x14ac:dyDescent="0.2">
      <c r="A466" s="440" t="s">
        <v>631</v>
      </c>
      <c r="B466" s="440" t="s">
        <v>632</v>
      </c>
      <c r="C466" s="441">
        <v>67751.039999999994</v>
      </c>
    </row>
    <row r="467" spans="1:3" x14ac:dyDescent="0.2">
      <c r="A467" s="440" t="s">
        <v>633</v>
      </c>
      <c r="B467" s="440" t="s">
        <v>634</v>
      </c>
      <c r="C467" s="441">
        <v>4250</v>
      </c>
    </row>
    <row r="468" spans="1:3" x14ac:dyDescent="0.2">
      <c r="A468" s="440" t="s">
        <v>635</v>
      </c>
      <c r="B468" s="440" t="s">
        <v>1842</v>
      </c>
      <c r="C468" s="441">
        <v>1428.4</v>
      </c>
    </row>
    <row r="469" spans="1:3" x14ac:dyDescent="0.2">
      <c r="A469" s="440" t="s">
        <v>1330</v>
      </c>
      <c r="B469" s="440" t="s">
        <v>1331</v>
      </c>
      <c r="C469" s="441">
        <v>175</v>
      </c>
    </row>
    <row r="470" spans="1:3" x14ac:dyDescent="0.2">
      <c r="A470" s="440" t="s">
        <v>636</v>
      </c>
      <c r="B470" s="440" t="s">
        <v>637</v>
      </c>
      <c r="C470" s="441">
        <v>3498.53</v>
      </c>
    </row>
    <row r="471" spans="1:3" x14ac:dyDescent="0.2">
      <c r="A471" s="440" t="s">
        <v>638</v>
      </c>
      <c r="B471" s="440" t="s">
        <v>639</v>
      </c>
      <c r="C471" s="441">
        <v>3498.53</v>
      </c>
    </row>
    <row r="472" spans="1:3" x14ac:dyDescent="0.2">
      <c r="A472" s="440" t="s">
        <v>642</v>
      </c>
      <c r="B472" s="440" t="s">
        <v>643</v>
      </c>
      <c r="C472" s="441">
        <v>70561.25</v>
      </c>
    </row>
    <row r="473" spans="1:3" x14ac:dyDescent="0.2">
      <c r="A473" s="440" t="s">
        <v>644</v>
      </c>
      <c r="B473" s="440" t="s">
        <v>645</v>
      </c>
      <c r="C473" s="441">
        <v>70561.25</v>
      </c>
    </row>
    <row r="474" spans="1:3" x14ac:dyDescent="0.2">
      <c r="A474" s="440" t="s">
        <v>646</v>
      </c>
      <c r="B474" s="440" t="s">
        <v>647</v>
      </c>
      <c r="C474" s="441">
        <v>42571.5</v>
      </c>
    </row>
    <row r="475" spans="1:3" x14ac:dyDescent="0.2">
      <c r="A475" s="440" t="s">
        <v>648</v>
      </c>
      <c r="B475" s="440" t="s">
        <v>649</v>
      </c>
      <c r="C475" s="441">
        <v>27989.75</v>
      </c>
    </row>
    <row r="476" spans="1:3" x14ac:dyDescent="0.2">
      <c r="A476" s="440" t="s">
        <v>650</v>
      </c>
      <c r="B476" s="440" t="s">
        <v>651</v>
      </c>
      <c r="C476" s="441">
        <v>4408.6499999999996</v>
      </c>
    </row>
    <row r="477" spans="1:3" x14ac:dyDescent="0.2">
      <c r="A477" s="440" t="s">
        <v>652</v>
      </c>
      <c r="B477" s="440" t="s">
        <v>653</v>
      </c>
      <c r="C477" s="441">
        <v>2472</v>
      </c>
    </row>
    <row r="478" spans="1:3" x14ac:dyDescent="0.2">
      <c r="A478" s="440" t="s">
        <v>1293</v>
      </c>
      <c r="B478" s="440" t="s">
        <v>1295</v>
      </c>
      <c r="C478" s="441">
        <v>1936.65</v>
      </c>
    </row>
    <row r="479" spans="1:3" x14ac:dyDescent="0.2">
      <c r="A479" s="440" t="s">
        <v>1294</v>
      </c>
      <c r="B479" s="440" t="s">
        <v>1296</v>
      </c>
      <c r="C479" s="441">
        <v>1340.9</v>
      </c>
    </row>
    <row r="480" spans="1:3" x14ac:dyDescent="0.2">
      <c r="A480" s="440" t="s">
        <v>1491</v>
      </c>
      <c r="B480" s="440" t="s">
        <v>1492</v>
      </c>
      <c r="C480" s="441">
        <v>595.75</v>
      </c>
    </row>
    <row r="481" spans="1:4" x14ac:dyDescent="0.2">
      <c r="A481" s="440" t="s">
        <v>1446</v>
      </c>
      <c r="B481" s="440" t="s">
        <v>1447</v>
      </c>
      <c r="C481" s="441">
        <v>49900</v>
      </c>
    </row>
    <row r="482" spans="1:4" x14ac:dyDescent="0.2">
      <c r="A482" s="440" t="s">
        <v>1448</v>
      </c>
      <c r="B482" s="440" t="s">
        <v>1449</v>
      </c>
      <c r="C482" s="441">
        <v>49900</v>
      </c>
    </row>
    <row r="483" spans="1:4" x14ac:dyDescent="0.2">
      <c r="A483" s="440" t="s">
        <v>1450</v>
      </c>
      <c r="B483" s="440" t="s">
        <v>1437</v>
      </c>
      <c r="C483" s="441">
        <v>49900</v>
      </c>
      <c r="D483" s="442"/>
    </row>
    <row r="484" spans="1:4" x14ac:dyDescent="0.2">
      <c r="A484" s="440" t="s">
        <v>654</v>
      </c>
      <c r="B484" s="440" t="s">
        <v>655</v>
      </c>
      <c r="C484" s="441">
        <v>540424.11</v>
      </c>
    </row>
    <row r="485" spans="1:4" x14ac:dyDescent="0.2">
      <c r="A485" s="440" t="s">
        <v>656</v>
      </c>
      <c r="B485" s="440" t="s">
        <v>292</v>
      </c>
      <c r="C485" s="441">
        <v>2629.29</v>
      </c>
    </row>
    <row r="486" spans="1:4" x14ac:dyDescent="0.2">
      <c r="A486" s="440" t="s">
        <v>657</v>
      </c>
      <c r="B486" s="440" t="s">
        <v>294</v>
      </c>
      <c r="C486" s="441">
        <v>2629.29</v>
      </c>
    </row>
    <row r="487" spans="1:4" x14ac:dyDescent="0.2">
      <c r="A487" s="440" t="s">
        <v>658</v>
      </c>
      <c r="B487" s="440" t="s">
        <v>659</v>
      </c>
      <c r="C487" s="441">
        <v>7462.95</v>
      </c>
    </row>
    <row r="488" spans="1:4" x14ac:dyDescent="0.2">
      <c r="A488" s="440" t="s">
        <v>1519</v>
      </c>
      <c r="B488" s="440" t="s">
        <v>659</v>
      </c>
      <c r="C488" s="441">
        <v>7462.95</v>
      </c>
    </row>
    <row r="489" spans="1:4" x14ac:dyDescent="0.2">
      <c r="A489" s="440" t="s">
        <v>660</v>
      </c>
      <c r="B489" s="440" t="s">
        <v>661</v>
      </c>
      <c r="C489" s="441">
        <v>4223.97</v>
      </c>
    </row>
    <row r="490" spans="1:4" x14ac:dyDescent="0.2">
      <c r="A490" s="440" t="s">
        <v>662</v>
      </c>
      <c r="B490" s="440" t="s">
        <v>298</v>
      </c>
      <c r="C490" s="441">
        <v>2963.03</v>
      </c>
    </row>
    <row r="491" spans="1:4" x14ac:dyDescent="0.2">
      <c r="A491" s="440" t="s">
        <v>663</v>
      </c>
      <c r="B491" s="440" t="s">
        <v>300</v>
      </c>
      <c r="C491" s="441">
        <v>817.44</v>
      </c>
    </row>
    <row r="492" spans="1:4" x14ac:dyDescent="0.2">
      <c r="A492" s="440" t="s">
        <v>664</v>
      </c>
      <c r="B492" s="440" t="s">
        <v>665</v>
      </c>
      <c r="C492" s="441">
        <v>443.5</v>
      </c>
    </row>
    <row r="493" spans="1:4" x14ac:dyDescent="0.2">
      <c r="A493" s="440" t="s">
        <v>668</v>
      </c>
      <c r="B493" s="440" t="s">
        <v>669</v>
      </c>
      <c r="C493" s="441">
        <v>4998.96</v>
      </c>
    </row>
    <row r="494" spans="1:4" x14ac:dyDescent="0.2">
      <c r="A494" s="440" t="s">
        <v>670</v>
      </c>
      <c r="B494" s="440" t="s">
        <v>304</v>
      </c>
      <c r="C494" s="441">
        <v>143.94</v>
      </c>
    </row>
    <row r="495" spans="1:4" x14ac:dyDescent="0.2">
      <c r="A495" s="440" t="s">
        <v>672</v>
      </c>
      <c r="B495" s="440" t="s">
        <v>308</v>
      </c>
      <c r="C495" s="441">
        <v>4855.0200000000004</v>
      </c>
    </row>
    <row r="496" spans="1:4" x14ac:dyDescent="0.2">
      <c r="A496" s="440" t="s">
        <v>673</v>
      </c>
      <c r="B496" s="440" t="s">
        <v>674</v>
      </c>
      <c r="C496" s="441">
        <v>18.78</v>
      </c>
    </row>
    <row r="497" spans="1:4" x14ac:dyDescent="0.2">
      <c r="A497" s="440" t="s">
        <v>675</v>
      </c>
      <c r="B497" s="440" t="s">
        <v>676</v>
      </c>
      <c r="C497" s="441">
        <v>18.78</v>
      </c>
    </row>
    <row r="498" spans="1:4" x14ac:dyDescent="0.2">
      <c r="A498" s="440" t="s">
        <v>677</v>
      </c>
      <c r="B498" s="440" t="s">
        <v>310</v>
      </c>
      <c r="C498" s="441">
        <v>4314.13</v>
      </c>
    </row>
    <row r="499" spans="1:4" x14ac:dyDescent="0.2">
      <c r="A499" s="440" t="s">
        <v>678</v>
      </c>
      <c r="B499" s="440" t="s">
        <v>312</v>
      </c>
      <c r="C499" s="441">
        <v>4255.6400000000003</v>
      </c>
    </row>
    <row r="500" spans="1:4" x14ac:dyDescent="0.2">
      <c r="A500" s="440" t="s">
        <v>679</v>
      </c>
      <c r="B500" s="440" t="s">
        <v>314</v>
      </c>
      <c r="C500" s="441">
        <v>58.49</v>
      </c>
      <c r="D500" s="442"/>
    </row>
    <row r="501" spans="1:4" x14ac:dyDescent="0.2">
      <c r="A501" s="440" t="s">
        <v>680</v>
      </c>
      <c r="B501" s="440" t="s">
        <v>681</v>
      </c>
      <c r="C501" s="441">
        <v>637.38</v>
      </c>
    </row>
    <row r="502" spans="1:4" x14ac:dyDescent="0.2">
      <c r="A502" s="440" t="s">
        <v>682</v>
      </c>
      <c r="B502" s="440" t="s">
        <v>316</v>
      </c>
      <c r="C502" s="441">
        <v>637.38</v>
      </c>
    </row>
    <row r="503" spans="1:4" x14ac:dyDescent="0.2">
      <c r="A503" s="440" t="s">
        <v>683</v>
      </c>
      <c r="B503" s="440" t="s">
        <v>684</v>
      </c>
      <c r="C503" s="441">
        <v>23166.09</v>
      </c>
    </row>
    <row r="504" spans="1:4" x14ac:dyDescent="0.2">
      <c r="A504" s="440" t="s">
        <v>1520</v>
      </c>
      <c r="B504" s="440" t="s">
        <v>1521</v>
      </c>
      <c r="C504" s="441">
        <v>19587.93</v>
      </c>
    </row>
    <row r="505" spans="1:4" x14ac:dyDescent="0.2">
      <c r="A505" s="440" t="s">
        <v>1522</v>
      </c>
      <c r="B505" s="440" t="s">
        <v>1523</v>
      </c>
      <c r="C505" s="441">
        <v>178.88</v>
      </c>
    </row>
    <row r="506" spans="1:4" x14ac:dyDescent="0.2">
      <c r="A506" s="440" t="s">
        <v>685</v>
      </c>
      <c r="B506" s="440" t="s">
        <v>686</v>
      </c>
      <c r="C506" s="441">
        <v>3399.28</v>
      </c>
    </row>
    <row r="507" spans="1:4" x14ac:dyDescent="0.2">
      <c r="A507" s="440" t="s">
        <v>689</v>
      </c>
      <c r="B507" s="440" t="s">
        <v>690</v>
      </c>
      <c r="C507" s="441">
        <v>20820.77</v>
      </c>
    </row>
    <row r="508" spans="1:4" x14ac:dyDescent="0.2">
      <c r="A508" s="440" t="s">
        <v>1524</v>
      </c>
      <c r="B508" s="440" t="s">
        <v>1525</v>
      </c>
      <c r="C508" s="441">
        <v>19471.41</v>
      </c>
    </row>
    <row r="509" spans="1:4" x14ac:dyDescent="0.2">
      <c r="A509" s="440" t="s">
        <v>691</v>
      </c>
      <c r="B509" s="440" t="s">
        <v>692</v>
      </c>
      <c r="C509" s="441">
        <v>1349.36</v>
      </c>
    </row>
    <row r="510" spans="1:4" x14ac:dyDescent="0.2">
      <c r="A510" s="440" t="s">
        <v>693</v>
      </c>
      <c r="B510" s="440" t="s">
        <v>694</v>
      </c>
      <c r="C510" s="441">
        <v>273.32</v>
      </c>
    </row>
    <row r="511" spans="1:4" x14ac:dyDescent="0.2">
      <c r="A511" s="440" t="s">
        <v>1526</v>
      </c>
      <c r="B511" s="440" t="s">
        <v>1527</v>
      </c>
      <c r="C511" s="441">
        <v>198.32</v>
      </c>
    </row>
    <row r="512" spans="1:4" x14ac:dyDescent="0.2">
      <c r="A512" s="440" t="s">
        <v>1716</v>
      </c>
      <c r="B512" s="440" t="s">
        <v>1717</v>
      </c>
      <c r="C512" s="441">
        <v>75</v>
      </c>
    </row>
    <row r="513" spans="1:3" x14ac:dyDescent="0.2">
      <c r="A513" s="440" t="s">
        <v>695</v>
      </c>
      <c r="B513" s="440" t="s">
        <v>696</v>
      </c>
      <c r="C513" s="441">
        <v>441283.41</v>
      </c>
    </row>
    <row r="514" spans="1:3" x14ac:dyDescent="0.2">
      <c r="A514" s="440" t="s">
        <v>697</v>
      </c>
      <c r="B514" s="440" t="s">
        <v>698</v>
      </c>
      <c r="C514" s="441">
        <v>1077.28</v>
      </c>
    </row>
    <row r="515" spans="1:3" x14ac:dyDescent="0.2">
      <c r="A515" s="440" t="s">
        <v>699</v>
      </c>
      <c r="B515" s="440" t="s">
        <v>700</v>
      </c>
      <c r="C515" s="441">
        <v>440206.13</v>
      </c>
    </row>
    <row r="516" spans="1:3" x14ac:dyDescent="0.2">
      <c r="A516" s="440" t="s">
        <v>701</v>
      </c>
      <c r="B516" s="440" t="s">
        <v>702</v>
      </c>
      <c r="C516" s="441">
        <v>36317.769999999997</v>
      </c>
    </row>
    <row r="517" spans="1:3" x14ac:dyDescent="0.2">
      <c r="A517" s="440" t="s">
        <v>703</v>
      </c>
      <c r="B517" s="440" t="s">
        <v>397</v>
      </c>
      <c r="C517" s="441">
        <v>16105.83</v>
      </c>
    </row>
    <row r="518" spans="1:3" x14ac:dyDescent="0.2">
      <c r="A518" s="440" t="s">
        <v>704</v>
      </c>
      <c r="B518" s="440" t="s">
        <v>1843</v>
      </c>
      <c r="C518" s="441">
        <v>41489.980000000003</v>
      </c>
    </row>
    <row r="519" spans="1:3" x14ac:dyDescent="0.2">
      <c r="A519" s="440" t="s">
        <v>705</v>
      </c>
      <c r="B519" s="440" t="s">
        <v>1844</v>
      </c>
      <c r="C519" s="441">
        <v>10759.96</v>
      </c>
    </row>
    <row r="520" spans="1:3" x14ac:dyDescent="0.2">
      <c r="A520" s="440" t="s">
        <v>706</v>
      </c>
      <c r="B520" s="440" t="s">
        <v>1845</v>
      </c>
      <c r="C520" s="441">
        <v>59630.61</v>
      </c>
    </row>
    <row r="521" spans="1:3" x14ac:dyDescent="0.2">
      <c r="A521" s="440" t="s">
        <v>707</v>
      </c>
      <c r="B521" s="440" t="s">
        <v>1846</v>
      </c>
      <c r="C521" s="441">
        <v>275891.98</v>
      </c>
    </row>
    <row r="522" spans="1:3" x14ac:dyDescent="0.2">
      <c r="A522" s="440" t="s">
        <v>1732</v>
      </c>
      <c r="B522" s="440" t="s">
        <v>1733</v>
      </c>
      <c r="C522" s="441">
        <v>10</v>
      </c>
    </row>
    <row r="523" spans="1:3" x14ac:dyDescent="0.2">
      <c r="A523" s="440" t="s">
        <v>708</v>
      </c>
      <c r="B523" s="440" t="s">
        <v>709</v>
      </c>
      <c r="C523" s="441">
        <v>18272.330000000002</v>
      </c>
    </row>
    <row r="524" spans="1:3" x14ac:dyDescent="0.2">
      <c r="A524" s="440" t="s">
        <v>710</v>
      </c>
      <c r="B524" s="440" t="s">
        <v>711</v>
      </c>
      <c r="C524" s="441">
        <v>2053</v>
      </c>
    </row>
    <row r="525" spans="1:3" x14ac:dyDescent="0.2">
      <c r="A525" s="440" t="s">
        <v>712</v>
      </c>
      <c r="B525" s="440" t="s">
        <v>713</v>
      </c>
      <c r="C525" s="441">
        <v>16219.33</v>
      </c>
    </row>
    <row r="526" spans="1:3" x14ac:dyDescent="0.2">
      <c r="A526" s="440" t="s">
        <v>714</v>
      </c>
      <c r="B526" s="440" t="s">
        <v>715</v>
      </c>
      <c r="C526" s="441">
        <v>5494</v>
      </c>
    </row>
    <row r="527" spans="1:3" x14ac:dyDescent="0.2">
      <c r="A527" s="440" t="s">
        <v>716</v>
      </c>
      <c r="B527" s="440" t="s">
        <v>717</v>
      </c>
      <c r="C527" s="441">
        <v>60</v>
      </c>
    </row>
    <row r="528" spans="1:3" x14ac:dyDescent="0.2">
      <c r="A528" s="440" t="s">
        <v>718</v>
      </c>
      <c r="B528" s="440" t="s">
        <v>719</v>
      </c>
      <c r="C528" s="441">
        <v>5209</v>
      </c>
    </row>
    <row r="529" spans="1:3" x14ac:dyDescent="0.2">
      <c r="A529" s="440" t="s">
        <v>1693</v>
      </c>
      <c r="B529" s="440" t="s">
        <v>1694</v>
      </c>
      <c r="C529" s="441">
        <v>225</v>
      </c>
    </row>
    <row r="530" spans="1:3" x14ac:dyDescent="0.2">
      <c r="A530" s="440" t="s">
        <v>720</v>
      </c>
      <c r="B530" s="440" t="s">
        <v>721</v>
      </c>
      <c r="C530" s="441">
        <v>6828.73</v>
      </c>
    </row>
    <row r="531" spans="1:3" x14ac:dyDescent="0.2">
      <c r="A531" s="440" t="s">
        <v>722</v>
      </c>
      <c r="B531" s="440" t="s">
        <v>723</v>
      </c>
      <c r="C531" s="441">
        <v>2828.73</v>
      </c>
    </row>
    <row r="532" spans="1:3" x14ac:dyDescent="0.2">
      <c r="A532" s="440" t="s">
        <v>724</v>
      </c>
      <c r="B532" s="440" t="s">
        <v>725</v>
      </c>
      <c r="C532" s="441">
        <v>4000</v>
      </c>
    </row>
    <row r="533" spans="1:3" x14ac:dyDescent="0.2">
      <c r="A533" s="440" t="s">
        <v>1538</v>
      </c>
      <c r="B533" s="440" t="s">
        <v>397</v>
      </c>
      <c r="C533" s="441">
        <v>4000</v>
      </c>
    </row>
    <row r="534" spans="1:3" x14ac:dyDescent="0.2">
      <c r="A534" s="440" t="s">
        <v>728</v>
      </c>
      <c r="B534" s="440" t="s">
        <v>729</v>
      </c>
      <c r="C534" s="441">
        <v>462.91</v>
      </c>
    </row>
    <row r="535" spans="1:3" x14ac:dyDescent="0.2">
      <c r="A535" s="440" t="s">
        <v>732</v>
      </c>
      <c r="B535" s="440" t="s">
        <v>733</v>
      </c>
      <c r="C535" s="441">
        <v>462.91</v>
      </c>
    </row>
    <row r="536" spans="1:3" x14ac:dyDescent="0.2">
      <c r="A536" s="440" t="s">
        <v>1847</v>
      </c>
      <c r="B536" s="440" t="s">
        <v>385</v>
      </c>
      <c r="C536" s="441">
        <v>462.91</v>
      </c>
    </row>
    <row r="537" spans="1:3" x14ac:dyDescent="0.2">
      <c r="A537" s="440" t="s">
        <v>1701</v>
      </c>
      <c r="B537" s="440" t="s">
        <v>389</v>
      </c>
      <c r="C537" s="441">
        <v>462.91</v>
      </c>
    </row>
    <row r="538" spans="1:3" x14ac:dyDescent="0.2">
      <c r="A538" s="440" t="s">
        <v>738</v>
      </c>
      <c r="B538" s="440" t="s">
        <v>739</v>
      </c>
      <c r="C538" s="441">
        <v>1051715.57</v>
      </c>
    </row>
    <row r="539" spans="1:3" x14ac:dyDescent="0.2">
      <c r="A539" s="440" t="s">
        <v>740</v>
      </c>
      <c r="B539" s="440" t="s">
        <v>1848</v>
      </c>
      <c r="C539" s="441">
        <v>47337.02</v>
      </c>
    </row>
    <row r="540" spans="1:3" x14ac:dyDescent="0.2">
      <c r="A540" s="440" t="s">
        <v>741</v>
      </c>
      <c r="B540" s="440" t="s">
        <v>742</v>
      </c>
      <c r="C540" s="441">
        <v>47337.02</v>
      </c>
    </row>
    <row r="541" spans="1:3" x14ac:dyDescent="0.2">
      <c r="A541" s="440" t="s">
        <v>743</v>
      </c>
      <c r="B541" s="440" t="s">
        <v>744</v>
      </c>
      <c r="C541" s="441">
        <v>228.03</v>
      </c>
    </row>
    <row r="542" spans="1:3" x14ac:dyDescent="0.2">
      <c r="A542" s="440" t="s">
        <v>745</v>
      </c>
      <c r="B542" s="440" t="s">
        <v>746</v>
      </c>
      <c r="C542" s="441">
        <v>259</v>
      </c>
    </row>
    <row r="543" spans="1:3" x14ac:dyDescent="0.2">
      <c r="A543" s="440" t="s">
        <v>747</v>
      </c>
      <c r="B543" s="440" t="s">
        <v>748</v>
      </c>
      <c r="C543" s="441">
        <v>46849.99</v>
      </c>
    </row>
    <row r="544" spans="1:3" x14ac:dyDescent="0.2">
      <c r="A544" s="440" t="s">
        <v>749</v>
      </c>
      <c r="B544" s="440" t="s">
        <v>750</v>
      </c>
      <c r="C544" s="441">
        <v>1922.61</v>
      </c>
    </row>
    <row r="545" spans="1:3" x14ac:dyDescent="0.2">
      <c r="A545" s="440" t="s">
        <v>752</v>
      </c>
      <c r="B545" s="440" t="s">
        <v>753</v>
      </c>
      <c r="C545" s="441">
        <v>1922.61</v>
      </c>
    </row>
    <row r="546" spans="1:3" x14ac:dyDescent="0.2">
      <c r="A546" s="440" t="s">
        <v>754</v>
      </c>
      <c r="B546" s="440" t="s">
        <v>755</v>
      </c>
      <c r="C546" s="441">
        <v>1922.61</v>
      </c>
    </row>
    <row r="547" spans="1:3" x14ac:dyDescent="0.2">
      <c r="A547" s="440" t="s">
        <v>756</v>
      </c>
      <c r="B547" s="440" t="s">
        <v>1849</v>
      </c>
      <c r="C547" s="441">
        <v>807038.18</v>
      </c>
    </row>
    <row r="548" spans="1:3" x14ac:dyDescent="0.2">
      <c r="A548" s="440" t="s">
        <v>757</v>
      </c>
      <c r="B548" s="440" t="s">
        <v>758</v>
      </c>
      <c r="C548" s="441">
        <v>807038.18</v>
      </c>
    </row>
    <row r="549" spans="1:3" x14ac:dyDescent="0.2">
      <c r="A549" s="440" t="s">
        <v>759</v>
      </c>
      <c r="B549" s="440" t="s">
        <v>760</v>
      </c>
      <c r="C549" s="441">
        <v>807038.14</v>
      </c>
    </row>
    <row r="550" spans="1:3" x14ac:dyDescent="0.2">
      <c r="A550" s="440" t="s">
        <v>761</v>
      </c>
      <c r="B550" s="440" t="s">
        <v>1322</v>
      </c>
      <c r="C550" s="441">
        <v>807038.14</v>
      </c>
    </row>
    <row r="551" spans="1:3" x14ac:dyDescent="0.2">
      <c r="A551" s="440" t="s">
        <v>1753</v>
      </c>
      <c r="B551" s="440" t="s">
        <v>1754</v>
      </c>
      <c r="C551" s="441">
        <v>0.04</v>
      </c>
    </row>
    <row r="552" spans="1:3" x14ac:dyDescent="0.2">
      <c r="A552" s="440" t="s">
        <v>762</v>
      </c>
      <c r="B552" s="440" t="s">
        <v>763</v>
      </c>
      <c r="C552" s="441">
        <v>130881.02</v>
      </c>
    </row>
    <row r="553" spans="1:3" x14ac:dyDescent="0.2">
      <c r="A553" s="440" t="s">
        <v>1398</v>
      </c>
      <c r="B553" s="440" t="s">
        <v>1399</v>
      </c>
      <c r="C553" s="441">
        <v>280.89999999999998</v>
      </c>
    </row>
    <row r="554" spans="1:3" x14ac:dyDescent="0.2">
      <c r="A554" s="440" t="s">
        <v>1400</v>
      </c>
      <c r="B554" s="440" t="s">
        <v>760</v>
      </c>
      <c r="C554" s="441">
        <v>280.89999999999998</v>
      </c>
    </row>
    <row r="555" spans="1:3" x14ac:dyDescent="0.2">
      <c r="A555" s="440" t="s">
        <v>1401</v>
      </c>
      <c r="B555" s="440" t="s">
        <v>1342</v>
      </c>
      <c r="C555" s="441">
        <v>280.89999999999998</v>
      </c>
    </row>
    <row r="556" spans="1:3" x14ac:dyDescent="0.2">
      <c r="A556" s="440" t="s">
        <v>1019</v>
      </c>
      <c r="B556" s="440" t="s">
        <v>1020</v>
      </c>
      <c r="C556" s="441">
        <v>130600.12</v>
      </c>
    </row>
    <row r="557" spans="1:3" x14ac:dyDescent="0.2">
      <c r="A557" s="440" t="s">
        <v>1021</v>
      </c>
      <c r="B557" s="440" t="s">
        <v>760</v>
      </c>
      <c r="C557" s="441">
        <v>130600.12</v>
      </c>
    </row>
    <row r="558" spans="1:3" x14ac:dyDescent="0.2">
      <c r="A558" s="440" t="s">
        <v>1022</v>
      </c>
      <c r="B558" s="440" t="s">
        <v>1013</v>
      </c>
      <c r="C558" s="441">
        <v>130600.12</v>
      </c>
    </row>
    <row r="559" spans="1:3" x14ac:dyDescent="0.2">
      <c r="A559" s="440" t="s">
        <v>1718</v>
      </c>
      <c r="B559" s="440" t="s">
        <v>1719</v>
      </c>
      <c r="C559" s="441">
        <v>64536.74</v>
      </c>
    </row>
    <row r="560" spans="1:3" x14ac:dyDescent="0.2">
      <c r="A560" s="440" t="s">
        <v>1720</v>
      </c>
      <c r="B560" s="440" t="s">
        <v>1721</v>
      </c>
      <c r="C560" s="441">
        <v>64536.74</v>
      </c>
    </row>
    <row r="561" spans="1:3" x14ac:dyDescent="0.2">
      <c r="A561" s="440" t="s">
        <v>1722</v>
      </c>
      <c r="B561" s="440" t="s">
        <v>1681</v>
      </c>
      <c r="C561" s="441">
        <v>64536.74</v>
      </c>
    </row>
    <row r="562" spans="1:3" x14ac:dyDescent="0.2">
      <c r="A562" s="440" t="s">
        <v>764</v>
      </c>
      <c r="B562" s="440" t="s">
        <v>765</v>
      </c>
      <c r="C562" s="441">
        <v>81102.039999999994</v>
      </c>
    </row>
    <row r="563" spans="1:3" x14ac:dyDescent="0.2">
      <c r="A563" s="440" t="s">
        <v>766</v>
      </c>
      <c r="B563" s="440" t="s">
        <v>767</v>
      </c>
      <c r="C563" s="441">
        <v>81102.039999999994</v>
      </c>
    </row>
    <row r="564" spans="1:3" x14ac:dyDescent="0.2">
      <c r="A564" s="440" t="s">
        <v>1702</v>
      </c>
      <c r="B564" s="440" t="s">
        <v>1703</v>
      </c>
      <c r="C564" s="441">
        <v>46.29</v>
      </c>
    </row>
    <row r="565" spans="1:3" x14ac:dyDescent="0.2">
      <c r="A565" s="440" t="s">
        <v>1542</v>
      </c>
      <c r="B565" s="440" t="s">
        <v>1704</v>
      </c>
      <c r="C565" s="441">
        <v>46.29</v>
      </c>
    </row>
    <row r="566" spans="1:3" x14ac:dyDescent="0.2">
      <c r="A566" s="440" t="s">
        <v>768</v>
      </c>
      <c r="B566" s="440" t="s">
        <v>158</v>
      </c>
      <c r="C566" s="441">
        <v>81055.75</v>
      </c>
    </row>
    <row r="567" spans="1:3" x14ac:dyDescent="0.2">
      <c r="A567" s="440" t="s">
        <v>769</v>
      </c>
      <c r="B567" s="440" t="s">
        <v>770</v>
      </c>
      <c r="C567" s="441">
        <v>81055.75</v>
      </c>
    </row>
    <row r="568" spans="1:3" x14ac:dyDescent="0.2">
      <c r="A568" s="440" t="s">
        <v>773</v>
      </c>
      <c r="B568" s="440" t="s">
        <v>774</v>
      </c>
      <c r="C568" s="441">
        <v>4322787.68</v>
      </c>
    </row>
    <row r="569" spans="1:3" x14ac:dyDescent="0.2">
      <c r="A569" s="440" t="s">
        <v>775</v>
      </c>
      <c r="B569" s="440" t="s">
        <v>776</v>
      </c>
      <c r="C569" s="441">
        <v>237444.44</v>
      </c>
    </row>
    <row r="570" spans="1:3" x14ac:dyDescent="0.2">
      <c r="A570" s="440" t="s">
        <v>1497</v>
      </c>
      <c r="B570" s="440" t="s">
        <v>1494</v>
      </c>
      <c r="C570" s="441">
        <v>15317.27</v>
      </c>
    </row>
    <row r="571" spans="1:3" x14ac:dyDescent="0.2">
      <c r="A571" s="440" t="s">
        <v>777</v>
      </c>
      <c r="B571" s="440" t="s">
        <v>228</v>
      </c>
      <c r="C571" s="441">
        <v>46736.11</v>
      </c>
    </row>
    <row r="572" spans="1:3" x14ac:dyDescent="0.2">
      <c r="A572" s="440" t="s">
        <v>1647</v>
      </c>
      <c r="B572" s="440" t="s">
        <v>1648</v>
      </c>
      <c r="C572" s="441">
        <v>6000.64</v>
      </c>
    </row>
    <row r="573" spans="1:3" x14ac:dyDescent="0.2">
      <c r="A573" s="440" t="s">
        <v>778</v>
      </c>
      <c r="B573" s="440" t="s">
        <v>207</v>
      </c>
      <c r="C573" s="441">
        <v>165531.16</v>
      </c>
    </row>
    <row r="574" spans="1:3" x14ac:dyDescent="0.2">
      <c r="A574" s="440" t="s">
        <v>779</v>
      </c>
      <c r="B574" s="440" t="s">
        <v>214</v>
      </c>
      <c r="C574" s="441">
        <v>3859.26</v>
      </c>
    </row>
    <row r="575" spans="1:3" x14ac:dyDescent="0.2">
      <c r="A575" s="440" t="s">
        <v>780</v>
      </c>
      <c r="B575" s="440" t="s">
        <v>781</v>
      </c>
      <c r="C575" s="441">
        <v>2351723.52</v>
      </c>
    </row>
    <row r="576" spans="1:3" x14ac:dyDescent="0.2">
      <c r="A576" s="440" t="s">
        <v>1416</v>
      </c>
      <c r="B576" s="440" t="s">
        <v>1417</v>
      </c>
      <c r="C576" s="441">
        <v>2344.7199999999998</v>
      </c>
    </row>
    <row r="577" spans="1:4" x14ac:dyDescent="0.2">
      <c r="A577" s="440" t="s">
        <v>783</v>
      </c>
      <c r="B577" s="440" t="s">
        <v>1665</v>
      </c>
      <c r="C577" s="441">
        <v>2000000</v>
      </c>
    </row>
    <row r="578" spans="1:4" x14ac:dyDescent="0.2">
      <c r="A578" s="440" t="s">
        <v>1453</v>
      </c>
      <c r="B578" s="440" t="s">
        <v>1490</v>
      </c>
      <c r="C578" s="441">
        <v>349378.8</v>
      </c>
    </row>
    <row r="579" spans="1:4" x14ac:dyDescent="0.2">
      <c r="A579" s="440" t="s">
        <v>787</v>
      </c>
      <c r="B579" s="440" t="s">
        <v>788</v>
      </c>
      <c r="C579" s="441">
        <v>58222.68</v>
      </c>
    </row>
    <row r="580" spans="1:4" x14ac:dyDescent="0.2">
      <c r="A580" s="440" t="s">
        <v>789</v>
      </c>
      <c r="B580" s="440" t="s">
        <v>790</v>
      </c>
      <c r="C580" s="441">
        <v>19171.009999999998</v>
      </c>
    </row>
    <row r="581" spans="1:4" x14ac:dyDescent="0.2">
      <c r="A581" s="440" t="s">
        <v>791</v>
      </c>
      <c r="B581" s="440" t="s">
        <v>381</v>
      </c>
      <c r="C581" s="441">
        <v>3330.68</v>
      </c>
    </row>
    <row r="582" spans="1:4" x14ac:dyDescent="0.2">
      <c r="A582" s="440" t="s">
        <v>792</v>
      </c>
      <c r="B582" s="440" t="s">
        <v>383</v>
      </c>
      <c r="C582" s="441">
        <v>28438.04</v>
      </c>
    </row>
    <row r="583" spans="1:4" x14ac:dyDescent="0.2">
      <c r="A583" s="440" t="s">
        <v>1597</v>
      </c>
      <c r="B583" s="440" t="s">
        <v>1487</v>
      </c>
      <c r="C583" s="441">
        <v>7282.95</v>
      </c>
    </row>
    <row r="584" spans="1:4" x14ac:dyDescent="0.2">
      <c r="A584" s="440" t="s">
        <v>793</v>
      </c>
      <c r="B584" s="440" t="s">
        <v>1850</v>
      </c>
      <c r="C584" s="441">
        <v>935544.26</v>
      </c>
    </row>
    <row r="585" spans="1:4" x14ac:dyDescent="0.2">
      <c r="A585" s="440" t="s">
        <v>794</v>
      </c>
      <c r="B585" s="440" t="s">
        <v>1851</v>
      </c>
      <c r="C585" s="441">
        <v>661208.39</v>
      </c>
    </row>
    <row r="586" spans="1:4" x14ac:dyDescent="0.2">
      <c r="A586" s="440" t="s">
        <v>795</v>
      </c>
      <c r="B586" s="440" t="s">
        <v>1852</v>
      </c>
      <c r="C586" s="441">
        <v>274335.87</v>
      </c>
      <c r="D586" s="442"/>
    </row>
    <row r="587" spans="1:4" x14ac:dyDescent="0.2">
      <c r="A587" s="440" t="s">
        <v>796</v>
      </c>
      <c r="B587" s="440" t="s">
        <v>797</v>
      </c>
      <c r="C587" s="441">
        <v>739630.78</v>
      </c>
    </row>
    <row r="588" spans="1:4" x14ac:dyDescent="0.2">
      <c r="A588" s="440" t="s">
        <v>798</v>
      </c>
      <c r="B588" s="440" t="s">
        <v>799</v>
      </c>
      <c r="C588" s="441">
        <v>739630.78</v>
      </c>
    </row>
    <row r="589" spans="1:4" x14ac:dyDescent="0.2">
      <c r="A589" s="440" t="s">
        <v>1562</v>
      </c>
      <c r="B589" s="440" t="s">
        <v>1563</v>
      </c>
      <c r="C589" s="441">
        <v>222</v>
      </c>
    </row>
    <row r="590" spans="1:4" x14ac:dyDescent="0.2">
      <c r="A590" s="440" t="s">
        <v>1739</v>
      </c>
      <c r="B590" s="440" t="s">
        <v>1740</v>
      </c>
      <c r="C590" s="441">
        <v>222</v>
      </c>
    </row>
    <row r="591" spans="1:4" x14ac:dyDescent="0.2">
      <c r="A591" s="440" t="s">
        <v>1741</v>
      </c>
      <c r="B591" s="440" t="s">
        <v>1742</v>
      </c>
      <c r="C591" s="441">
        <v>222</v>
      </c>
    </row>
    <row r="592" spans="1:4" x14ac:dyDescent="0.2">
      <c r="A592" s="440" t="s">
        <v>805</v>
      </c>
      <c r="B592" s="440" t="s">
        <v>806</v>
      </c>
      <c r="C592" s="441">
        <v>6329617.3799999999</v>
      </c>
    </row>
    <row r="593" spans="1:3" x14ac:dyDescent="0.2">
      <c r="A593" s="440" t="s">
        <v>807</v>
      </c>
      <c r="B593" s="440" t="s">
        <v>808</v>
      </c>
      <c r="C593" s="441">
        <v>95833.91</v>
      </c>
    </row>
    <row r="594" spans="1:3" x14ac:dyDescent="0.2">
      <c r="A594" s="440" t="s">
        <v>810</v>
      </c>
      <c r="B594" s="440" t="s">
        <v>811</v>
      </c>
      <c r="C594" s="441">
        <v>85614.41</v>
      </c>
    </row>
    <row r="595" spans="1:3" x14ac:dyDescent="0.2">
      <c r="A595" s="440" t="s">
        <v>1540</v>
      </c>
      <c r="B595" s="440" t="s">
        <v>812</v>
      </c>
      <c r="C595" s="441">
        <v>10219.5</v>
      </c>
    </row>
    <row r="596" spans="1:3" x14ac:dyDescent="0.2">
      <c r="A596" s="440" t="s">
        <v>813</v>
      </c>
      <c r="B596" s="440" t="s">
        <v>1541</v>
      </c>
      <c r="C596" s="441">
        <v>10219.5</v>
      </c>
    </row>
    <row r="597" spans="1:3" x14ac:dyDescent="0.2">
      <c r="A597" s="440" t="s">
        <v>815</v>
      </c>
      <c r="B597" s="440" t="s">
        <v>816</v>
      </c>
      <c r="C597" s="441">
        <v>6233783.4699999997</v>
      </c>
    </row>
    <row r="598" spans="1:3" x14ac:dyDescent="0.2">
      <c r="A598" s="440" t="s">
        <v>818</v>
      </c>
      <c r="B598" s="440" t="s">
        <v>158</v>
      </c>
      <c r="C598" s="441">
        <v>6233783.4699999997</v>
      </c>
    </row>
    <row r="599" spans="1:3" x14ac:dyDescent="0.2">
      <c r="A599" s="440" t="s">
        <v>819</v>
      </c>
      <c r="B599" s="440" t="s">
        <v>820</v>
      </c>
      <c r="C599" s="441">
        <v>6231691.3099999996</v>
      </c>
    </row>
    <row r="600" spans="1:3" x14ac:dyDescent="0.2">
      <c r="A600" s="440" t="s">
        <v>821</v>
      </c>
      <c r="B600" s="440" t="s">
        <v>822</v>
      </c>
      <c r="C600" s="441">
        <v>6231691.3099999996</v>
      </c>
    </row>
    <row r="601" spans="1:3" x14ac:dyDescent="0.2">
      <c r="A601" s="440" t="s">
        <v>825</v>
      </c>
      <c r="B601" s="440" t="s">
        <v>826</v>
      </c>
      <c r="C601" s="441">
        <v>2092.16</v>
      </c>
    </row>
    <row r="602" spans="1:3" x14ac:dyDescent="0.2">
      <c r="A602" s="440" t="s">
        <v>827</v>
      </c>
      <c r="B602" s="440" t="s">
        <v>828</v>
      </c>
      <c r="C602" s="441">
        <v>762093.94</v>
      </c>
    </row>
    <row r="603" spans="1:3" x14ac:dyDescent="0.2">
      <c r="A603" s="440" t="s">
        <v>829</v>
      </c>
      <c r="B603" s="440" t="s">
        <v>830</v>
      </c>
      <c r="C603" s="441">
        <v>563.54999999999995</v>
      </c>
    </row>
    <row r="604" spans="1:3" x14ac:dyDescent="0.2">
      <c r="A604" s="440" t="s">
        <v>831</v>
      </c>
      <c r="B604" s="440" t="s">
        <v>832</v>
      </c>
      <c r="C604" s="441">
        <v>563.54999999999995</v>
      </c>
    </row>
    <row r="605" spans="1:3" x14ac:dyDescent="0.2">
      <c r="A605" s="440" t="s">
        <v>833</v>
      </c>
      <c r="B605" s="440" t="s">
        <v>834</v>
      </c>
      <c r="C605" s="441">
        <v>39.97</v>
      </c>
    </row>
    <row r="606" spans="1:3" x14ac:dyDescent="0.2">
      <c r="A606" s="440" t="s">
        <v>835</v>
      </c>
      <c r="B606" s="440" t="s">
        <v>1705</v>
      </c>
      <c r="C606" s="441">
        <v>1.1399999999999999</v>
      </c>
    </row>
    <row r="607" spans="1:3" x14ac:dyDescent="0.2">
      <c r="A607" s="440" t="s">
        <v>836</v>
      </c>
      <c r="B607" s="440" t="s">
        <v>1731</v>
      </c>
      <c r="C607" s="441">
        <v>16.95</v>
      </c>
    </row>
    <row r="608" spans="1:3" x14ac:dyDescent="0.2">
      <c r="A608" s="440" t="s">
        <v>837</v>
      </c>
      <c r="B608" s="440" t="s">
        <v>838</v>
      </c>
      <c r="C608" s="441">
        <v>376.59</v>
      </c>
    </row>
    <row r="609" spans="1:3" x14ac:dyDescent="0.2">
      <c r="A609" s="440" t="s">
        <v>839</v>
      </c>
      <c r="B609" s="440" t="s">
        <v>840</v>
      </c>
      <c r="C609" s="441">
        <v>128.9</v>
      </c>
    </row>
    <row r="610" spans="1:3" x14ac:dyDescent="0.2">
      <c r="A610" s="440" t="s">
        <v>1026</v>
      </c>
      <c r="B610" s="440" t="s">
        <v>1027</v>
      </c>
      <c r="C610" s="441">
        <v>80</v>
      </c>
    </row>
    <row r="611" spans="1:3" x14ac:dyDescent="0.2">
      <c r="A611" s="440" t="s">
        <v>1290</v>
      </c>
      <c r="B611" s="440" t="s">
        <v>1291</v>
      </c>
      <c r="C611" s="441">
        <v>80</v>
      </c>
    </row>
    <row r="612" spans="1:3" x14ac:dyDescent="0.2">
      <c r="A612" s="440" t="s">
        <v>842</v>
      </c>
      <c r="B612" s="440" t="s">
        <v>843</v>
      </c>
      <c r="C612" s="441">
        <v>761450.39</v>
      </c>
    </row>
    <row r="613" spans="1:3" x14ac:dyDescent="0.2">
      <c r="A613" s="440" t="s">
        <v>844</v>
      </c>
      <c r="B613" s="440" t="s">
        <v>845</v>
      </c>
      <c r="C613" s="441">
        <v>761450.39</v>
      </c>
    </row>
    <row r="614" spans="1:3" x14ac:dyDescent="0.2">
      <c r="A614" s="440" t="s">
        <v>846</v>
      </c>
      <c r="B614" s="440" t="s">
        <v>799</v>
      </c>
      <c r="C614" s="441">
        <v>761450.39</v>
      </c>
    </row>
    <row r="615" spans="1:3" x14ac:dyDescent="0.2">
      <c r="A615" s="440" t="s">
        <v>847</v>
      </c>
      <c r="B615" s="440" t="s">
        <v>848</v>
      </c>
      <c r="C615" s="441">
        <v>4107817.1</v>
      </c>
    </row>
    <row r="616" spans="1:3" x14ac:dyDescent="0.2">
      <c r="A616" s="440" t="s">
        <v>853</v>
      </c>
      <c r="B616" s="440" t="s">
        <v>854</v>
      </c>
      <c r="C616" s="441">
        <v>2876699.37</v>
      </c>
    </row>
    <row r="617" spans="1:3" x14ac:dyDescent="0.2">
      <c r="A617" s="440" t="s">
        <v>855</v>
      </c>
      <c r="B617" s="440" t="s">
        <v>854</v>
      </c>
      <c r="C617" s="441">
        <v>2876699.37</v>
      </c>
    </row>
    <row r="618" spans="1:3" x14ac:dyDescent="0.2">
      <c r="A618" s="440" t="s">
        <v>856</v>
      </c>
      <c r="B618" s="440" t="s">
        <v>857</v>
      </c>
      <c r="C618" s="441">
        <v>2840140.36</v>
      </c>
    </row>
    <row r="619" spans="1:3" x14ac:dyDescent="0.2">
      <c r="A619" s="440" t="s">
        <v>1570</v>
      </c>
      <c r="B619" s="440" t="s">
        <v>1571</v>
      </c>
      <c r="C619" s="441">
        <v>36559.01</v>
      </c>
    </row>
    <row r="620" spans="1:3" x14ac:dyDescent="0.2">
      <c r="A620" s="440" t="s">
        <v>858</v>
      </c>
      <c r="B620" s="440" t="s">
        <v>859</v>
      </c>
      <c r="C620" s="441">
        <v>1231115.93</v>
      </c>
    </row>
    <row r="621" spans="1:3" x14ac:dyDescent="0.2">
      <c r="A621" s="440" t="s">
        <v>860</v>
      </c>
      <c r="B621" s="440" t="s">
        <v>1682</v>
      </c>
      <c r="C621" s="441">
        <v>1208565.6200000001</v>
      </c>
    </row>
    <row r="622" spans="1:3" x14ac:dyDescent="0.2">
      <c r="A622" s="440" t="s">
        <v>861</v>
      </c>
      <c r="B622" s="440" t="s">
        <v>785</v>
      </c>
      <c r="C622" s="441">
        <v>22550.31</v>
      </c>
    </row>
    <row r="623" spans="1:3" x14ac:dyDescent="0.2">
      <c r="A623" s="440" t="s">
        <v>863</v>
      </c>
      <c r="B623" s="440" t="s">
        <v>803</v>
      </c>
      <c r="C623" s="441">
        <v>1.8</v>
      </c>
    </row>
    <row r="624" spans="1:3" x14ac:dyDescent="0.2">
      <c r="A624" s="440" t="s">
        <v>864</v>
      </c>
      <c r="B624" s="440" t="s">
        <v>397</v>
      </c>
      <c r="C624" s="441">
        <v>1.8</v>
      </c>
    </row>
    <row r="625" spans="1:3" x14ac:dyDescent="0.2">
      <c r="A625" s="440" t="s">
        <v>865</v>
      </c>
      <c r="B625" s="440" t="s">
        <v>866</v>
      </c>
      <c r="C625" s="441">
        <v>-5334510.53</v>
      </c>
    </row>
    <row r="626" spans="1:3" x14ac:dyDescent="0.2">
      <c r="A626" s="440" t="s">
        <v>867</v>
      </c>
      <c r="B626" s="440" t="s">
        <v>866</v>
      </c>
      <c r="C626" s="441">
        <v>-5334510.53</v>
      </c>
    </row>
    <row r="627" spans="1:3" x14ac:dyDescent="0.2">
      <c r="A627" s="440" t="s">
        <v>868</v>
      </c>
      <c r="B627" s="440" t="s">
        <v>824</v>
      </c>
      <c r="C627" s="441">
        <v>-5329584.5</v>
      </c>
    </row>
    <row r="628" spans="1:3" x14ac:dyDescent="0.2">
      <c r="A628" s="440" t="s">
        <v>869</v>
      </c>
      <c r="B628" s="440" t="s">
        <v>870</v>
      </c>
      <c r="C628" s="441">
        <v>-454.81</v>
      </c>
    </row>
    <row r="629" spans="1:3" x14ac:dyDescent="0.2">
      <c r="A629" s="440" t="s">
        <v>871</v>
      </c>
      <c r="B629" s="440" t="s">
        <v>872</v>
      </c>
      <c r="C629" s="441">
        <v>-4471.22</v>
      </c>
    </row>
    <row r="630" spans="1:3" x14ac:dyDescent="0.2">
      <c r="A630" s="440" t="s">
        <v>873</v>
      </c>
      <c r="B630" s="440" t="s">
        <v>874</v>
      </c>
      <c r="C630" s="441">
        <v>-246566434.74000001</v>
      </c>
    </row>
    <row r="631" spans="1:3" x14ac:dyDescent="0.2">
      <c r="A631" s="440" t="s">
        <v>875</v>
      </c>
      <c r="B631" s="440" t="s">
        <v>876</v>
      </c>
      <c r="C631" s="441">
        <v>-246566434.74000001</v>
      </c>
    </row>
    <row r="632" spans="1:3" x14ac:dyDescent="0.2">
      <c r="A632" s="440" t="s">
        <v>877</v>
      </c>
      <c r="B632" s="440" t="s">
        <v>878</v>
      </c>
      <c r="C632" s="441">
        <v>-186528476.59999999</v>
      </c>
    </row>
    <row r="633" spans="1:3" x14ac:dyDescent="0.2">
      <c r="A633" s="440" t="s">
        <v>879</v>
      </c>
      <c r="B633" s="440" t="s">
        <v>880</v>
      </c>
      <c r="C633" s="441">
        <v>-53354477.579999998</v>
      </c>
    </row>
    <row r="634" spans="1:3" x14ac:dyDescent="0.2">
      <c r="A634" s="440" t="s">
        <v>881</v>
      </c>
      <c r="B634" s="440" t="s">
        <v>882</v>
      </c>
      <c r="C634" s="441">
        <v>-2386531.75</v>
      </c>
    </row>
    <row r="635" spans="1:3" x14ac:dyDescent="0.2">
      <c r="A635" s="440" t="s">
        <v>883</v>
      </c>
      <c r="B635" s="440" t="s">
        <v>884</v>
      </c>
      <c r="C635" s="441">
        <v>-3246123.13</v>
      </c>
    </row>
    <row r="636" spans="1:3" x14ac:dyDescent="0.2">
      <c r="A636" s="440" t="s">
        <v>1498</v>
      </c>
      <c r="B636" s="440" t="s">
        <v>1499</v>
      </c>
      <c r="C636" s="441">
        <v>-1050825.68</v>
      </c>
    </row>
    <row r="637" spans="1:3" x14ac:dyDescent="0.2">
      <c r="A637" s="440" t="s">
        <v>885</v>
      </c>
      <c r="B637" s="440" t="s">
        <v>886</v>
      </c>
      <c r="C637" s="441">
        <v>5334510.53</v>
      </c>
    </row>
    <row r="638" spans="1:3" x14ac:dyDescent="0.2">
      <c r="A638" s="440" t="s">
        <v>887</v>
      </c>
      <c r="B638" s="440" t="s">
        <v>888</v>
      </c>
      <c r="C638" s="441">
        <v>5334510.53</v>
      </c>
    </row>
    <row r="639" spans="1:3" x14ac:dyDescent="0.2">
      <c r="A639" s="440" t="s">
        <v>889</v>
      </c>
      <c r="B639" s="440" t="s">
        <v>890</v>
      </c>
      <c r="C639" s="441">
        <v>5329584.5</v>
      </c>
    </row>
    <row r="640" spans="1:3" x14ac:dyDescent="0.2">
      <c r="A640" s="440" t="s">
        <v>891</v>
      </c>
      <c r="B640" s="440" t="s">
        <v>892</v>
      </c>
      <c r="C640" s="441">
        <v>454.81</v>
      </c>
    </row>
    <row r="641" spans="1:3" x14ac:dyDescent="0.2">
      <c r="A641" s="440" t="s">
        <v>893</v>
      </c>
      <c r="B641" s="440" t="s">
        <v>894</v>
      </c>
      <c r="C641" s="441">
        <v>4471.22</v>
      </c>
    </row>
    <row r="642" spans="1:3" x14ac:dyDescent="0.2">
      <c r="A642" s="440" t="s">
        <v>895</v>
      </c>
      <c r="B642" s="440" t="s">
        <v>896</v>
      </c>
      <c r="C642" s="441">
        <v>246566434.74000001</v>
      </c>
    </row>
    <row r="643" spans="1:3" x14ac:dyDescent="0.2">
      <c r="A643" s="440" t="s">
        <v>897</v>
      </c>
      <c r="B643" s="440" t="s">
        <v>898</v>
      </c>
      <c r="C643" s="441">
        <v>246566434.74000001</v>
      </c>
    </row>
    <row r="644" spans="1:3" x14ac:dyDescent="0.2">
      <c r="A644" s="440" t="s">
        <v>899</v>
      </c>
      <c r="B644" s="440" t="s">
        <v>900</v>
      </c>
      <c r="C644" s="441">
        <v>186528476.59999999</v>
      </c>
    </row>
    <row r="645" spans="1:3" x14ac:dyDescent="0.2">
      <c r="A645" s="440" t="s">
        <v>901</v>
      </c>
      <c r="B645" s="440" t="s">
        <v>902</v>
      </c>
      <c r="C645" s="441">
        <v>53354477.579999998</v>
      </c>
    </row>
    <row r="646" spans="1:3" x14ac:dyDescent="0.2">
      <c r="A646" s="440" t="s">
        <v>903</v>
      </c>
      <c r="B646" s="440" t="s">
        <v>904</v>
      </c>
      <c r="C646" s="441">
        <v>2386531.75</v>
      </c>
    </row>
    <row r="647" spans="1:3" x14ac:dyDescent="0.2">
      <c r="A647" s="440" t="s">
        <v>905</v>
      </c>
      <c r="B647" s="440" t="s">
        <v>906</v>
      </c>
      <c r="C647" s="441">
        <v>3246123.13</v>
      </c>
    </row>
    <row r="648" spans="1:3" x14ac:dyDescent="0.2">
      <c r="A648" s="440" t="s">
        <v>1500</v>
      </c>
      <c r="B648" s="440" t="s">
        <v>1501</v>
      </c>
      <c r="C648" s="441">
        <v>1050825.68</v>
      </c>
    </row>
    <row r="649" spans="1:3" x14ac:dyDescent="0.2">
      <c r="A649" s="440"/>
      <c r="B649" s="440"/>
      <c r="C649" s="441"/>
    </row>
    <row r="650" spans="1:3" x14ac:dyDescent="0.2">
      <c r="A650" s="440"/>
      <c r="B650" s="440"/>
      <c r="C650" s="441"/>
    </row>
    <row r="651" spans="1:3" x14ac:dyDescent="0.2">
      <c r="A651" s="440"/>
      <c r="B651" s="440"/>
      <c r="C651" s="441"/>
    </row>
    <row r="652" spans="1:3" x14ac:dyDescent="0.2">
      <c r="A652" s="440"/>
      <c r="B652" s="440"/>
      <c r="C652" s="441"/>
    </row>
    <row r="653" spans="1:3" x14ac:dyDescent="0.2">
      <c r="A653" s="440"/>
      <c r="B653" s="440"/>
      <c r="C653" s="441"/>
    </row>
    <row r="654" spans="1:3" x14ac:dyDescent="0.2">
      <c r="A654" s="440"/>
      <c r="B654" s="440"/>
      <c r="C654" s="441"/>
    </row>
    <row r="655" spans="1:3" x14ac:dyDescent="0.2">
      <c r="A655" s="440"/>
      <c r="B655" s="440"/>
      <c r="C655" s="441"/>
    </row>
    <row r="656" spans="1:3" x14ac:dyDescent="0.2">
      <c r="A656" s="440"/>
      <c r="B656" s="440"/>
      <c r="C656" s="441"/>
    </row>
    <row r="657" spans="1:3" x14ac:dyDescent="0.2">
      <c r="A657" s="440"/>
      <c r="B657" s="440"/>
      <c r="C657" s="441"/>
    </row>
    <row r="658" spans="1:3" x14ac:dyDescent="0.2">
      <c r="A658" s="440"/>
      <c r="B658" s="440"/>
      <c r="C658" s="441"/>
    </row>
    <row r="659" spans="1:3" x14ac:dyDescent="0.2">
      <c r="A659" s="440"/>
      <c r="B659" s="440"/>
      <c r="C659" s="441"/>
    </row>
    <row r="660" spans="1:3" x14ac:dyDescent="0.2">
      <c r="A660" s="440"/>
      <c r="B660" s="440"/>
      <c r="C660" s="441"/>
    </row>
    <row r="661" spans="1:3" x14ac:dyDescent="0.2">
      <c r="A661" s="440"/>
      <c r="B661" s="440"/>
      <c r="C661" s="441"/>
    </row>
    <row r="662" spans="1:3" x14ac:dyDescent="0.2">
      <c r="A662" s="440"/>
      <c r="B662" s="440"/>
      <c r="C662" s="441"/>
    </row>
    <row r="663" spans="1:3" x14ac:dyDescent="0.2">
      <c r="A663" s="440"/>
      <c r="B663" s="440"/>
      <c r="C663" s="441"/>
    </row>
    <row r="664" spans="1:3" x14ac:dyDescent="0.2">
      <c r="A664" s="440"/>
      <c r="B664" s="440"/>
      <c r="C664" s="441"/>
    </row>
    <row r="665" spans="1:3" x14ac:dyDescent="0.2">
      <c r="A665" s="440"/>
      <c r="B665" s="440"/>
      <c r="C665" s="441"/>
    </row>
    <row r="666" spans="1:3" x14ac:dyDescent="0.2">
      <c r="A666" s="440"/>
      <c r="B666" s="440"/>
      <c r="C666" s="441"/>
    </row>
    <row r="667" spans="1:3" x14ac:dyDescent="0.2">
      <c r="A667" s="440"/>
      <c r="B667" s="440"/>
      <c r="C667" s="441"/>
    </row>
    <row r="668" spans="1:3" x14ac:dyDescent="0.2">
      <c r="A668" s="440"/>
      <c r="B668" s="440"/>
      <c r="C668" s="441"/>
    </row>
    <row r="669" spans="1:3" x14ac:dyDescent="0.2">
      <c r="A669" s="440"/>
      <c r="B669" s="440"/>
      <c r="C669" s="441"/>
    </row>
    <row r="670" spans="1:3" x14ac:dyDescent="0.2">
      <c r="A670" s="440"/>
      <c r="B670" s="440"/>
      <c r="C670" s="441"/>
    </row>
    <row r="671" spans="1:3" x14ac:dyDescent="0.2">
      <c r="A671" s="440"/>
      <c r="B671" s="440"/>
      <c r="C671" s="441"/>
    </row>
    <row r="672" spans="1:3" x14ac:dyDescent="0.2">
      <c r="A672" s="440"/>
      <c r="B672" s="440"/>
      <c r="C672" s="441"/>
    </row>
    <row r="673" spans="1:3" x14ac:dyDescent="0.2">
      <c r="A673" s="440"/>
      <c r="B673" s="440"/>
      <c r="C673" s="441"/>
    </row>
    <row r="674" spans="1:3" x14ac:dyDescent="0.2">
      <c r="A674" s="440"/>
      <c r="B674" s="440"/>
      <c r="C674" s="441"/>
    </row>
    <row r="675" spans="1:3" x14ac:dyDescent="0.2">
      <c r="A675" s="440"/>
      <c r="B675" s="440"/>
      <c r="C675" s="441"/>
    </row>
    <row r="676" spans="1:3" x14ac:dyDescent="0.2">
      <c r="A676" s="440"/>
      <c r="B676" s="440"/>
      <c r="C676" s="441"/>
    </row>
    <row r="677" spans="1:3" x14ac:dyDescent="0.2">
      <c r="A677" s="440"/>
      <c r="B677" s="440"/>
      <c r="C677" s="441"/>
    </row>
    <row r="678" spans="1:3" x14ac:dyDescent="0.2">
      <c r="A678" s="440"/>
      <c r="B678" s="440"/>
      <c r="C678" s="441"/>
    </row>
    <row r="679" spans="1:3" x14ac:dyDescent="0.2">
      <c r="A679" s="440"/>
      <c r="B679" s="440"/>
      <c r="C679" s="441"/>
    </row>
    <row r="680" spans="1:3" x14ac:dyDescent="0.2">
      <c r="A680" s="440"/>
      <c r="B680" s="440"/>
      <c r="C680" s="441"/>
    </row>
    <row r="681" spans="1:3" x14ac:dyDescent="0.2">
      <c r="A681" s="440"/>
      <c r="B681" s="440"/>
      <c r="C681" s="441"/>
    </row>
    <row r="682" spans="1:3" x14ac:dyDescent="0.2">
      <c r="A682" s="440"/>
      <c r="B682" s="440"/>
      <c r="C682" s="441"/>
    </row>
    <row r="683" spans="1:3" x14ac:dyDescent="0.2">
      <c r="A683" s="440"/>
      <c r="B683" s="440"/>
      <c r="C683" s="441"/>
    </row>
    <row r="684" spans="1:3" x14ac:dyDescent="0.2">
      <c r="A684" s="440"/>
      <c r="B684" s="440"/>
      <c r="C684" s="441"/>
    </row>
    <row r="685" spans="1:3" x14ac:dyDescent="0.2">
      <c r="A685" s="440"/>
      <c r="B685" s="440"/>
      <c r="C685" s="441"/>
    </row>
    <row r="686" spans="1:3" x14ac:dyDescent="0.2">
      <c r="A686" s="440"/>
      <c r="B686" s="440"/>
      <c r="C686" s="441"/>
    </row>
    <row r="687" spans="1:3" x14ac:dyDescent="0.2">
      <c r="A687" s="440"/>
      <c r="B687" s="440"/>
      <c r="C687" s="441"/>
    </row>
    <row r="688" spans="1:3" x14ac:dyDescent="0.2">
      <c r="A688" s="440"/>
      <c r="B688" s="440"/>
      <c r="C688" s="441"/>
    </row>
    <row r="689" spans="1:3" x14ac:dyDescent="0.2">
      <c r="A689" s="440"/>
      <c r="B689" s="440"/>
      <c r="C689" s="441"/>
    </row>
    <row r="690" spans="1:3" x14ac:dyDescent="0.2">
      <c r="A690" s="440"/>
      <c r="B690" s="440"/>
      <c r="C690" s="441"/>
    </row>
    <row r="691" spans="1:3" x14ac:dyDescent="0.2">
      <c r="A691" s="440"/>
      <c r="B691" s="440"/>
      <c r="C691" s="441"/>
    </row>
    <row r="692" spans="1:3" x14ac:dyDescent="0.2">
      <c r="A692" s="440"/>
      <c r="B692" s="440"/>
      <c r="C692" s="441"/>
    </row>
    <row r="693" spans="1:3" x14ac:dyDescent="0.2">
      <c r="A693" s="440"/>
      <c r="B693" s="440"/>
      <c r="C693" s="441"/>
    </row>
    <row r="694" spans="1:3" x14ac:dyDescent="0.2">
      <c r="A694" s="440"/>
      <c r="B694" s="440"/>
      <c r="C694" s="441"/>
    </row>
    <row r="695" spans="1:3" x14ac:dyDescent="0.2">
      <c r="A695" s="440"/>
      <c r="B695" s="440"/>
      <c r="C695" s="441"/>
    </row>
    <row r="696" spans="1:3" x14ac:dyDescent="0.2">
      <c r="A696" s="440"/>
      <c r="B696" s="440"/>
      <c r="C696" s="441"/>
    </row>
    <row r="697" spans="1:3" x14ac:dyDescent="0.2">
      <c r="A697" s="440"/>
      <c r="B697" s="440"/>
      <c r="C697" s="441"/>
    </row>
    <row r="698" spans="1:3" x14ac:dyDescent="0.2">
      <c r="A698" s="440"/>
      <c r="B698" s="440"/>
      <c r="C698" s="441"/>
    </row>
    <row r="699" spans="1:3" x14ac:dyDescent="0.2">
      <c r="A699" s="440"/>
      <c r="B699" s="440"/>
      <c r="C699" s="441"/>
    </row>
    <row r="700" spans="1:3" x14ac:dyDescent="0.2">
      <c r="A700" s="440"/>
      <c r="B700" s="440"/>
      <c r="C700" s="441"/>
    </row>
    <row r="701" spans="1:3" x14ac:dyDescent="0.2">
      <c r="A701" s="440"/>
      <c r="B701" s="440"/>
      <c r="C701" s="441"/>
    </row>
    <row r="702" spans="1:3" x14ac:dyDescent="0.2">
      <c r="A702" s="440"/>
      <c r="B702" s="440"/>
      <c r="C702" s="441"/>
    </row>
    <row r="703" spans="1:3" x14ac:dyDescent="0.2">
      <c r="A703" s="440"/>
      <c r="B703" s="440"/>
      <c r="C703" s="441"/>
    </row>
    <row r="704" spans="1:3" x14ac:dyDescent="0.2">
      <c r="A704" s="440"/>
      <c r="B704" s="440"/>
      <c r="C704" s="441"/>
    </row>
    <row r="705" spans="1:3" x14ac:dyDescent="0.2">
      <c r="A705" s="440"/>
      <c r="B705" s="440"/>
      <c r="C705" s="441"/>
    </row>
    <row r="706" spans="1:3" x14ac:dyDescent="0.2">
      <c r="A706" s="440"/>
      <c r="B706" s="440"/>
      <c r="C706" s="441"/>
    </row>
    <row r="707" spans="1:3" x14ac:dyDescent="0.2">
      <c r="A707" s="440"/>
      <c r="B707" s="440"/>
      <c r="C707" s="441"/>
    </row>
    <row r="708" spans="1:3" x14ac:dyDescent="0.2">
      <c r="A708" s="440"/>
      <c r="B708" s="440"/>
      <c r="C708" s="441"/>
    </row>
    <row r="709" spans="1:3" x14ac:dyDescent="0.2">
      <c r="A709" s="440"/>
      <c r="B709" s="440"/>
      <c r="C709" s="441"/>
    </row>
    <row r="710" spans="1:3" x14ac:dyDescent="0.2">
      <c r="A710" s="440"/>
      <c r="B710" s="440"/>
      <c r="C710" s="441"/>
    </row>
    <row r="711" spans="1:3" x14ac:dyDescent="0.2">
      <c r="A711" s="440"/>
      <c r="B711" s="440"/>
      <c r="C711" s="441"/>
    </row>
    <row r="712" spans="1:3" x14ac:dyDescent="0.2">
      <c r="A712" s="440"/>
      <c r="B712" s="440"/>
      <c r="C712" s="441"/>
    </row>
    <row r="713" spans="1:3" x14ac:dyDescent="0.2">
      <c r="A713" s="440"/>
      <c r="B713" s="440"/>
      <c r="C713" s="441"/>
    </row>
    <row r="714" spans="1:3" x14ac:dyDescent="0.2">
      <c r="A714" s="440"/>
      <c r="B714" s="440"/>
      <c r="C714" s="441"/>
    </row>
    <row r="715" spans="1:3" x14ac:dyDescent="0.2">
      <c r="A715" s="440"/>
      <c r="B715" s="440"/>
      <c r="C715" s="441"/>
    </row>
    <row r="716" spans="1:3" x14ac:dyDescent="0.2">
      <c r="A716" s="440"/>
      <c r="B716" s="440"/>
      <c r="C716" s="441"/>
    </row>
    <row r="717" spans="1:3" x14ac:dyDescent="0.2">
      <c r="A717" s="440"/>
      <c r="B717" s="440"/>
      <c r="C717" s="441"/>
    </row>
    <row r="718" spans="1:3" x14ac:dyDescent="0.2">
      <c r="A718" s="440"/>
      <c r="B718" s="440"/>
      <c r="C718" s="441"/>
    </row>
    <row r="719" spans="1:3" x14ac:dyDescent="0.2">
      <c r="A719" s="440"/>
      <c r="B719" s="440"/>
      <c r="C719" s="441"/>
    </row>
    <row r="720" spans="1:3" x14ac:dyDescent="0.2">
      <c r="A720" s="440"/>
      <c r="B720" s="440"/>
      <c r="C720" s="441"/>
    </row>
    <row r="721" spans="1:3" x14ac:dyDescent="0.2">
      <c r="A721" s="440"/>
      <c r="B721" s="440"/>
      <c r="C721" s="441"/>
    </row>
    <row r="722" spans="1:3" x14ac:dyDescent="0.2">
      <c r="A722" s="440"/>
      <c r="B722" s="440"/>
      <c r="C722" s="441"/>
    </row>
    <row r="723" spans="1:3" x14ac:dyDescent="0.2">
      <c r="A723" s="440"/>
      <c r="B723" s="440"/>
      <c r="C723" s="441"/>
    </row>
    <row r="724" spans="1:3" x14ac:dyDescent="0.2">
      <c r="A724" s="440"/>
      <c r="B724" s="440"/>
      <c r="C724" s="441"/>
    </row>
    <row r="725" spans="1:3" x14ac:dyDescent="0.2">
      <c r="A725" s="440"/>
      <c r="B725" s="440"/>
      <c r="C725" s="441"/>
    </row>
    <row r="726" spans="1:3" x14ac:dyDescent="0.2">
      <c r="A726" s="440"/>
      <c r="B726" s="440"/>
      <c r="C726" s="441"/>
    </row>
    <row r="727" spans="1:3" x14ac:dyDescent="0.2">
      <c r="A727" s="440"/>
      <c r="B727" s="440"/>
      <c r="C727" s="441"/>
    </row>
    <row r="728" spans="1:3" x14ac:dyDescent="0.2">
      <c r="A728" s="440"/>
      <c r="B728" s="440"/>
      <c r="C728" s="441"/>
    </row>
    <row r="729" spans="1:3" x14ac:dyDescent="0.2">
      <c r="A729" s="440"/>
      <c r="B729" s="440"/>
      <c r="C729" s="441"/>
    </row>
  </sheetData>
  <sheetProtection sheet="1" objects="1" scenarios="1"/>
  <dataConsolidate topLabels="1">
    <dataRefs count="1">
      <dataRef ref="A2:C9" sheet="DTA"/>
    </dataRefs>
  </dataConsolidate>
  <pageMargins left="0.7" right="0.7" top="0.75" bottom="0.75" header="0.3" footer="0.3"/>
  <pageSetup scale="85" orientation="portrait" r:id="rId1"/>
  <colBreaks count="1" manualBreakCount="1">
    <brk id="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VM378"/>
  <sheetViews>
    <sheetView view="pageBreakPreview" zoomScaleNormal="100" zoomScaleSheetLayoutView="100" workbookViewId="0">
      <selection activeCell="D7" sqref="D7"/>
    </sheetView>
  </sheetViews>
  <sheetFormatPr baseColWidth="10" defaultRowHeight="12.75" x14ac:dyDescent="0.2"/>
  <cols>
    <col min="1" max="1" width="10.140625" style="1" bestFit="1" customWidth="1"/>
    <col min="2" max="2" width="58.42578125" style="1" bestFit="1" customWidth="1"/>
    <col min="3" max="3" width="25" customWidth="1"/>
    <col min="4" max="4" width="23.7109375" customWidth="1"/>
    <col min="5" max="5" width="22.85546875" customWidth="1"/>
  </cols>
  <sheetData>
    <row r="1" spans="1:5" x14ac:dyDescent="0.2">
      <c r="A1" s="567" t="s">
        <v>942</v>
      </c>
      <c r="B1" s="567"/>
      <c r="C1" s="567"/>
      <c r="D1" s="567"/>
      <c r="E1" s="567"/>
    </row>
    <row r="2" spans="1:5" x14ac:dyDescent="0.2">
      <c r="A2" s="567" t="s">
        <v>1169</v>
      </c>
      <c r="B2" s="567"/>
      <c r="C2" s="567"/>
      <c r="D2" s="567"/>
      <c r="E2" s="567"/>
    </row>
    <row r="3" spans="1:5" x14ac:dyDescent="0.2">
      <c r="A3" s="567" t="s">
        <v>1799</v>
      </c>
      <c r="B3" s="567"/>
      <c r="C3" s="567"/>
      <c r="D3" s="567"/>
      <c r="E3" s="567"/>
    </row>
    <row r="4" spans="1:5" x14ac:dyDescent="0.2">
      <c r="A4" s="67"/>
      <c r="B4" s="67"/>
      <c r="C4" s="67"/>
      <c r="D4" s="67"/>
      <c r="E4" s="67"/>
    </row>
    <row r="5" spans="1:5" ht="25.5" x14ac:dyDescent="0.2">
      <c r="A5" s="68" t="s">
        <v>16</v>
      </c>
      <c r="B5" s="68" t="s">
        <v>1170</v>
      </c>
      <c r="C5" s="69" t="s">
        <v>1171</v>
      </c>
      <c r="D5" s="69" t="s">
        <v>1172</v>
      </c>
      <c r="E5" s="70" t="s">
        <v>1173</v>
      </c>
    </row>
    <row r="6" spans="1:5" x14ac:dyDescent="0.2">
      <c r="A6" s="45"/>
      <c r="C6" s="71"/>
      <c r="D6" s="71"/>
      <c r="E6" s="18"/>
    </row>
    <row r="7" spans="1:5" ht="15" x14ac:dyDescent="0.25">
      <c r="A7" s="72" t="s">
        <v>1174</v>
      </c>
      <c r="B7" s="73" t="s">
        <v>971</v>
      </c>
      <c r="C7" s="445">
        <f>C9+C32+C68+C83+C96</f>
        <v>906133521.98000014</v>
      </c>
      <c r="D7" s="445">
        <f>D9+D32+D68+D83+D96</f>
        <v>906133521.98000002</v>
      </c>
      <c r="E7" s="53">
        <f>C7-D7</f>
        <v>0</v>
      </c>
    </row>
    <row r="8" spans="1:5" ht="15" x14ac:dyDescent="0.25">
      <c r="A8" s="72"/>
      <c r="B8" s="73"/>
      <c r="C8" s="446"/>
      <c r="D8" s="446"/>
      <c r="E8" s="74"/>
    </row>
    <row r="9" spans="1:5" ht="15" x14ac:dyDescent="0.25">
      <c r="A9" s="72" t="s">
        <v>1175</v>
      </c>
      <c r="B9" s="73" t="s">
        <v>1176</v>
      </c>
      <c r="C9" s="445">
        <f>C11+C16+C22</f>
        <v>32011300.300000001</v>
      </c>
      <c r="D9" s="445">
        <f>D11+D16+D22</f>
        <v>32011300.300000001</v>
      </c>
      <c r="E9" s="53">
        <f>C9-D9</f>
        <v>0</v>
      </c>
    </row>
    <row r="10" spans="1:5" ht="15" x14ac:dyDescent="0.25">
      <c r="A10" s="75"/>
      <c r="B10" s="76"/>
      <c r="C10" s="446"/>
      <c r="D10" s="446"/>
      <c r="E10" s="74"/>
    </row>
    <row r="11" spans="1:5" s="3" customFormat="1" ht="15" x14ac:dyDescent="0.25">
      <c r="A11" s="75" t="s">
        <v>19</v>
      </c>
      <c r="B11" s="76" t="s">
        <v>20</v>
      </c>
      <c r="C11" s="447">
        <f>SUM(C12:C14)</f>
        <v>24919143.940000001</v>
      </c>
      <c r="D11" s="447">
        <f>SUM(D12:D14)</f>
        <v>24919143.940000001</v>
      </c>
      <c r="E11" s="74">
        <f>C11-D11</f>
        <v>0</v>
      </c>
    </row>
    <row r="12" spans="1:5" x14ac:dyDescent="0.2">
      <c r="A12" s="41" t="s">
        <v>21</v>
      </c>
      <c r="B12" s="1" t="s">
        <v>22</v>
      </c>
      <c r="C12" s="446">
        <f>VLOOKUP(A12,DTA!$A$2:$C$678,3,0)</f>
        <v>4700</v>
      </c>
      <c r="D12" s="446">
        <f>VLOOKUP(CUADRATURA_ANEXOS!A12,AnexosBalance!$A$7:$G$674,7,0)</f>
        <v>4700</v>
      </c>
      <c r="E12" s="74">
        <f>C12-D12</f>
        <v>0</v>
      </c>
    </row>
    <row r="13" spans="1:5" x14ac:dyDescent="0.2">
      <c r="A13" s="41" t="s">
        <v>31</v>
      </c>
      <c r="B13" s="1" t="s">
        <v>32</v>
      </c>
      <c r="C13" s="446">
        <f>VLOOKUP(A13,DTA!$A$2:$C$678,3,0)</f>
        <v>1930390.82</v>
      </c>
      <c r="D13" s="446">
        <f>VLOOKUP(CUADRATURA_ANEXOS!A13,AnexosBalance!$A$7:$G$674,7,0)</f>
        <v>1930390.82</v>
      </c>
      <c r="E13" s="74">
        <f>C13-D13</f>
        <v>0</v>
      </c>
    </row>
    <row r="14" spans="1:5" x14ac:dyDescent="0.2">
      <c r="A14" s="41" t="s">
        <v>63</v>
      </c>
      <c r="B14" s="1" t="s">
        <v>64</v>
      </c>
      <c r="C14" s="446">
        <f>VLOOKUP(A14,DTA!$A$2:$C$678,3,0)</f>
        <v>22984053.120000001</v>
      </c>
      <c r="D14" s="446">
        <f>VLOOKUP(CUADRATURA_ANEXOS!A14,AnexosBalance!$A$7:$G$674,7,0)</f>
        <v>22984053.120000001</v>
      </c>
      <c r="E14" s="74">
        <f>C14-D14</f>
        <v>0</v>
      </c>
    </row>
    <row r="15" spans="1:5" x14ac:dyDescent="0.2">
      <c r="A15" s="9"/>
      <c r="C15" s="446"/>
      <c r="D15" s="446"/>
      <c r="E15" s="74"/>
    </row>
    <row r="16" spans="1:5" s="3" customFormat="1" ht="15" x14ac:dyDescent="0.25">
      <c r="A16" s="75" t="s">
        <v>84</v>
      </c>
      <c r="B16" s="76" t="s">
        <v>85</v>
      </c>
      <c r="C16" s="447">
        <f>SUM(C17:C20)</f>
        <v>3421101.1300000004</v>
      </c>
      <c r="D16" s="447">
        <f>SUM(D17:D20)</f>
        <v>3421101.1300000004</v>
      </c>
      <c r="E16" s="53">
        <f>C16-D16</f>
        <v>0</v>
      </c>
    </row>
    <row r="17" spans="1:2613" x14ac:dyDescent="0.2">
      <c r="A17" s="41" t="s">
        <v>86</v>
      </c>
      <c r="B17" s="1" t="s">
        <v>87</v>
      </c>
      <c r="C17" s="446">
        <f>VLOOKUP(A17,DTA!$A$2:$C$678,3,0)</f>
        <v>7297.27</v>
      </c>
      <c r="D17" s="446">
        <f>VLOOKUP(CUADRATURA_ANEXOS!A17,AnexosBalance!$A$7:$G$674,7,0)</f>
        <v>7297.27</v>
      </c>
      <c r="E17" s="74">
        <f>C17-D17</f>
        <v>0</v>
      </c>
    </row>
    <row r="18" spans="1:2613" x14ac:dyDescent="0.2">
      <c r="A18" s="41" t="s">
        <v>90</v>
      </c>
      <c r="B18" s="1" t="s">
        <v>91</v>
      </c>
      <c r="C18" s="446">
        <f>VLOOKUP(A18,DTA!$A$2:$C$678,3,0)</f>
        <v>3372891.93</v>
      </c>
      <c r="D18" s="446">
        <f>VLOOKUP(CUADRATURA_ANEXOS!A18,AnexosBalance!$A$7:$G$674,7,0)</f>
        <v>3372891.93</v>
      </c>
      <c r="E18" s="74">
        <f>C18-D18</f>
        <v>0</v>
      </c>
    </row>
    <row r="19" spans="1:2613" x14ac:dyDescent="0.2">
      <c r="A19" s="41" t="s">
        <v>1003</v>
      </c>
      <c r="B19" s="1" t="s">
        <v>1012</v>
      </c>
      <c r="C19" s="446">
        <v>0</v>
      </c>
      <c r="D19" s="446">
        <v>0</v>
      </c>
      <c r="E19" s="74">
        <v>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  <c r="DV19" s="74"/>
      <c r="DW19" s="74"/>
      <c r="DX19" s="74"/>
      <c r="DY19" s="74"/>
      <c r="DZ19" s="74"/>
      <c r="EA19" s="74"/>
      <c r="EB19" s="74"/>
      <c r="EC19" s="74"/>
      <c r="ED19" s="74"/>
      <c r="EE19" s="74"/>
      <c r="EF19" s="74"/>
      <c r="EG19" s="74"/>
      <c r="EH19" s="74"/>
      <c r="EI19" s="74"/>
      <c r="EJ19" s="74"/>
      <c r="EK19" s="74"/>
      <c r="EL19" s="74"/>
      <c r="EM19" s="74"/>
      <c r="EN19" s="74"/>
      <c r="EO19" s="74"/>
      <c r="EP19" s="74"/>
      <c r="EQ19" s="74"/>
      <c r="ER19" s="74"/>
      <c r="ES19" s="74"/>
      <c r="ET19" s="74"/>
      <c r="EU19" s="74"/>
      <c r="EV19" s="74"/>
      <c r="EW19" s="74"/>
      <c r="EX19" s="74"/>
      <c r="EY19" s="74"/>
      <c r="EZ19" s="74"/>
      <c r="FA19" s="74"/>
      <c r="FB19" s="74"/>
      <c r="FC19" s="74"/>
      <c r="FD19" s="74"/>
      <c r="FE19" s="74"/>
      <c r="FF19" s="74"/>
      <c r="FG19" s="74"/>
      <c r="FH19" s="74"/>
      <c r="FI19" s="74"/>
      <c r="FJ19" s="74"/>
      <c r="FK19" s="74"/>
      <c r="FL19" s="74"/>
      <c r="FM19" s="74"/>
      <c r="FN19" s="74"/>
      <c r="FO19" s="74"/>
      <c r="FP19" s="74"/>
      <c r="FQ19" s="74"/>
      <c r="FR19" s="74"/>
      <c r="FS19" s="74"/>
      <c r="FT19" s="74"/>
      <c r="FU19" s="74"/>
      <c r="FV19" s="74"/>
      <c r="FW19" s="74"/>
      <c r="FX19" s="74"/>
      <c r="FY19" s="74"/>
      <c r="FZ19" s="74"/>
      <c r="GA19" s="74"/>
      <c r="GB19" s="74"/>
      <c r="GC19" s="74"/>
      <c r="GD19" s="74"/>
      <c r="GE19" s="74"/>
      <c r="GF19" s="74"/>
      <c r="GG19" s="74"/>
      <c r="GH19" s="74"/>
      <c r="GI19" s="74"/>
      <c r="GJ19" s="74"/>
      <c r="GK19" s="74"/>
      <c r="GL19" s="74"/>
      <c r="GM19" s="74"/>
      <c r="GN19" s="74"/>
      <c r="GO19" s="74"/>
      <c r="GP19" s="74"/>
      <c r="GQ19" s="74"/>
      <c r="GR19" s="74"/>
      <c r="GS19" s="74"/>
      <c r="GT19" s="74"/>
      <c r="GU19" s="74"/>
      <c r="GV19" s="74"/>
      <c r="GW19" s="74"/>
      <c r="GX19" s="74"/>
      <c r="GY19" s="74"/>
      <c r="GZ19" s="74"/>
      <c r="HA19" s="74"/>
      <c r="HB19" s="74"/>
      <c r="HC19" s="74"/>
      <c r="HD19" s="74"/>
      <c r="HE19" s="74"/>
      <c r="HF19" s="74"/>
      <c r="HG19" s="74"/>
      <c r="HH19" s="74"/>
      <c r="HI19" s="74"/>
      <c r="HJ19" s="74"/>
      <c r="HK19" s="74"/>
      <c r="HL19" s="74"/>
      <c r="HM19" s="74"/>
      <c r="HN19" s="74"/>
      <c r="HO19" s="74"/>
      <c r="HP19" s="74"/>
      <c r="HQ19" s="74"/>
      <c r="HR19" s="74"/>
      <c r="HS19" s="74"/>
      <c r="HT19" s="74"/>
      <c r="HU19" s="74"/>
      <c r="HV19" s="74"/>
      <c r="HW19" s="74"/>
      <c r="HX19" s="74"/>
      <c r="HY19" s="74"/>
      <c r="HZ19" s="74"/>
      <c r="IA19" s="74"/>
      <c r="IB19" s="74"/>
      <c r="IC19" s="74"/>
      <c r="ID19" s="74"/>
      <c r="IE19" s="74"/>
      <c r="IF19" s="74"/>
      <c r="IG19" s="74"/>
      <c r="IH19" s="74"/>
      <c r="II19" s="74"/>
      <c r="IJ19" s="74"/>
      <c r="IK19" s="74"/>
      <c r="IL19" s="74"/>
      <c r="IM19" s="74"/>
      <c r="IN19" s="74"/>
      <c r="IO19" s="74"/>
      <c r="IP19" s="74"/>
      <c r="IQ19" s="74"/>
      <c r="IR19" s="74"/>
      <c r="IS19" s="74"/>
      <c r="IT19" s="74"/>
      <c r="IU19" s="74"/>
      <c r="IV19" s="74"/>
      <c r="IW19" s="74"/>
      <c r="IX19" s="74"/>
      <c r="IY19" s="74"/>
      <c r="IZ19" s="74"/>
      <c r="JA19" s="74"/>
      <c r="JB19" s="74"/>
      <c r="JC19" s="74"/>
      <c r="JD19" s="74"/>
      <c r="JE19" s="74"/>
      <c r="JF19" s="74"/>
      <c r="JG19" s="74"/>
      <c r="JH19" s="74"/>
      <c r="JI19" s="74"/>
      <c r="JJ19" s="74"/>
      <c r="JK19" s="74"/>
      <c r="JL19" s="74"/>
      <c r="JM19" s="74"/>
      <c r="JN19" s="74"/>
      <c r="JO19" s="74"/>
      <c r="JP19" s="74"/>
      <c r="JQ19" s="74"/>
      <c r="JR19" s="74"/>
      <c r="JS19" s="74"/>
      <c r="JT19" s="74"/>
      <c r="JU19" s="74"/>
      <c r="JV19" s="74"/>
      <c r="JW19" s="74"/>
      <c r="JX19" s="74"/>
      <c r="JY19" s="74"/>
      <c r="JZ19" s="74"/>
      <c r="KA19" s="74"/>
      <c r="KB19" s="74"/>
      <c r="KC19" s="74"/>
      <c r="KD19" s="74"/>
      <c r="KE19" s="74"/>
      <c r="KF19" s="74"/>
      <c r="KG19" s="74"/>
      <c r="KH19" s="74"/>
      <c r="KI19" s="74"/>
      <c r="KJ19" s="74"/>
      <c r="KK19" s="74"/>
      <c r="KL19" s="74"/>
      <c r="KM19" s="74"/>
      <c r="KN19" s="74"/>
      <c r="KO19" s="74"/>
      <c r="KP19" s="74"/>
      <c r="KQ19" s="74"/>
      <c r="KR19" s="74"/>
      <c r="KS19" s="74"/>
      <c r="KT19" s="74"/>
      <c r="KU19" s="74"/>
      <c r="KV19" s="74"/>
      <c r="KW19" s="74"/>
      <c r="KX19" s="74"/>
      <c r="KY19" s="74"/>
      <c r="KZ19" s="74"/>
      <c r="LA19" s="74"/>
      <c r="LB19" s="74"/>
      <c r="LC19" s="74"/>
      <c r="LD19" s="74"/>
      <c r="LE19" s="74"/>
      <c r="LF19" s="74"/>
      <c r="LG19" s="74"/>
      <c r="LH19" s="74"/>
      <c r="LI19" s="74"/>
      <c r="LJ19" s="74"/>
      <c r="LK19" s="74"/>
      <c r="LL19" s="74"/>
      <c r="LM19" s="74"/>
      <c r="LN19" s="74"/>
      <c r="LO19" s="74"/>
      <c r="LP19" s="74"/>
      <c r="LQ19" s="74"/>
      <c r="LR19" s="74"/>
      <c r="LS19" s="74"/>
      <c r="LT19" s="74"/>
      <c r="LU19" s="74"/>
      <c r="LV19" s="74"/>
      <c r="LW19" s="74"/>
      <c r="LX19" s="74"/>
      <c r="LY19" s="74"/>
      <c r="LZ19" s="74"/>
      <c r="MA19" s="74"/>
      <c r="MB19" s="74"/>
      <c r="MC19" s="74"/>
      <c r="MD19" s="74"/>
      <c r="ME19" s="74"/>
      <c r="MF19" s="74"/>
      <c r="MG19" s="74"/>
      <c r="MH19" s="74"/>
      <c r="MI19" s="74"/>
      <c r="MJ19" s="74"/>
      <c r="MK19" s="74"/>
      <c r="ML19" s="74"/>
      <c r="MM19" s="74"/>
      <c r="MN19" s="74"/>
      <c r="MO19" s="74"/>
      <c r="MP19" s="74"/>
      <c r="MQ19" s="74"/>
      <c r="MR19" s="74"/>
      <c r="MS19" s="74"/>
      <c r="MT19" s="74"/>
      <c r="MU19" s="74"/>
      <c r="MV19" s="74"/>
      <c r="MW19" s="74"/>
      <c r="MX19" s="74"/>
      <c r="MY19" s="74"/>
      <c r="MZ19" s="74"/>
      <c r="NA19" s="74"/>
      <c r="NB19" s="74"/>
      <c r="NC19" s="74"/>
      <c r="ND19" s="74"/>
      <c r="NE19" s="74"/>
      <c r="NF19" s="74"/>
      <c r="NG19" s="74"/>
      <c r="NH19" s="74"/>
      <c r="NI19" s="74"/>
      <c r="NJ19" s="74"/>
      <c r="NK19" s="74"/>
      <c r="NL19" s="74"/>
      <c r="NM19" s="74"/>
      <c r="NN19" s="74"/>
      <c r="NO19" s="74"/>
      <c r="NP19" s="74"/>
      <c r="NQ19" s="74"/>
      <c r="NR19" s="74"/>
      <c r="NS19" s="74"/>
      <c r="NT19" s="74"/>
      <c r="NU19" s="74"/>
      <c r="NV19" s="74"/>
      <c r="NW19" s="74"/>
      <c r="NX19" s="74"/>
      <c r="NY19" s="74"/>
      <c r="NZ19" s="74"/>
      <c r="OA19" s="74"/>
      <c r="OB19" s="74"/>
      <c r="OC19" s="74"/>
      <c r="OD19" s="74"/>
      <c r="OE19" s="74"/>
      <c r="OF19" s="74"/>
      <c r="OG19" s="74"/>
      <c r="OH19" s="74"/>
      <c r="OI19" s="74"/>
      <c r="OJ19" s="74"/>
      <c r="OK19" s="74"/>
      <c r="OL19" s="74"/>
      <c r="OM19" s="74"/>
      <c r="ON19" s="74"/>
      <c r="OO19" s="74"/>
      <c r="OP19" s="74"/>
      <c r="OQ19" s="74"/>
      <c r="OR19" s="74"/>
      <c r="OS19" s="74"/>
      <c r="OT19" s="74"/>
      <c r="OU19" s="74"/>
      <c r="OV19" s="74"/>
      <c r="OW19" s="74"/>
      <c r="OX19" s="74"/>
      <c r="OY19" s="74"/>
      <c r="OZ19" s="74"/>
      <c r="PA19" s="74"/>
      <c r="PB19" s="74"/>
      <c r="PC19" s="74"/>
      <c r="PD19" s="74"/>
      <c r="PE19" s="74"/>
      <c r="PF19" s="74"/>
      <c r="PG19" s="74"/>
      <c r="PH19" s="74"/>
      <c r="PI19" s="74"/>
      <c r="PJ19" s="74"/>
      <c r="PK19" s="74"/>
      <c r="PL19" s="74"/>
      <c r="PM19" s="74"/>
      <c r="PN19" s="74"/>
      <c r="PO19" s="74"/>
      <c r="PP19" s="74"/>
      <c r="PQ19" s="74"/>
      <c r="PR19" s="74"/>
      <c r="PS19" s="74"/>
      <c r="PT19" s="74"/>
      <c r="PU19" s="74"/>
      <c r="PV19" s="74"/>
      <c r="PW19" s="74"/>
      <c r="PX19" s="74"/>
      <c r="PY19" s="74"/>
      <c r="PZ19" s="74"/>
      <c r="QA19" s="74"/>
      <c r="QB19" s="74"/>
      <c r="QC19" s="74"/>
      <c r="QD19" s="74"/>
      <c r="QE19" s="74"/>
      <c r="QF19" s="74"/>
      <c r="QG19" s="74"/>
      <c r="QH19" s="74"/>
      <c r="QI19" s="74"/>
      <c r="QJ19" s="74"/>
      <c r="QK19" s="74"/>
      <c r="QL19" s="74"/>
      <c r="QM19" s="74"/>
      <c r="QN19" s="74"/>
      <c r="QO19" s="74"/>
      <c r="QP19" s="74"/>
      <c r="QQ19" s="74"/>
      <c r="QR19" s="74"/>
      <c r="QS19" s="74"/>
      <c r="QT19" s="74"/>
      <c r="QU19" s="74"/>
      <c r="QV19" s="74"/>
      <c r="QW19" s="74"/>
      <c r="QX19" s="74"/>
      <c r="QY19" s="74"/>
      <c r="QZ19" s="74"/>
      <c r="RA19" s="74"/>
      <c r="RB19" s="74"/>
      <c r="RC19" s="74"/>
      <c r="RD19" s="74"/>
      <c r="RE19" s="74"/>
      <c r="RF19" s="74"/>
      <c r="RG19" s="74"/>
      <c r="RH19" s="74"/>
      <c r="RI19" s="74"/>
      <c r="RJ19" s="74"/>
      <c r="RK19" s="74"/>
      <c r="RL19" s="74"/>
      <c r="RM19" s="74"/>
      <c r="RN19" s="74"/>
      <c r="RO19" s="74"/>
      <c r="RP19" s="74"/>
      <c r="RQ19" s="74"/>
      <c r="RR19" s="74"/>
      <c r="RS19" s="74"/>
      <c r="RT19" s="74"/>
      <c r="RU19" s="74"/>
      <c r="RV19" s="74"/>
      <c r="RW19" s="74"/>
      <c r="RX19" s="74"/>
      <c r="RY19" s="74"/>
      <c r="RZ19" s="74"/>
      <c r="SA19" s="74"/>
      <c r="SB19" s="74"/>
      <c r="SC19" s="74"/>
      <c r="SD19" s="74"/>
      <c r="SE19" s="74"/>
      <c r="SF19" s="74"/>
      <c r="SG19" s="74"/>
      <c r="SH19" s="74"/>
      <c r="SI19" s="74"/>
      <c r="SJ19" s="74"/>
      <c r="SK19" s="74"/>
      <c r="SL19" s="74"/>
      <c r="SM19" s="74"/>
      <c r="SN19" s="74"/>
      <c r="SO19" s="74"/>
      <c r="SP19" s="74"/>
      <c r="SQ19" s="74"/>
      <c r="SR19" s="74"/>
      <c r="SS19" s="74"/>
      <c r="ST19" s="74"/>
      <c r="SU19" s="74"/>
      <c r="SV19" s="74"/>
      <c r="SW19" s="74"/>
      <c r="SX19" s="74"/>
      <c r="SY19" s="74"/>
      <c r="SZ19" s="74"/>
      <c r="TA19" s="74"/>
      <c r="TB19" s="74"/>
      <c r="TC19" s="74"/>
      <c r="TD19" s="74"/>
      <c r="TE19" s="74"/>
      <c r="TF19" s="74"/>
      <c r="TG19" s="74"/>
      <c r="TH19" s="74"/>
      <c r="TI19" s="74"/>
      <c r="TJ19" s="74"/>
      <c r="TK19" s="74"/>
      <c r="TL19" s="74"/>
      <c r="TM19" s="74"/>
      <c r="TN19" s="74"/>
      <c r="TO19" s="74"/>
      <c r="TP19" s="74"/>
      <c r="TQ19" s="74"/>
      <c r="TR19" s="74"/>
      <c r="TS19" s="74"/>
      <c r="TT19" s="74"/>
      <c r="TU19" s="74"/>
      <c r="TV19" s="74"/>
      <c r="TW19" s="74"/>
      <c r="TX19" s="74"/>
      <c r="TY19" s="74"/>
      <c r="TZ19" s="74"/>
      <c r="UA19" s="74"/>
      <c r="UB19" s="74"/>
      <c r="UC19" s="74"/>
      <c r="UD19" s="74"/>
      <c r="UE19" s="74"/>
      <c r="UF19" s="74"/>
      <c r="UG19" s="74"/>
      <c r="UH19" s="74"/>
      <c r="UI19" s="74"/>
      <c r="UJ19" s="74"/>
      <c r="UK19" s="74"/>
      <c r="UL19" s="74"/>
      <c r="UM19" s="74"/>
      <c r="UN19" s="74"/>
      <c r="UO19" s="74"/>
      <c r="UP19" s="74"/>
      <c r="UQ19" s="74"/>
      <c r="UR19" s="74"/>
      <c r="US19" s="74"/>
      <c r="UT19" s="74"/>
      <c r="UU19" s="74"/>
      <c r="UV19" s="74"/>
      <c r="UW19" s="74"/>
      <c r="UX19" s="74"/>
      <c r="UY19" s="74"/>
      <c r="UZ19" s="74"/>
      <c r="VA19" s="74"/>
      <c r="VB19" s="74"/>
      <c r="VC19" s="74"/>
      <c r="VD19" s="74"/>
      <c r="VE19" s="74"/>
      <c r="VF19" s="74"/>
      <c r="VG19" s="74"/>
      <c r="VH19" s="74"/>
      <c r="VI19" s="74"/>
      <c r="VJ19" s="74"/>
      <c r="VK19" s="74"/>
      <c r="VL19" s="74"/>
      <c r="VM19" s="74"/>
      <c r="VN19" s="74"/>
      <c r="VO19" s="74"/>
      <c r="VP19" s="74"/>
      <c r="VQ19" s="74"/>
      <c r="VR19" s="74"/>
      <c r="VS19" s="74"/>
      <c r="VT19" s="74"/>
      <c r="VU19" s="74"/>
      <c r="VV19" s="74"/>
      <c r="VW19" s="74"/>
      <c r="VX19" s="74"/>
      <c r="VY19" s="74"/>
      <c r="VZ19" s="74"/>
      <c r="WA19" s="74"/>
      <c r="WB19" s="74"/>
      <c r="WC19" s="74"/>
      <c r="WD19" s="74"/>
      <c r="WE19" s="74"/>
      <c r="WF19" s="74"/>
      <c r="WG19" s="74"/>
      <c r="WH19" s="74"/>
      <c r="WI19" s="74"/>
      <c r="WJ19" s="74"/>
      <c r="WK19" s="74"/>
      <c r="WL19" s="74"/>
      <c r="WM19" s="74"/>
      <c r="WN19" s="74"/>
      <c r="WO19" s="74"/>
      <c r="WP19" s="74"/>
      <c r="WQ19" s="74"/>
      <c r="WR19" s="74"/>
      <c r="WS19" s="74"/>
      <c r="WT19" s="74"/>
      <c r="WU19" s="74"/>
      <c r="WV19" s="74"/>
      <c r="WW19" s="74"/>
      <c r="WX19" s="74"/>
      <c r="WY19" s="74"/>
      <c r="WZ19" s="74"/>
      <c r="XA19" s="74"/>
      <c r="XB19" s="74"/>
      <c r="XC19" s="74"/>
      <c r="XD19" s="74"/>
      <c r="XE19" s="74"/>
      <c r="XF19" s="74"/>
      <c r="XG19" s="74"/>
      <c r="XH19" s="74"/>
      <c r="XI19" s="74"/>
      <c r="XJ19" s="74"/>
      <c r="XK19" s="74"/>
      <c r="XL19" s="74"/>
      <c r="XM19" s="74"/>
      <c r="XN19" s="74"/>
      <c r="XO19" s="74"/>
      <c r="XP19" s="74"/>
      <c r="XQ19" s="74"/>
      <c r="XR19" s="74"/>
      <c r="XS19" s="74"/>
      <c r="XT19" s="74"/>
      <c r="XU19" s="74"/>
      <c r="XV19" s="74"/>
      <c r="XW19" s="74"/>
      <c r="XX19" s="74"/>
      <c r="XY19" s="74"/>
      <c r="XZ19" s="74"/>
      <c r="YA19" s="74"/>
      <c r="YB19" s="74"/>
      <c r="YC19" s="74"/>
      <c r="YD19" s="74"/>
      <c r="YE19" s="74"/>
      <c r="YF19" s="74"/>
      <c r="YG19" s="74"/>
      <c r="YH19" s="74"/>
      <c r="YI19" s="74"/>
      <c r="YJ19" s="74"/>
      <c r="YK19" s="74"/>
      <c r="YL19" s="74"/>
      <c r="YM19" s="74"/>
      <c r="YN19" s="74"/>
      <c r="YO19" s="74"/>
      <c r="YP19" s="74"/>
      <c r="YQ19" s="74"/>
      <c r="YR19" s="74"/>
      <c r="YS19" s="74"/>
      <c r="YT19" s="74"/>
      <c r="YU19" s="74"/>
      <c r="YV19" s="74"/>
      <c r="YW19" s="74"/>
      <c r="YX19" s="74"/>
      <c r="YY19" s="74"/>
      <c r="YZ19" s="74"/>
      <c r="ZA19" s="74"/>
      <c r="ZB19" s="74"/>
      <c r="ZC19" s="74"/>
      <c r="ZD19" s="74"/>
      <c r="ZE19" s="74"/>
      <c r="ZF19" s="74"/>
      <c r="ZG19" s="74"/>
      <c r="ZH19" s="74"/>
      <c r="ZI19" s="74"/>
      <c r="ZJ19" s="74"/>
      <c r="ZK19" s="74"/>
      <c r="ZL19" s="74"/>
      <c r="ZM19" s="74"/>
      <c r="ZN19" s="74"/>
      <c r="ZO19" s="74"/>
      <c r="ZP19" s="74"/>
      <c r="ZQ19" s="74"/>
      <c r="ZR19" s="74"/>
      <c r="ZS19" s="74"/>
      <c r="ZT19" s="74"/>
      <c r="ZU19" s="74"/>
      <c r="ZV19" s="74"/>
      <c r="ZW19" s="74"/>
      <c r="ZX19" s="74"/>
      <c r="ZY19" s="74"/>
      <c r="ZZ19" s="74"/>
      <c r="AAA19" s="74"/>
      <c r="AAB19" s="74"/>
      <c r="AAC19" s="74"/>
      <c r="AAD19" s="74"/>
      <c r="AAE19" s="74"/>
      <c r="AAF19" s="74"/>
      <c r="AAG19" s="74"/>
      <c r="AAH19" s="74"/>
      <c r="AAI19" s="74"/>
      <c r="AAJ19" s="74"/>
      <c r="AAK19" s="74"/>
      <c r="AAL19" s="74"/>
      <c r="AAM19" s="74"/>
      <c r="AAN19" s="74"/>
      <c r="AAO19" s="74"/>
      <c r="AAP19" s="74"/>
      <c r="AAQ19" s="74"/>
      <c r="AAR19" s="74"/>
      <c r="AAS19" s="74"/>
      <c r="AAT19" s="74"/>
      <c r="AAU19" s="74"/>
      <c r="AAV19" s="74"/>
      <c r="AAW19" s="74"/>
      <c r="AAX19" s="74"/>
      <c r="AAY19" s="74"/>
      <c r="AAZ19" s="74"/>
      <c r="ABA19" s="74"/>
      <c r="ABB19" s="74"/>
      <c r="ABC19" s="74"/>
      <c r="ABD19" s="74"/>
      <c r="ABE19" s="74"/>
      <c r="ABF19" s="74"/>
      <c r="ABG19" s="74"/>
      <c r="ABH19" s="74"/>
      <c r="ABI19" s="74"/>
      <c r="ABJ19" s="74"/>
      <c r="ABK19" s="74"/>
      <c r="ABL19" s="74"/>
      <c r="ABM19" s="74"/>
      <c r="ABN19" s="74"/>
      <c r="ABO19" s="74"/>
      <c r="ABP19" s="74"/>
      <c r="ABQ19" s="74"/>
      <c r="ABR19" s="74"/>
      <c r="ABS19" s="74"/>
      <c r="ABT19" s="74"/>
      <c r="ABU19" s="74"/>
      <c r="ABV19" s="74"/>
      <c r="ABW19" s="74"/>
      <c r="ABX19" s="74"/>
      <c r="ABY19" s="74"/>
      <c r="ABZ19" s="74"/>
      <c r="ACA19" s="74"/>
      <c r="ACB19" s="74"/>
      <c r="ACC19" s="74"/>
      <c r="ACD19" s="74"/>
      <c r="ACE19" s="74"/>
      <c r="ACF19" s="74"/>
      <c r="ACG19" s="74"/>
      <c r="ACH19" s="74"/>
      <c r="ACI19" s="74"/>
      <c r="ACJ19" s="74"/>
      <c r="ACK19" s="74"/>
      <c r="ACL19" s="74"/>
      <c r="ACM19" s="74"/>
      <c r="ACN19" s="74"/>
      <c r="ACO19" s="74"/>
      <c r="ACP19" s="74"/>
      <c r="ACQ19" s="74"/>
      <c r="ACR19" s="74"/>
      <c r="ACS19" s="74"/>
      <c r="ACT19" s="74"/>
      <c r="ACU19" s="74"/>
      <c r="ACV19" s="74"/>
      <c r="ACW19" s="74"/>
      <c r="ACX19" s="74"/>
      <c r="ACY19" s="74"/>
      <c r="ACZ19" s="74"/>
      <c r="ADA19" s="74"/>
      <c r="ADB19" s="74"/>
      <c r="ADC19" s="74"/>
      <c r="ADD19" s="74"/>
      <c r="ADE19" s="74"/>
      <c r="ADF19" s="74"/>
      <c r="ADG19" s="74"/>
      <c r="ADH19" s="74"/>
      <c r="ADI19" s="74"/>
      <c r="ADJ19" s="74"/>
      <c r="ADK19" s="74"/>
      <c r="ADL19" s="74"/>
      <c r="ADM19" s="74"/>
      <c r="ADN19" s="74"/>
      <c r="ADO19" s="74"/>
      <c r="ADP19" s="74"/>
      <c r="ADQ19" s="74"/>
      <c r="ADR19" s="74"/>
      <c r="ADS19" s="74"/>
      <c r="ADT19" s="74"/>
      <c r="ADU19" s="74"/>
      <c r="ADV19" s="74"/>
      <c r="ADW19" s="74"/>
      <c r="ADX19" s="74"/>
      <c r="ADY19" s="74"/>
      <c r="ADZ19" s="74"/>
      <c r="AEA19" s="74"/>
      <c r="AEB19" s="74"/>
      <c r="AEC19" s="74"/>
      <c r="AED19" s="74"/>
      <c r="AEE19" s="74"/>
      <c r="AEF19" s="74"/>
      <c r="AEG19" s="74"/>
      <c r="AEH19" s="74"/>
      <c r="AEI19" s="74"/>
      <c r="AEJ19" s="74"/>
      <c r="AEK19" s="74"/>
      <c r="AEL19" s="74"/>
      <c r="AEM19" s="74"/>
      <c r="AEN19" s="74"/>
      <c r="AEO19" s="74"/>
      <c r="AEP19" s="74"/>
      <c r="AEQ19" s="74"/>
      <c r="AER19" s="74"/>
      <c r="AES19" s="74"/>
      <c r="AET19" s="74"/>
      <c r="AEU19" s="74"/>
      <c r="AEV19" s="74"/>
      <c r="AEW19" s="74"/>
      <c r="AEX19" s="74"/>
      <c r="AEY19" s="74"/>
      <c r="AEZ19" s="74"/>
      <c r="AFA19" s="74"/>
      <c r="AFB19" s="74"/>
      <c r="AFC19" s="74"/>
      <c r="AFD19" s="74"/>
      <c r="AFE19" s="74"/>
      <c r="AFF19" s="74"/>
      <c r="AFG19" s="74"/>
      <c r="AFH19" s="74"/>
      <c r="AFI19" s="74"/>
      <c r="AFJ19" s="74"/>
      <c r="AFK19" s="74"/>
      <c r="AFL19" s="74"/>
      <c r="AFM19" s="74"/>
      <c r="AFN19" s="74"/>
      <c r="AFO19" s="74"/>
      <c r="AFP19" s="74"/>
      <c r="AFQ19" s="74"/>
      <c r="AFR19" s="74"/>
      <c r="AFS19" s="74"/>
      <c r="AFT19" s="74"/>
      <c r="AFU19" s="74"/>
      <c r="AFV19" s="74"/>
      <c r="AFW19" s="74"/>
      <c r="AFX19" s="74"/>
      <c r="AFY19" s="74"/>
      <c r="AFZ19" s="74"/>
      <c r="AGA19" s="74"/>
      <c r="AGB19" s="74"/>
      <c r="AGC19" s="74"/>
      <c r="AGD19" s="74"/>
      <c r="AGE19" s="74"/>
      <c r="AGF19" s="74"/>
      <c r="AGG19" s="74"/>
      <c r="AGH19" s="74"/>
      <c r="AGI19" s="74"/>
      <c r="AGJ19" s="74"/>
      <c r="AGK19" s="74"/>
      <c r="AGL19" s="74"/>
      <c r="AGM19" s="74"/>
      <c r="AGN19" s="74"/>
      <c r="AGO19" s="74"/>
      <c r="AGP19" s="74"/>
      <c r="AGQ19" s="74"/>
      <c r="AGR19" s="74"/>
      <c r="AGS19" s="74"/>
      <c r="AGT19" s="74"/>
      <c r="AGU19" s="74"/>
      <c r="AGV19" s="74"/>
      <c r="AGW19" s="74"/>
      <c r="AGX19" s="74"/>
      <c r="AGY19" s="74"/>
      <c r="AGZ19" s="74"/>
      <c r="AHA19" s="74"/>
      <c r="AHB19" s="74"/>
      <c r="AHC19" s="74"/>
      <c r="AHD19" s="74"/>
      <c r="AHE19" s="74"/>
      <c r="AHF19" s="74"/>
      <c r="AHG19" s="74"/>
      <c r="AHH19" s="74"/>
      <c r="AHI19" s="74"/>
      <c r="AHJ19" s="74"/>
      <c r="AHK19" s="74"/>
      <c r="AHL19" s="74"/>
      <c r="AHM19" s="74"/>
      <c r="AHN19" s="74"/>
      <c r="AHO19" s="74"/>
      <c r="AHP19" s="74"/>
      <c r="AHQ19" s="74"/>
      <c r="AHR19" s="74"/>
      <c r="AHS19" s="74"/>
      <c r="AHT19" s="74"/>
      <c r="AHU19" s="74"/>
      <c r="AHV19" s="74"/>
      <c r="AHW19" s="74"/>
      <c r="AHX19" s="74"/>
      <c r="AHY19" s="74"/>
      <c r="AHZ19" s="74"/>
      <c r="AIA19" s="74"/>
      <c r="AIB19" s="74"/>
      <c r="AIC19" s="74"/>
      <c r="AID19" s="74"/>
      <c r="AIE19" s="74"/>
      <c r="AIF19" s="74"/>
      <c r="AIG19" s="74"/>
      <c r="AIH19" s="74"/>
      <c r="AII19" s="74"/>
      <c r="AIJ19" s="74"/>
      <c r="AIK19" s="74"/>
      <c r="AIL19" s="74"/>
      <c r="AIM19" s="74"/>
      <c r="AIN19" s="74"/>
      <c r="AIO19" s="74"/>
      <c r="AIP19" s="74"/>
      <c r="AIQ19" s="74"/>
      <c r="AIR19" s="74"/>
      <c r="AIS19" s="74"/>
      <c r="AIT19" s="74"/>
      <c r="AIU19" s="74"/>
      <c r="AIV19" s="74"/>
      <c r="AIW19" s="74"/>
      <c r="AIX19" s="74"/>
      <c r="AIY19" s="74"/>
      <c r="AIZ19" s="74"/>
      <c r="AJA19" s="74"/>
      <c r="AJB19" s="74"/>
      <c r="AJC19" s="74"/>
      <c r="AJD19" s="74"/>
      <c r="AJE19" s="74"/>
      <c r="AJF19" s="74"/>
      <c r="AJG19" s="74"/>
      <c r="AJH19" s="74"/>
      <c r="AJI19" s="74"/>
      <c r="AJJ19" s="74"/>
      <c r="AJK19" s="74"/>
      <c r="AJL19" s="74"/>
      <c r="AJM19" s="74"/>
      <c r="AJN19" s="74"/>
      <c r="AJO19" s="74"/>
      <c r="AJP19" s="74"/>
      <c r="AJQ19" s="74"/>
      <c r="AJR19" s="74"/>
      <c r="AJS19" s="74"/>
      <c r="AJT19" s="74"/>
      <c r="AJU19" s="74"/>
      <c r="AJV19" s="74"/>
      <c r="AJW19" s="74"/>
      <c r="AJX19" s="74"/>
      <c r="AJY19" s="74"/>
      <c r="AJZ19" s="74"/>
      <c r="AKA19" s="74"/>
      <c r="AKB19" s="74"/>
      <c r="AKC19" s="74"/>
      <c r="AKD19" s="74"/>
      <c r="AKE19" s="74"/>
      <c r="AKF19" s="74"/>
      <c r="AKG19" s="74"/>
      <c r="AKH19" s="74"/>
      <c r="AKI19" s="74"/>
      <c r="AKJ19" s="74"/>
      <c r="AKK19" s="74"/>
      <c r="AKL19" s="74"/>
      <c r="AKM19" s="74"/>
      <c r="AKN19" s="74"/>
      <c r="AKO19" s="74"/>
      <c r="AKP19" s="74"/>
      <c r="AKQ19" s="74"/>
      <c r="AKR19" s="74"/>
      <c r="AKS19" s="74"/>
      <c r="AKT19" s="74"/>
      <c r="AKU19" s="74"/>
      <c r="AKV19" s="74"/>
      <c r="AKW19" s="74"/>
      <c r="AKX19" s="74"/>
      <c r="AKY19" s="74"/>
      <c r="AKZ19" s="74"/>
      <c r="ALA19" s="74"/>
      <c r="ALB19" s="74"/>
      <c r="ALC19" s="74"/>
      <c r="ALD19" s="74"/>
      <c r="ALE19" s="74"/>
      <c r="ALF19" s="74"/>
      <c r="ALG19" s="74"/>
      <c r="ALH19" s="74"/>
      <c r="ALI19" s="74"/>
      <c r="ALJ19" s="74"/>
      <c r="ALK19" s="74"/>
      <c r="ALL19" s="74"/>
      <c r="ALM19" s="74"/>
      <c r="ALN19" s="74"/>
      <c r="ALO19" s="74"/>
      <c r="ALP19" s="74"/>
      <c r="ALQ19" s="74"/>
      <c r="ALR19" s="74"/>
      <c r="ALS19" s="74"/>
      <c r="ALT19" s="74"/>
      <c r="ALU19" s="74"/>
      <c r="ALV19" s="74"/>
      <c r="ALW19" s="74"/>
      <c r="ALX19" s="74"/>
      <c r="ALY19" s="74"/>
      <c r="ALZ19" s="74"/>
      <c r="AMA19" s="74"/>
      <c r="AMB19" s="74"/>
      <c r="AMC19" s="74"/>
      <c r="AMD19" s="74"/>
      <c r="AME19" s="74"/>
      <c r="AMF19" s="74"/>
      <c r="AMG19" s="74"/>
      <c r="AMH19" s="74"/>
      <c r="AMI19" s="74"/>
      <c r="AMJ19" s="74"/>
      <c r="AMK19" s="74"/>
      <c r="AML19" s="74"/>
      <c r="AMM19" s="74"/>
      <c r="AMN19" s="74"/>
      <c r="AMO19" s="74"/>
      <c r="AMP19" s="74"/>
      <c r="AMQ19" s="74"/>
      <c r="AMR19" s="74"/>
      <c r="AMS19" s="74"/>
      <c r="AMT19" s="74"/>
      <c r="AMU19" s="74"/>
      <c r="AMV19" s="74"/>
      <c r="AMW19" s="74"/>
      <c r="AMX19" s="74"/>
      <c r="AMY19" s="74"/>
      <c r="AMZ19" s="74"/>
      <c r="ANA19" s="74"/>
      <c r="ANB19" s="74"/>
      <c r="ANC19" s="74"/>
      <c r="AND19" s="74"/>
      <c r="ANE19" s="74"/>
      <c r="ANF19" s="74"/>
      <c r="ANG19" s="74"/>
      <c r="ANH19" s="74"/>
      <c r="ANI19" s="74"/>
      <c r="ANJ19" s="74"/>
      <c r="ANK19" s="74"/>
      <c r="ANL19" s="74"/>
      <c r="ANM19" s="74"/>
      <c r="ANN19" s="74"/>
      <c r="ANO19" s="74"/>
      <c r="ANP19" s="74"/>
      <c r="ANQ19" s="74"/>
      <c r="ANR19" s="74"/>
      <c r="ANS19" s="74"/>
      <c r="ANT19" s="74"/>
      <c r="ANU19" s="74"/>
      <c r="ANV19" s="74"/>
      <c r="ANW19" s="74"/>
      <c r="ANX19" s="74"/>
      <c r="ANY19" s="74"/>
      <c r="ANZ19" s="74"/>
      <c r="AOA19" s="74"/>
      <c r="AOB19" s="74"/>
      <c r="AOC19" s="74"/>
      <c r="AOD19" s="74"/>
      <c r="AOE19" s="74"/>
      <c r="AOF19" s="74"/>
      <c r="AOG19" s="74"/>
      <c r="AOH19" s="74"/>
      <c r="AOI19" s="74"/>
      <c r="AOJ19" s="74"/>
      <c r="AOK19" s="74"/>
      <c r="AOL19" s="74"/>
      <c r="AOM19" s="74"/>
      <c r="AON19" s="74"/>
      <c r="AOO19" s="74"/>
      <c r="AOP19" s="74"/>
      <c r="AOQ19" s="74"/>
      <c r="AOR19" s="74"/>
      <c r="AOS19" s="74"/>
      <c r="AOT19" s="74"/>
      <c r="AOU19" s="74"/>
      <c r="AOV19" s="74"/>
      <c r="AOW19" s="74"/>
      <c r="AOX19" s="74"/>
      <c r="AOY19" s="74"/>
      <c r="AOZ19" s="74"/>
      <c r="APA19" s="74"/>
      <c r="APB19" s="74"/>
      <c r="APC19" s="74"/>
      <c r="APD19" s="74"/>
      <c r="APE19" s="74"/>
      <c r="APF19" s="74"/>
      <c r="APG19" s="74"/>
      <c r="APH19" s="74"/>
      <c r="API19" s="74"/>
      <c r="APJ19" s="74"/>
      <c r="APK19" s="74"/>
      <c r="APL19" s="74"/>
      <c r="APM19" s="74"/>
      <c r="APN19" s="74"/>
      <c r="APO19" s="74"/>
      <c r="APP19" s="74"/>
      <c r="APQ19" s="74"/>
      <c r="APR19" s="74"/>
      <c r="APS19" s="74"/>
      <c r="APT19" s="74"/>
      <c r="APU19" s="74"/>
      <c r="APV19" s="74"/>
      <c r="APW19" s="74"/>
      <c r="APX19" s="74"/>
      <c r="APY19" s="74"/>
      <c r="APZ19" s="74"/>
      <c r="AQA19" s="74"/>
      <c r="AQB19" s="74"/>
      <c r="AQC19" s="74"/>
      <c r="AQD19" s="74"/>
      <c r="AQE19" s="74"/>
      <c r="AQF19" s="74"/>
      <c r="AQG19" s="74"/>
      <c r="AQH19" s="74"/>
      <c r="AQI19" s="74"/>
      <c r="AQJ19" s="74"/>
      <c r="AQK19" s="74"/>
      <c r="AQL19" s="74"/>
      <c r="AQM19" s="74"/>
      <c r="AQN19" s="74"/>
      <c r="AQO19" s="74"/>
      <c r="AQP19" s="74"/>
      <c r="AQQ19" s="74"/>
      <c r="AQR19" s="74"/>
      <c r="AQS19" s="74"/>
      <c r="AQT19" s="74"/>
      <c r="AQU19" s="74"/>
      <c r="AQV19" s="74"/>
      <c r="AQW19" s="74"/>
      <c r="AQX19" s="74"/>
      <c r="AQY19" s="74"/>
      <c r="AQZ19" s="74"/>
      <c r="ARA19" s="74"/>
      <c r="ARB19" s="74"/>
      <c r="ARC19" s="74"/>
      <c r="ARD19" s="74"/>
      <c r="ARE19" s="74"/>
      <c r="ARF19" s="74"/>
      <c r="ARG19" s="74"/>
      <c r="ARH19" s="74"/>
      <c r="ARI19" s="74"/>
      <c r="ARJ19" s="74"/>
      <c r="ARK19" s="74"/>
      <c r="ARL19" s="74"/>
      <c r="ARM19" s="74"/>
      <c r="ARN19" s="74"/>
      <c r="ARO19" s="74"/>
      <c r="ARP19" s="74"/>
      <c r="ARQ19" s="74"/>
      <c r="ARR19" s="74"/>
      <c r="ARS19" s="74"/>
      <c r="ART19" s="74"/>
      <c r="ARU19" s="74"/>
      <c r="ARV19" s="74"/>
      <c r="ARW19" s="74"/>
      <c r="ARX19" s="74"/>
      <c r="ARY19" s="74"/>
      <c r="ARZ19" s="74"/>
      <c r="ASA19" s="74"/>
      <c r="ASB19" s="74"/>
      <c r="ASC19" s="74"/>
      <c r="ASD19" s="74"/>
      <c r="ASE19" s="74"/>
      <c r="ASF19" s="74"/>
      <c r="ASG19" s="74"/>
      <c r="ASH19" s="74"/>
      <c r="ASI19" s="74"/>
      <c r="ASJ19" s="74"/>
      <c r="ASK19" s="74"/>
      <c r="ASL19" s="74"/>
      <c r="ASM19" s="74"/>
      <c r="ASN19" s="74"/>
      <c r="ASO19" s="74"/>
      <c r="ASP19" s="74"/>
      <c r="ASQ19" s="74"/>
      <c r="ASR19" s="74"/>
      <c r="ASS19" s="74"/>
      <c r="AST19" s="74"/>
      <c r="ASU19" s="74"/>
      <c r="ASV19" s="74"/>
      <c r="ASW19" s="74"/>
      <c r="ASX19" s="74"/>
      <c r="ASY19" s="74"/>
      <c r="ASZ19" s="74"/>
      <c r="ATA19" s="74"/>
      <c r="ATB19" s="74"/>
      <c r="ATC19" s="74"/>
      <c r="ATD19" s="74"/>
      <c r="ATE19" s="74"/>
      <c r="ATF19" s="74"/>
      <c r="ATG19" s="74"/>
      <c r="ATH19" s="74"/>
      <c r="ATI19" s="74"/>
      <c r="ATJ19" s="74"/>
      <c r="ATK19" s="74"/>
      <c r="ATL19" s="74"/>
      <c r="ATM19" s="74"/>
      <c r="ATN19" s="74"/>
      <c r="ATO19" s="74"/>
      <c r="ATP19" s="74"/>
      <c r="ATQ19" s="74"/>
      <c r="ATR19" s="74"/>
      <c r="ATS19" s="74"/>
      <c r="ATT19" s="74"/>
      <c r="ATU19" s="74"/>
      <c r="ATV19" s="74"/>
      <c r="ATW19" s="74"/>
      <c r="ATX19" s="74"/>
      <c r="ATY19" s="74"/>
      <c r="ATZ19" s="74"/>
      <c r="AUA19" s="74"/>
      <c r="AUB19" s="74"/>
      <c r="AUC19" s="74"/>
      <c r="AUD19" s="74"/>
      <c r="AUE19" s="74"/>
      <c r="AUF19" s="74"/>
      <c r="AUG19" s="74"/>
      <c r="AUH19" s="74"/>
      <c r="AUI19" s="74"/>
      <c r="AUJ19" s="74"/>
      <c r="AUK19" s="74"/>
      <c r="AUL19" s="74"/>
      <c r="AUM19" s="74"/>
      <c r="AUN19" s="74"/>
      <c r="AUO19" s="74"/>
      <c r="AUP19" s="74"/>
      <c r="AUQ19" s="74"/>
      <c r="AUR19" s="74"/>
      <c r="AUS19" s="74"/>
      <c r="AUT19" s="74"/>
      <c r="AUU19" s="74"/>
      <c r="AUV19" s="74"/>
      <c r="AUW19" s="74"/>
      <c r="AUX19" s="74"/>
      <c r="AUY19" s="74"/>
      <c r="AUZ19" s="74"/>
      <c r="AVA19" s="74"/>
      <c r="AVB19" s="74"/>
      <c r="AVC19" s="74"/>
      <c r="AVD19" s="74"/>
      <c r="AVE19" s="74"/>
      <c r="AVF19" s="74"/>
      <c r="AVG19" s="74"/>
      <c r="AVH19" s="74"/>
      <c r="AVI19" s="74"/>
      <c r="AVJ19" s="74"/>
      <c r="AVK19" s="74"/>
      <c r="AVL19" s="74"/>
      <c r="AVM19" s="74"/>
      <c r="AVN19" s="74"/>
      <c r="AVO19" s="74"/>
      <c r="AVP19" s="74"/>
      <c r="AVQ19" s="74"/>
      <c r="AVR19" s="74"/>
      <c r="AVS19" s="74"/>
      <c r="AVT19" s="74"/>
      <c r="AVU19" s="74"/>
      <c r="AVV19" s="74"/>
      <c r="AVW19" s="74"/>
      <c r="AVX19" s="74"/>
      <c r="AVY19" s="74"/>
      <c r="AVZ19" s="74"/>
      <c r="AWA19" s="74"/>
      <c r="AWB19" s="74"/>
      <c r="AWC19" s="74"/>
      <c r="AWD19" s="74"/>
      <c r="AWE19" s="74"/>
      <c r="AWF19" s="74"/>
      <c r="AWG19" s="74"/>
      <c r="AWH19" s="74"/>
      <c r="AWI19" s="74"/>
      <c r="AWJ19" s="74"/>
      <c r="AWK19" s="74"/>
      <c r="AWL19" s="74"/>
      <c r="AWM19" s="74"/>
      <c r="AWN19" s="74"/>
      <c r="AWO19" s="74"/>
      <c r="AWP19" s="74"/>
      <c r="AWQ19" s="74"/>
      <c r="AWR19" s="74"/>
      <c r="AWS19" s="74"/>
      <c r="AWT19" s="74"/>
      <c r="AWU19" s="74"/>
      <c r="AWV19" s="74"/>
      <c r="AWW19" s="74"/>
      <c r="AWX19" s="74"/>
      <c r="AWY19" s="74"/>
      <c r="AWZ19" s="74"/>
      <c r="AXA19" s="74"/>
      <c r="AXB19" s="74"/>
      <c r="AXC19" s="74"/>
      <c r="AXD19" s="74"/>
      <c r="AXE19" s="74"/>
      <c r="AXF19" s="74"/>
      <c r="AXG19" s="74"/>
      <c r="AXH19" s="74"/>
      <c r="AXI19" s="74"/>
      <c r="AXJ19" s="74"/>
      <c r="AXK19" s="74"/>
      <c r="AXL19" s="74"/>
      <c r="AXM19" s="74"/>
      <c r="AXN19" s="74"/>
      <c r="AXO19" s="74"/>
      <c r="AXP19" s="74"/>
      <c r="AXQ19" s="74"/>
      <c r="AXR19" s="74"/>
      <c r="AXS19" s="74"/>
      <c r="AXT19" s="74"/>
      <c r="AXU19" s="74"/>
      <c r="AXV19" s="74"/>
      <c r="AXW19" s="74"/>
      <c r="AXX19" s="74"/>
      <c r="AXY19" s="74"/>
      <c r="AXZ19" s="74"/>
      <c r="AYA19" s="74"/>
      <c r="AYB19" s="74"/>
      <c r="AYC19" s="74"/>
      <c r="AYD19" s="74"/>
      <c r="AYE19" s="74"/>
      <c r="AYF19" s="74"/>
      <c r="AYG19" s="74"/>
      <c r="AYH19" s="74"/>
      <c r="AYI19" s="74"/>
      <c r="AYJ19" s="74"/>
      <c r="AYK19" s="74"/>
      <c r="AYL19" s="74"/>
      <c r="AYM19" s="74"/>
      <c r="AYN19" s="74"/>
      <c r="AYO19" s="74"/>
      <c r="AYP19" s="74"/>
      <c r="AYQ19" s="74"/>
      <c r="AYR19" s="74"/>
      <c r="AYS19" s="74"/>
      <c r="AYT19" s="74"/>
      <c r="AYU19" s="74"/>
      <c r="AYV19" s="74"/>
      <c r="AYW19" s="74"/>
      <c r="AYX19" s="74"/>
      <c r="AYY19" s="74"/>
      <c r="AYZ19" s="74"/>
      <c r="AZA19" s="74"/>
      <c r="AZB19" s="74"/>
      <c r="AZC19" s="74"/>
      <c r="AZD19" s="74"/>
      <c r="AZE19" s="74"/>
      <c r="AZF19" s="74"/>
      <c r="AZG19" s="74"/>
      <c r="AZH19" s="74"/>
      <c r="AZI19" s="74"/>
      <c r="AZJ19" s="74"/>
      <c r="AZK19" s="74"/>
      <c r="AZL19" s="74"/>
      <c r="AZM19" s="74"/>
      <c r="AZN19" s="74"/>
      <c r="AZO19" s="74"/>
      <c r="AZP19" s="74"/>
      <c r="AZQ19" s="74"/>
      <c r="AZR19" s="74"/>
      <c r="AZS19" s="74"/>
      <c r="AZT19" s="74"/>
      <c r="AZU19" s="74"/>
      <c r="AZV19" s="74"/>
      <c r="AZW19" s="74"/>
      <c r="AZX19" s="74"/>
      <c r="AZY19" s="74"/>
      <c r="AZZ19" s="74"/>
      <c r="BAA19" s="74"/>
      <c r="BAB19" s="74"/>
      <c r="BAC19" s="74"/>
      <c r="BAD19" s="74"/>
      <c r="BAE19" s="74"/>
      <c r="BAF19" s="74"/>
      <c r="BAG19" s="74"/>
      <c r="BAH19" s="74"/>
      <c r="BAI19" s="74"/>
      <c r="BAJ19" s="74"/>
      <c r="BAK19" s="74"/>
      <c r="BAL19" s="74"/>
      <c r="BAM19" s="74"/>
      <c r="BAN19" s="74"/>
      <c r="BAO19" s="74"/>
      <c r="BAP19" s="74"/>
      <c r="BAQ19" s="74"/>
      <c r="BAR19" s="74"/>
      <c r="BAS19" s="74"/>
      <c r="BAT19" s="74"/>
      <c r="BAU19" s="74"/>
      <c r="BAV19" s="74"/>
      <c r="BAW19" s="74"/>
      <c r="BAX19" s="74"/>
      <c r="BAY19" s="74"/>
      <c r="BAZ19" s="74"/>
      <c r="BBA19" s="74"/>
      <c r="BBB19" s="74"/>
      <c r="BBC19" s="74"/>
      <c r="BBD19" s="74"/>
      <c r="BBE19" s="74"/>
      <c r="BBF19" s="74"/>
      <c r="BBG19" s="74"/>
      <c r="BBH19" s="74"/>
      <c r="BBI19" s="74"/>
      <c r="BBJ19" s="74"/>
      <c r="BBK19" s="74"/>
      <c r="BBL19" s="74"/>
      <c r="BBM19" s="74"/>
      <c r="BBN19" s="74"/>
      <c r="BBO19" s="74"/>
      <c r="BBP19" s="74"/>
      <c r="BBQ19" s="74"/>
      <c r="BBR19" s="74"/>
      <c r="BBS19" s="74"/>
      <c r="BBT19" s="74"/>
      <c r="BBU19" s="74"/>
      <c r="BBV19" s="74"/>
      <c r="BBW19" s="74"/>
      <c r="BBX19" s="74"/>
      <c r="BBY19" s="74"/>
      <c r="BBZ19" s="74"/>
      <c r="BCA19" s="74"/>
      <c r="BCB19" s="74"/>
      <c r="BCC19" s="74"/>
      <c r="BCD19" s="74"/>
      <c r="BCE19" s="74"/>
      <c r="BCF19" s="74"/>
      <c r="BCG19" s="74"/>
      <c r="BCH19" s="74"/>
      <c r="BCI19" s="74"/>
      <c r="BCJ19" s="74"/>
      <c r="BCK19" s="74"/>
      <c r="BCL19" s="74"/>
      <c r="BCM19" s="74"/>
      <c r="BCN19" s="74"/>
      <c r="BCO19" s="74"/>
      <c r="BCP19" s="74"/>
      <c r="BCQ19" s="74"/>
      <c r="BCR19" s="74"/>
      <c r="BCS19" s="74"/>
      <c r="BCT19" s="74"/>
      <c r="BCU19" s="74"/>
      <c r="BCV19" s="74"/>
      <c r="BCW19" s="74"/>
      <c r="BCX19" s="74"/>
      <c r="BCY19" s="74"/>
      <c r="BCZ19" s="74"/>
      <c r="BDA19" s="74"/>
      <c r="BDB19" s="74"/>
      <c r="BDC19" s="74"/>
      <c r="BDD19" s="74"/>
      <c r="BDE19" s="74"/>
      <c r="BDF19" s="74"/>
      <c r="BDG19" s="74"/>
      <c r="BDH19" s="74"/>
      <c r="BDI19" s="74"/>
      <c r="BDJ19" s="74"/>
      <c r="BDK19" s="74"/>
      <c r="BDL19" s="74"/>
      <c r="BDM19" s="74"/>
      <c r="BDN19" s="74"/>
      <c r="BDO19" s="74"/>
      <c r="BDP19" s="74"/>
      <c r="BDQ19" s="74"/>
      <c r="BDR19" s="74"/>
      <c r="BDS19" s="74"/>
      <c r="BDT19" s="74"/>
      <c r="BDU19" s="74"/>
      <c r="BDV19" s="74"/>
      <c r="BDW19" s="74"/>
      <c r="BDX19" s="74"/>
      <c r="BDY19" s="74"/>
      <c r="BDZ19" s="74"/>
      <c r="BEA19" s="74"/>
      <c r="BEB19" s="74"/>
      <c r="BEC19" s="74"/>
      <c r="BED19" s="74"/>
      <c r="BEE19" s="74"/>
      <c r="BEF19" s="74"/>
      <c r="BEG19" s="74"/>
      <c r="BEH19" s="74"/>
      <c r="BEI19" s="74"/>
      <c r="BEJ19" s="74"/>
      <c r="BEK19" s="74"/>
      <c r="BEL19" s="74"/>
      <c r="BEM19" s="74"/>
      <c r="BEN19" s="74"/>
      <c r="BEO19" s="74"/>
      <c r="BEP19" s="74"/>
      <c r="BEQ19" s="74"/>
      <c r="BER19" s="74"/>
      <c r="BES19" s="74"/>
      <c r="BET19" s="74"/>
      <c r="BEU19" s="74"/>
      <c r="BEV19" s="74"/>
      <c r="BEW19" s="74"/>
      <c r="BEX19" s="74"/>
      <c r="BEY19" s="74"/>
      <c r="BEZ19" s="74"/>
      <c r="BFA19" s="74"/>
      <c r="BFB19" s="74"/>
      <c r="BFC19" s="74"/>
      <c r="BFD19" s="74"/>
      <c r="BFE19" s="74"/>
      <c r="BFF19" s="74"/>
      <c r="BFG19" s="74"/>
      <c r="BFH19" s="74"/>
      <c r="BFI19" s="74"/>
      <c r="BFJ19" s="74"/>
      <c r="BFK19" s="74"/>
      <c r="BFL19" s="74"/>
      <c r="BFM19" s="74"/>
      <c r="BFN19" s="74"/>
      <c r="BFO19" s="74"/>
      <c r="BFP19" s="74"/>
      <c r="BFQ19" s="74"/>
      <c r="BFR19" s="74"/>
      <c r="BFS19" s="74"/>
      <c r="BFT19" s="74"/>
      <c r="BFU19" s="74"/>
      <c r="BFV19" s="74"/>
      <c r="BFW19" s="74"/>
      <c r="BFX19" s="74"/>
      <c r="BFY19" s="74"/>
      <c r="BFZ19" s="74"/>
      <c r="BGA19" s="74"/>
      <c r="BGB19" s="74"/>
      <c r="BGC19" s="74"/>
      <c r="BGD19" s="74"/>
      <c r="BGE19" s="74"/>
      <c r="BGF19" s="74"/>
      <c r="BGG19" s="74"/>
      <c r="BGH19" s="74"/>
      <c r="BGI19" s="74"/>
      <c r="BGJ19" s="74"/>
      <c r="BGK19" s="74"/>
      <c r="BGL19" s="74"/>
      <c r="BGM19" s="74"/>
      <c r="BGN19" s="74"/>
      <c r="BGO19" s="74"/>
      <c r="BGP19" s="74"/>
      <c r="BGQ19" s="74"/>
      <c r="BGR19" s="74"/>
      <c r="BGS19" s="74"/>
      <c r="BGT19" s="74"/>
      <c r="BGU19" s="74"/>
      <c r="BGV19" s="74"/>
      <c r="BGW19" s="74"/>
      <c r="BGX19" s="74"/>
      <c r="BGY19" s="74"/>
      <c r="BGZ19" s="74"/>
      <c r="BHA19" s="74"/>
      <c r="BHB19" s="74"/>
      <c r="BHC19" s="74"/>
      <c r="BHD19" s="74"/>
      <c r="BHE19" s="74"/>
      <c r="BHF19" s="74"/>
      <c r="BHG19" s="74"/>
      <c r="BHH19" s="74"/>
      <c r="BHI19" s="74"/>
      <c r="BHJ19" s="74"/>
      <c r="BHK19" s="74"/>
      <c r="BHL19" s="74"/>
      <c r="BHM19" s="74"/>
      <c r="BHN19" s="74"/>
      <c r="BHO19" s="74"/>
      <c r="BHP19" s="74"/>
      <c r="BHQ19" s="74"/>
      <c r="BHR19" s="74"/>
      <c r="BHS19" s="74"/>
      <c r="BHT19" s="74"/>
      <c r="BHU19" s="74"/>
      <c r="BHV19" s="74"/>
      <c r="BHW19" s="74"/>
      <c r="BHX19" s="74"/>
      <c r="BHY19" s="74"/>
      <c r="BHZ19" s="74"/>
      <c r="BIA19" s="74"/>
      <c r="BIB19" s="74"/>
      <c r="BIC19" s="74"/>
      <c r="BID19" s="74"/>
      <c r="BIE19" s="74"/>
      <c r="BIF19" s="74"/>
      <c r="BIG19" s="74"/>
      <c r="BIH19" s="74"/>
      <c r="BII19" s="74"/>
      <c r="BIJ19" s="74"/>
      <c r="BIK19" s="74"/>
      <c r="BIL19" s="74"/>
      <c r="BIM19" s="74"/>
      <c r="BIN19" s="74"/>
      <c r="BIO19" s="74"/>
      <c r="BIP19" s="74"/>
      <c r="BIQ19" s="74"/>
      <c r="BIR19" s="74"/>
      <c r="BIS19" s="74"/>
      <c r="BIT19" s="74"/>
      <c r="BIU19" s="74"/>
      <c r="BIV19" s="74"/>
      <c r="BIW19" s="74"/>
      <c r="BIX19" s="74"/>
      <c r="BIY19" s="74"/>
      <c r="BIZ19" s="74"/>
      <c r="BJA19" s="74"/>
      <c r="BJB19" s="74"/>
      <c r="BJC19" s="74"/>
      <c r="BJD19" s="74"/>
      <c r="BJE19" s="74"/>
      <c r="BJF19" s="74"/>
      <c r="BJG19" s="74"/>
      <c r="BJH19" s="74"/>
      <c r="BJI19" s="74"/>
      <c r="BJJ19" s="74"/>
      <c r="BJK19" s="74"/>
      <c r="BJL19" s="74"/>
      <c r="BJM19" s="74"/>
      <c r="BJN19" s="74"/>
      <c r="BJO19" s="74"/>
      <c r="BJP19" s="74"/>
      <c r="BJQ19" s="74"/>
      <c r="BJR19" s="74"/>
      <c r="BJS19" s="74"/>
      <c r="BJT19" s="74"/>
      <c r="BJU19" s="74"/>
      <c r="BJV19" s="74"/>
      <c r="BJW19" s="74"/>
      <c r="BJX19" s="74"/>
      <c r="BJY19" s="74"/>
      <c r="BJZ19" s="74"/>
      <c r="BKA19" s="74"/>
      <c r="BKB19" s="74"/>
      <c r="BKC19" s="74"/>
      <c r="BKD19" s="74"/>
      <c r="BKE19" s="74"/>
      <c r="BKF19" s="74"/>
      <c r="BKG19" s="74"/>
      <c r="BKH19" s="74"/>
      <c r="BKI19" s="74"/>
      <c r="BKJ19" s="74"/>
      <c r="BKK19" s="74"/>
      <c r="BKL19" s="74"/>
      <c r="BKM19" s="74"/>
      <c r="BKN19" s="74"/>
      <c r="BKO19" s="74"/>
      <c r="BKP19" s="74"/>
      <c r="BKQ19" s="74"/>
      <c r="BKR19" s="74"/>
      <c r="BKS19" s="74"/>
      <c r="BKT19" s="74"/>
      <c r="BKU19" s="74"/>
      <c r="BKV19" s="74"/>
      <c r="BKW19" s="74"/>
      <c r="BKX19" s="74"/>
      <c r="BKY19" s="74"/>
      <c r="BKZ19" s="74"/>
      <c r="BLA19" s="74"/>
      <c r="BLB19" s="74"/>
      <c r="BLC19" s="74"/>
      <c r="BLD19" s="74"/>
      <c r="BLE19" s="74"/>
      <c r="BLF19" s="74"/>
      <c r="BLG19" s="74"/>
      <c r="BLH19" s="74"/>
      <c r="BLI19" s="74"/>
      <c r="BLJ19" s="74"/>
      <c r="BLK19" s="74"/>
      <c r="BLL19" s="74"/>
      <c r="BLM19" s="74"/>
      <c r="BLN19" s="74"/>
      <c r="BLO19" s="74"/>
      <c r="BLP19" s="74"/>
      <c r="BLQ19" s="74"/>
      <c r="BLR19" s="74"/>
      <c r="BLS19" s="74"/>
      <c r="BLT19" s="74"/>
      <c r="BLU19" s="74"/>
      <c r="BLV19" s="74"/>
      <c r="BLW19" s="74"/>
      <c r="BLX19" s="74"/>
      <c r="BLY19" s="74"/>
      <c r="BLZ19" s="74"/>
      <c r="BMA19" s="74"/>
      <c r="BMB19" s="74"/>
      <c r="BMC19" s="74"/>
      <c r="BMD19" s="74"/>
      <c r="BME19" s="74"/>
      <c r="BMF19" s="74"/>
      <c r="BMG19" s="74"/>
      <c r="BMH19" s="74"/>
      <c r="BMI19" s="74"/>
      <c r="BMJ19" s="74"/>
      <c r="BMK19" s="74"/>
      <c r="BML19" s="74"/>
      <c r="BMM19" s="74"/>
      <c r="BMN19" s="74"/>
      <c r="BMO19" s="74"/>
      <c r="BMP19" s="74"/>
      <c r="BMQ19" s="74"/>
      <c r="BMR19" s="74"/>
      <c r="BMS19" s="74"/>
      <c r="BMT19" s="74"/>
      <c r="BMU19" s="74"/>
      <c r="BMV19" s="74"/>
      <c r="BMW19" s="74"/>
      <c r="BMX19" s="74"/>
      <c r="BMY19" s="74"/>
      <c r="BMZ19" s="74"/>
      <c r="BNA19" s="74"/>
      <c r="BNB19" s="74"/>
      <c r="BNC19" s="74"/>
      <c r="BND19" s="74"/>
      <c r="BNE19" s="74"/>
      <c r="BNF19" s="74"/>
      <c r="BNG19" s="74"/>
      <c r="BNH19" s="74"/>
      <c r="BNI19" s="74"/>
      <c r="BNJ19" s="74"/>
      <c r="BNK19" s="74"/>
      <c r="BNL19" s="74"/>
      <c r="BNM19" s="74"/>
      <c r="BNN19" s="74"/>
      <c r="BNO19" s="74"/>
      <c r="BNP19" s="74"/>
      <c r="BNQ19" s="74"/>
      <c r="BNR19" s="74"/>
      <c r="BNS19" s="74"/>
      <c r="BNT19" s="74"/>
      <c r="BNU19" s="74"/>
      <c r="BNV19" s="74"/>
      <c r="BNW19" s="74"/>
      <c r="BNX19" s="74"/>
      <c r="BNY19" s="74"/>
      <c r="BNZ19" s="74"/>
      <c r="BOA19" s="74"/>
      <c r="BOB19" s="74"/>
      <c r="BOC19" s="74"/>
      <c r="BOD19" s="74"/>
      <c r="BOE19" s="74"/>
      <c r="BOF19" s="74"/>
      <c r="BOG19" s="74"/>
      <c r="BOH19" s="74"/>
      <c r="BOI19" s="74"/>
      <c r="BOJ19" s="74"/>
      <c r="BOK19" s="74"/>
      <c r="BOL19" s="74"/>
      <c r="BOM19" s="74"/>
      <c r="BON19" s="74"/>
      <c r="BOO19" s="74"/>
      <c r="BOP19" s="74"/>
      <c r="BOQ19" s="74"/>
      <c r="BOR19" s="74"/>
      <c r="BOS19" s="74"/>
      <c r="BOT19" s="74"/>
      <c r="BOU19" s="74"/>
      <c r="BOV19" s="74"/>
      <c r="BOW19" s="74"/>
      <c r="BOX19" s="74"/>
      <c r="BOY19" s="74"/>
      <c r="BOZ19" s="74"/>
      <c r="BPA19" s="74"/>
      <c r="BPB19" s="74"/>
      <c r="BPC19" s="74"/>
      <c r="BPD19" s="74"/>
      <c r="BPE19" s="74"/>
      <c r="BPF19" s="74"/>
      <c r="BPG19" s="74"/>
      <c r="BPH19" s="74"/>
      <c r="BPI19" s="74"/>
      <c r="BPJ19" s="74"/>
      <c r="BPK19" s="74"/>
      <c r="BPL19" s="74"/>
      <c r="BPM19" s="74"/>
      <c r="BPN19" s="74"/>
      <c r="BPO19" s="74"/>
      <c r="BPP19" s="74"/>
      <c r="BPQ19" s="74"/>
      <c r="BPR19" s="74"/>
      <c r="BPS19" s="74"/>
      <c r="BPT19" s="74"/>
      <c r="BPU19" s="74"/>
      <c r="BPV19" s="74"/>
      <c r="BPW19" s="74"/>
      <c r="BPX19" s="74"/>
      <c r="BPY19" s="74"/>
      <c r="BPZ19" s="74"/>
      <c r="BQA19" s="74"/>
      <c r="BQB19" s="74"/>
      <c r="BQC19" s="74"/>
      <c r="BQD19" s="74"/>
      <c r="BQE19" s="74"/>
      <c r="BQF19" s="74"/>
      <c r="BQG19" s="74"/>
      <c r="BQH19" s="74"/>
      <c r="BQI19" s="74"/>
      <c r="BQJ19" s="74"/>
      <c r="BQK19" s="74"/>
      <c r="BQL19" s="74"/>
      <c r="BQM19" s="74"/>
      <c r="BQN19" s="74"/>
      <c r="BQO19" s="74"/>
      <c r="BQP19" s="74"/>
      <c r="BQQ19" s="74"/>
      <c r="BQR19" s="74"/>
      <c r="BQS19" s="74"/>
      <c r="BQT19" s="74"/>
      <c r="BQU19" s="74"/>
      <c r="BQV19" s="74"/>
      <c r="BQW19" s="74"/>
      <c r="BQX19" s="74"/>
      <c r="BQY19" s="74"/>
      <c r="BQZ19" s="74"/>
      <c r="BRA19" s="74"/>
      <c r="BRB19" s="74"/>
      <c r="BRC19" s="74"/>
      <c r="BRD19" s="74"/>
      <c r="BRE19" s="74"/>
      <c r="BRF19" s="74"/>
      <c r="BRG19" s="74"/>
      <c r="BRH19" s="74"/>
      <c r="BRI19" s="74"/>
      <c r="BRJ19" s="74"/>
      <c r="BRK19" s="74"/>
      <c r="BRL19" s="74"/>
      <c r="BRM19" s="74"/>
      <c r="BRN19" s="74"/>
      <c r="BRO19" s="74"/>
      <c r="BRP19" s="74"/>
      <c r="BRQ19" s="74"/>
      <c r="BRR19" s="74"/>
      <c r="BRS19" s="74"/>
      <c r="BRT19" s="74"/>
      <c r="BRU19" s="74"/>
      <c r="BRV19" s="74"/>
      <c r="BRW19" s="74"/>
      <c r="BRX19" s="74"/>
      <c r="BRY19" s="74"/>
      <c r="BRZ19" s="74"/>
      <c r="BSA19" s="74"/>
      <c r="BSB19" s="74"/>
      <c r="BSC19" s="74"/>
      <c r="BSD19" s="74"/>
      <c r="BSE19" s="74"/>
      <c r="BSF19" s="74"/>
      <c r="BSG19" s="74"/>
      <c r="BSH19" s="74"/>
      <c r="BSI19" s="74"/>
      <c r="BSJ19" s="74"/>
      <c r="BSK19" s="74"/>
      <c r="BSL19" s="74"/>
      <c r="BSM19" s="74"/>
      <c r="BSN19" s="74"/>
      <c r="BSO19" s="74"/>
      <c r="BSP19" s="74"/>
      <c r="BSQ19" s="74"/>
      <c r="BSR19" s="74"/>
      <c r="BSS19" s="74"/>
      <c r="BST19" s="74"/>
      <c r="BSU19" s="74"/>
      <c r="BSV19" s="74"/>
      <c r="BSW19" s="74"/>
      <c r="BSX19" s="74"/>
      <c r="BSY19" s="74"/>
      <c r="BSZ19" s="74"/>
      <c r="BTA19" s="74"/>
      <c r="BTB19" s="74"/>
      <c r="BTC19" s="74"/>
      <c r="BTD19" s="74"/>
      <c r="BTE19" s="74"/>
      <c r="BTF19" s="74"/>
      <c r="BTG19" s="74"/>
      <c r="BTH19" s="74"/>
      <c r="BTI19" s="74"/>
      <c r="BTJ19" s="74"/>
      <c r="BTK19" s="74"/>
      <c r="BTL19" s="74"/>
      <c r="BTM19" s="74"/>
      <c r="BTN19" s="74"/>
      <c r="BTO19" s="74"/>
      <c r="BTP19" s="74"/>
      <c r="BTQ19" s="74"/>
      <c r="BTR19" s="74"/>
      <c r="BTS19" s="74"/>
      <c r="BTT19" s="74"/>
      <c r="BTU19" s="74"/>
      <c r="BTV19" s="74"/>
      <c r="BTW19" s="74"/>
      <c r="BTX19" s="74"/>
      <c r="BTY19" s="74"/>
      <c r="BTZ19" s="74"/>
      <c r="BUA19" s="74"/>
      <c r="BUB19" s="74"/>
      <c r="BUC19" s="74"/>
      <c r="BUD19" s="74"/>
      <c r="BUE19" s="74"/>
      <c r="BUF19" s="74"/>
      <c r="BUG19" s="74"/>
      <c r="BUH19" s="74"/>
      <c r="BUI19" s="74"/>
      <c r="BUJ19" s="74"/>
      <c r="BUK19" s="74"/>
      <c r="BUL19" s="74"/>
      <c r="BUM19" s="74"/>
      <c r="BUN19" s="74"/>
      <c r="BUO19" s="74"/>
      <c r="BUP19" s="74"/>
      <c r="BUQ19" s="74"/>
      <c r="BUR19" s="74"/>
      <c r="BUS19" s="74"/>
      <c r="BUT19" s="74"/>
      <c r="BUU19" s="74"/>
      <c r="BUV19" s="74"/>
      <c r="BUW19" s="74"/>
      <c r="BUX19" s="74"/>
      <c r="BUY19" s="74"/>
      <c r="BUZ19" s="74"/>
      <c r="BVA19" s="74"/>
      <c r="BVB19" s="74"/>
      <c r="BVC19" s="74"/>
      <c r="BVD19" s="74"/>
      <c r="BVE19" s="74"/>
      <c r="BVF19" s="74"/>
      <c r="BVG19" s="74"/>
      <c r="BVH19" s="74"/>
      <c r="BVI19" s="74"/>
      <c r="BVJ19" s="74"/>
      <c r="BVK19" s="74"/>
      <c r="BVL19" s="74"/>
      <c r="BVM19" s="74"/>
      <c r="BVN19" s="74"/>
      <c r="BVO19" s="74"/>
      <c r="BVP19" s="74"/>
      <c r="BVQ19" s="74"/>
      <c r="BVR19" s="74"/>
      <c r="BVS19" s="74"/>
      <c r="BVT19" s="74"/>
      <c r="BVU19" s="74"/>
      <c r="BVV19" s="74"/>
      <c r="BVW19" s="74"/>
      <c r="BVX19" s="74"/>
      <c r="BVY19" s="74"/>
      <c r="BVZ19" s="74"/>
      <c r="BWA19" s="74"/>
      <c r="BWB19" s="74"/>
      <c r="BWC19" s="74"/>
      <c r="BWD19" s="74"/>
      <c r="BWE19" s="74"/>
      <c r="BWF19" s="74"/>
      <c r="BWG19" s="74"/>
      <c r="BWH19" s="74"/>
      <c r="BWI19" s="74"/>
      <c r="BWJ19" s="74"/>
      <c r="BWK19" s="74"/>
      <c r="BWL19" s="74"/>
      <c r="BWM19" s="74"/>
      <c r="BWN19" s="74"/>
      <c r="BWO19" s="74"/>
      <c r="BWP19" s="74"/>
      <c r="BWQ19" s="74"/>
      <c r="BWR19" s="74"/>
      <c r="BWS19" s="74"/>
      <c r="BWT19" s="74"/>
      <c r="BWU19" s="74"/>
      <c r="BWV19" s="74"/>
      <c r="BWW19" s="74"/>
      <c r="BWX19" s="74"/>
      <c r="BWY19" s="74"/>
      <c r="BWZ19" s="74"/>
      <c r="BXA19" s="74"/>
      <c r="BXB19" s="74"/>
      <c r="BXC19" s="74"/>
      <c r="BXD19" s="74"/>
      <c r="BXE19" s="74"/>
      <c r="BXF19" s="74"/>
      <c r="BXG19" s="74"/>
      <c r="BXH19" s="74"/>
      <c r="BXI19" s="74"/>
      <c r="BXJ19" s="74"/>
      <c r="BXK19" s="74"/>
      <c r="BXL19" s="74"/>
      <c r="BXM19" s="74"/>
      <c r="BXN19" s="74"/>
      <c r="BXO19" s="74"/>
      <c r="BXP19" s="74"/>
      <c r="BXQ19" s="74"/>
      <c r="BXR19" s="74"/>
      <c r="BXS19" s="74"/>
      <c r="BXT19" s="74"/>
      <c r="BXU19" s="74"/>
      <c r="BXV19" s="74"/>
      <c r="BXW19" s="74"/>
      <c r="BXX19" s="74"/>
      <c r="BXY19" s="74"/>
      <c r="BXZ19" s="74"/>
      <c r="BYA19" s="74"/>
      <c r="BYB19" s="74"/>
      <c r="BYC19" s="74"/>
      <c r="BYD19" s="74"/>
      <c r="BYE19" s="74"/>
      <c r="BYF19" s="74"/>
      <c r="BYG19" s="74"/>
      <c r="BYH19" s="74"/>
      <c r="BYI19" s="74"/>
      <c r="BYJ19" s="74"/>
      <c r="BYK19" s="74"/>
      <c r="BYL19" s="74"/>
      <c r="BYM19" s="74"/>
      <c r="BYN19" s="74"/>
      <c r="BYO19" s="74"/>
      <c r="BYP19" s="74"/>
      <c r="BYQ19" s="74"/>
      <c r="BYR19" s="74"/>
      <c r="BYS19" s="74"/>
      <c r="BYT19" s="74"/>
      <c r="BYU19" s="74"/>
      <c r="BYV19" s="74"/>
      <c r="BYW19" s="74"/>
      <c r="BYX19" s="74"/>
      <c r="BYY19" s="74"/>
      <c r="BYZ19" s="74"/>
      <c r="BZA19" s="74"/>
      <c r="BZB19" s="74"/>
      <c r="BZC19" s="74"/>
      <c r="BZD19" s="74"/>
      <c r="BZE19" s="74"/>
      <c r="BZF19" s="74"/>
      <c r="BZG19" s="74"/>
      <c r="BZH19" s="74"/>
      <c r="BZI19" s="74"/>
      <c r="BZJ19" s="74"/>
      <c r="BZK19" s="74"/>
      <c r="BZL19" s="74"/>
      <c r="BZM19" s="74"/>
      <c r="BZN19" s="74"/>
      <c r="BZO19" s="74"/>
      <c r="BZP19" s="74"/>
      <c r="BZQ19" s="74"/>
      <c r="BZR19" s="74"/>
      <c r="BZS19" s="74"/>
      <c r="BZT19" s="74"/>
      <c r="BZU19" s="74"/>
      <c r="BZV19" s="74"/>
      <c r="BZW19" s="74"/>
      <c r="BZX19" s="74"/>
      <c r="BZY19" s="74"/>
      <c r="BZZ19" s="74"/>
      <c r="CAA19" s="74"/>
      <c r="CAB19" s="74"/>
      <c r="CAC19" s="74"/>
      <c r="CAD19" s="74"/>
      <c r="CAE19" s="74"/>
      <c r="CAF19" s="74"/>
      <c r="CAG19" s="74"/>
      <c r="CAH19" s="74"/>
      <c r="CAI19" s="74"/>
      <c r="CAJ19" s="74"/>
      <c r="CAK19" s="74"/>
      <c r="CAL19" s="74"/>
      <c r="CAM19" s="74"/>
      <c r="CAN19" s="74"/>
      <c r="CAO19" s="74"/>
      <c r="CAP19" s="74"/>
      <c r="CAQ19" s="74"/>
      <c r="CAR19" s="74"/>
      <c r="CAS19" s="74"/>
      <c r="CAT19" s="74"/>
      <c r="CAU19" s="74"/>
      <c r="CAV19" s="74"/>
      <c r="CAW19" s="74"/>
      <c r="CAX19" s="74"/>
      <c r="CAY19" s="74"/>
      <c r="CAZ19" s="74"/>
      <c r="CBA19" s="74"/>
      <c r="CBB19" s="74"/>
      <c r="CBC19" s="74"/>
      <c r="CBD19" s="74"/>
      <c r="CBE19" s="74"/>
      <c r="CBF19" s="74"/>
      <c r="CBG19" s="74"/>
      <c r="CBH19" s="74"/>
      <c r="CBI19" s="74"/>
      <c r="CBJ19" s="74"/>
      <c r="CBK19" s="74"/>
      <c r="CBL19" s="74"/>
      <c r="CBM19" s="74"/>
      <c r="CBN19" s="74"/>
      <c r="CBO19" s="74"/>
      <c r="CBP19" s="74"/>
      <c r="CBQ19" s="74"/>
      <c r="CBR19" s="74"/>
      <c r="CBS19" s="74"/>
      <c r="CBT19" s="74"/>
      <c r="CBU19" s="74"/>
      <c r="CBV19" s="74"/>
      <c r="CBW19" s="74"/>
      <c r="CBX19" s="74"/>
      <c r="CBY19" s="74"/>
      <c r="CBZ19" s="74"/>
      <c r="CCA19" s="74"/>
      <c r="CCB19" s="74"/>
      <c r="CCC19" s="74"/>
      <c r="CCD19" s="74"/>
      <c r="CCE19" s="74"/>
      <c r="CCF19" s="74"/>
      <c r="CCG19" s="74"/>
      <c r="CCH19" s="74"/>
      <c r="CCI19" s="74"/>
      <c r="CCJ19" s="74"/>
      <c r="CCK19" s="74"/>
      <c r="CCL19" s="74"/>
      <c r="CCM19" s="74"/>
      <c r="CCN19" s="74"/>
      <c r="CCO19" s="74"/>
      <c r="CCP19" s="74"/>
      <c r="CCQ19" s="74"/>
      <c r="CCR19" s="74"/>
      <c r="CCS19" s="74"/>
      <c r="CCT19" s="74"/>
      <c r="CCU19" s="74"/>
      <c r="CCV19" s="74"/>
      <c r="CCW19" s="74"/>
      <c r="CCX19" s="74"/>
      <c r="CCY19" s="74"/>
      <c r="CCZ19" s="74"/>
      <c r="CDA19" s="74"/>
      <c r="CDB19" s="74"/>
      <c r="CDC19" s="74"/>
      <c r="CDD19" s="74"/>
      <c r="CDE19" s="74"/>
      <c r="CDF19" s="74"/>
      <c r="CDG19" s="74"/>
      <c r="CDH19" s="74"/>
      <c r="CDI19" s="74"/>
      <c r="CDJ19" s="74"/>
      <c r="CDK19" s="74"/>
      <c r="CDL19" s="74"/>
      <c r="CDM19" s="74"/>
      <c r="CDN19" s="74"/>
      <c r="CDO19" s="74"/>
      <c r="CDP19" s="74"/>
      <c r="CDQ19" s="74"/>
      <c r="CDR19" s="74"/>
      <c r="CDS19" s="74"/>
      <c r="CDT19" s="74"/>
      <c r="CDU19" s="74"/>
      <c r="CDV19" s="74"/>
      <c r="CDW19" s="74"/>
      <c r="CDX19" s="74"/>
      <c r="CDY19" s="74"/>
      <c r="CDZ19" s="74"/>
      <c r="CEA19" s="74"/>
      <c r="CEB19" s="74"/>
      <c r="CEC19" s="74"/>
      <c r="CED19" s="74"/>
      <c r="CEE19" s="74"/>
      <c r="CEF19" s="74"/>
      <c r="CEG19" s="74"/>
      <c r="CEH19" s="74"/>
      <c r="CEI19" s="74"/>
      <c r="CEJ19" s="74"/>
      <c r="CEK19" s="74"/>
      <c r="CEL19" s="74"/>
      <c r="CEM19" s="74"/>
      <c r="CEN19" s="74"/>
      <c r="CEO19" s="74"/>
      <c r="CEP19" s="74"/>
      <c r="CEQ19" s="74"/>
      <c r="CER19" s="74"/>
      <c r="CES19" s="74"/>
      <c r="CET19" s="74"/>
      <c r="CEU19" s="74"/>
      <c r="CEV19" s="74"/>
      <c r="CEW19" s="74"/>
      <c r="CEX19" s="74"/>
      <c r="CEY19" s="74"/>
      <c r="CEZ19" s="74"/>
      <c r="CFA19" s="74"/>
      <c r="CFB19" s="74"/>
      <c r="CFC19" s="74"/>
      <c r="CFD19" s="74"/>
      <c r="CFE19" s="74"/>
      <c r="CFF19" s="74"/>
      <c r="CFG19" s="74"/>
      <c r="CFH19" s="74"/>
      <c r="CFI19" s="74"/>
      <c r="CFJ19" s="74"/>
      <c r="CFK19" s="74"/>
      <c r="CFL19" s="74"/>
      <c r="CFM19" s="74"/>
      <c r="CFN19" s="74"/>
      <c r="CFO19" s="74"/>
      <c r="CFP19" s="74"/>
      <c r="CFQ19" s="74"/>
      <c r="CFR19" s="74"/>
      <c r="CFS19" s="74"/>
      <c r="CFT19" s="74"/>
      <c r="CFU19" s="74"/>
      <c r="CFV19" s="74"/>
      <c r="CFW19" s="74"/>
      <c r="CFX19" s="74"/>
      <c r="CFY19" s="74"/>
      <c r="CFZ19" s="74"/>
      <c r="CGA19" s="74"/>
      <c r="CGB19" s="74"/>
      <c r="CGC19" s="74"/>
      <c r="CGD19" s="74"/>
      <c r="CGE19" s="74"/>
      <c r="CGF19" s="74"/>
      <c r="CGG19" s="74"/>
      <c r="CGH19" s="74"/>
      <c r="CGI19" s="74"/>
      <c r="CGJ19" s="74"/>
      <c r="CGK19" s="74"/>
      <c r="CGL19" s="74"/>
      <c r="CGM19" s="74"/>
      <c r="CGN19" s="74"/>
      <c r="CGO19" s="74"/>
      <c r="CGP19" s="74"/>
      <c r="CGQ19" s="74"/>
      <c r="CGR19" s="74"/>
      <c r="CGS19" s="74"/>
      <c r="CGT19" s="74"/>
      <c r="CGU19" s="74"/>
      <c r="CGV19" s="74"/>
      <c r="CGW19" s="74"/>
      <c r="CGX19" s="74"/>
      <c r="CGY19" s="74"/>
      <c r="CGZ19" s="74"/>
      <c r="CHA19" s="74"/>
      <c r="CHB19" s="74"/>
      <c r="CHC19" s="74"/>
      <c r="CHD19" s="74"/>
      <c r="CHE19" s="74"/>
      <c r="CHF19" s="74"/>
      <c r="CHG19" s="74"/>
      <c r="CHH19" s="74"/>
      <c r="CHI19" s="74"/>
      <c r="CHJ19" s="74"/>
      <c r="CHK19" s="74"/>
      <c r="CHL19" s="74"/>
      <c r="CHM19" s="74"/>
      <c r="CHN19" s="74"/>
      <c r="CHO19" s="74"/>
      <c r="CHP19" s="74"/>
      <c r="CHQ19" s="74"/>
      <c r="CHR19" s="74"/>
      <c r="CHS19" s="74"/>
      <c r="CHT19" s="74"/>
      <c r="CHU19" s="74"/>
      <c r="CHV19" s="74"/>
      <c r="CHW19" s="74"/>
      <c r="CHX19" s="74"/>
      <c r="CHY19" s="74"/>
      <c r="CHZ19" s="74"/>
      <c r="CIA19" s="74"/>
      <c r="CIB19" s="74"/>
      <c r="CIC19" s="74"/>
      <c r="CID19" s="74"/>
      <c r="CIE19" s="74"/>
      <c r="CIF19" s="74"/>
      <c r="CIG19" s="74"/>
      <c r="CIH19" s="74"/>
      <c r="CII19" s="74"/>
      <c r="CIJ19" s="74"/>
      <c r="CIK19" s="74"/>
      <c r="CIL19" s="74"/>
      <c r="CIM19" s="74"/>
      <c r="CIN19" s="74"/>
      <c r="CIO19" s="74"/>
      <c r="CIP19" s="74"/>
      <c r="CIQ19" s="74"/>
      <c r="CIR19" s="74"/>
      <c r="CIS19" s="74"/>
      <c r="CIT19" s="74"/>
      <c r="CIU19" s="74"/>
      <c r="CIV19" s="74"/>
      <c r="CIW19" s="74"/>
      <c r="CIX19" s="74"/>
      <c r="CIY19" s="74"/>
      <c r="CIZ19" s="74"/>
      <c r="CJA19" s="74"/>
      <c r="CJB19" s="74"/>
      <c r="CJC19" s="74"/>
      <c r="CJD19" s="74"/>
      <c r="CJE19" s="74"/>
      <c r="CJF19" s="74"/>
      <c r="CJG19" s="74"/>
      <c r="CJH19" s="74"/>
      <c r="CJI19" s="74"/>
      <c r="CJJ19" s="74"/>
      <c r="CJK19" s="74"/>
      <c r="CJL19" s="74"/>
      <c r="CJM19" s="74"/>
      <c r="CJN19" s="74"/>
      <c r="CJO19" s="74"/>
      <c r="CJP19" s="74"/>
      <c r="CJQ19" s="74"/>
      <c r="CJR19" s="74"/>
      <c r="CJS19" s="74"/>
      <c r="CJT19" s="74"/>
      <c r="CJU19" s="74"/>
      <c r="CJV19" s="74"/>
      <c r="CJW19" s="74"/>
      <c r="CJX19" s="74"/>
      <c r="CJY19" s="74"/>
      <c r="CJZ19" s="74"/>
      <c r="CKA19" s="74"/>
      <c r="CKB19" s="74"/>
      <c r="CKC19" s="74"/>
      <c r="CKD19" s="74"/>
      <c r="CKE19" s="74"/>
      <c r="CKF19" s="74"/>
      <c r="CKG19" s="74"/>
      <c r="CKH19" s="74"/>
      <c r="CKI19" s="74"/>
      <c r="CKJ19" s="74"/>
      <c r="CKK19" s="74"/>
      <c r="CKL19" s="74"/>
      <c r="CKM19" s="74"/>
      <c r="CKN19" s="74"/>
      <c r="CKO19" s="74"/>
      <c r="CKP19" s="74"/>
      <c r="CKQ19" s="74"/>
      <c r="CKR19" s="74"/>
      <c r="CKS19" s="74"/>
      <c r="CKT19" s="74"/>
      <c r="CKU19" s="74"/>
      <c r="CKV19" s="74"/>
      <c r="CKW19" s="74"/>
      <c r="CKX19" s="74"/>
      <c r="CKY19" s="74"/>
      <c r="CKZ19" s="74"/>
      <c r="CLA19" s="74"/>
      <c r="CLB19" s="74"/>
      <c r="CLC19" s="74"/>
      <c r="CLD19" s="74"/>
      <c r="CLE19" s="74"/>
      <c r="CLF19" s="74"/>
      <c r="CLG19" s="74"/>
      <c r="CLH19" s="74"/>
      <c r="CLI19" s="74"/>
      <c r="CLJ19" s="74"/>
      <c r="CLK19" s="74"/>
      <c r="CLL19" s="74"/>
      <c r="CLM19" s="74"/>
      <c r="CLN19" s="74"/>
      <c r="CLO19" s="74"/>
      <c r="CLP19" s="74"/>
      <c r="CLQ19" s="74"/>
      <c r="CLR19" s="74"/>
      <c r="CLS19" s="74"/>
      <c r="CLT19" s="74"/>
      <c r="CLU19" s="74"/>
      <c r="CLV19" s="74"/>
      <c r="CLW19" s="74"/>
      <c r="CLX19" s="74"/>
      <c r="CLY19" s="74"/>
      <c r="CLZ19" s="74"/>
      <c r="CMA19" s="74"/>
      <c r="CMB19" s="74"/>
      <c r="CMC19" s="74"/>
      <c r="CMD19" s="74"/>
      <c r="CME19" s="74"/>
      <c r="CMF19" s="74"/>
      <c r="CMG19" s="74"/>
      <c r="CMH19" s="74"/>
      <c r="CMI19" s="74"/>
      <c r="CMJ19" s="74"/>
      <c r="CMK19" s="74"/>
      <c r="CML19" s="74"/>
      <c r="CMM19" s="74"/>
      <c r="CMN19" s="74"/>
      <c r="CMO19" s="74"/>
      <c r="CMP19" s="74"/>
      <c r="CMQ19" s="74"/>
      <c r="CMR19" s="74"/>
      <c r="CMS19" s="74"/>
      <c r="CMT19" s="74"/>
      <c r="CMU19" s="74"/>
      <c r="CMV19" s="74"/>
      <c r="CMW19" s="74"/>
      <c r="CMX19" s="74"/>
      <c r="CMY19" s="74"/>
      <c r="CMZ19" s="74"/>
      <c r="CNA19" s="74"/>
      <c r="CNB19" s="74"/>
      <c r="CNC19" s="74"/>
      <c r="CND19" s="74"/>
      <c r="CNE19" s="74"/>
      <c r="CNF19" s="74"/>
      <c r="CNG19" s="74"/>
      <c r="CNH19" s="74"/>
      <c r="CNI19" s="74"/>
      <c r="CNJ19" s="74"/>
      <c r="CNK19" s="74"/>
      <c r="CNL19" s="74"/>
      <c r="CNM19" s="74"/>
      <c r="CNN19" s="74"/>
      <c r="CNO19" s="74"/>
      <c r="CNP19" s="74"/>
      <c r="CNQ19" s="74"/>
      <c r="CNR19" s="74"/>
      <c r="CNS19" s="74"/>
      <c r="CNT19" s="74"/>
      <c r="CNU19" s="74"/>
      <c r="CNV19" s="74"/>
      <c r="CNW19" s="74"/>
      <c r="CNX19" s="74"/>
      <c r="CNY19" s="74"/>
      <c r="CNZ19" s="74"/>
      <c r="COA19" s="74"/>
      <c r="COB19" s="74"/>
      <c r="COC19" s="74"/>
      <c r="COD19" s="74"/>
      <c r="COE19" s="74"/>
      <c r="COF19" s="74"/>
      <c r="COG19" s="74"/>
      <c r="COH19" s="74"/>
      <c r="COI19" s="74"/>
      <c r="COJ19" s="74"/>
      <c r="COK19" s="74"/>
      <c r="COL19" s="74"/>
      <c r="COM19" s="74"/>
      <c r="CON19" s="74"/>
      <c r="COO19" s="74"/>
      <c r="COP19" s="74"/>
      <c r="COQ19" s="74"/>
      <c r="COR19" s="74"/>
      <c r="COS19" s="74"/>
      <c r="COT19" s="74"/>
      <c r="COU19" s="74"/>
      <c r="COV19" s="74"/>
      <c r="COW19" s="74"/>
      <c r="COX19" s="74"/>
      <c r="COY19" s="74"/>
      <c r="COZ19" s="74"/>
      <c r="CPA19" s="74"/>
      <c r="CPB19" s="74"/>
      <c r="CPC19" s="74"/>
      <c r="CPD19" s="74"/>
      <c r="CPE19" s="74"/>
      <c r="CPF19" s="74"/>
      <c r="CPG19" s="74"/>
      <c r="CPH19" s="74"/>
      <c r="CPI19" s="74"/>
      <c r="CPJ19" s="74"/>
      <c r="CPK19" s="74"/>
      <c r="CPL19" s="74"/>
      <c r="CPM19" s="74"/>
      <c r="CPN19" s="74"/>
      <c r="CPO19" s="74"/>
      <c r="CPP19" s="74"/>
      <c r="CPQ19" s="74"/>
      <c r="CPR19" s="74"/>
      <c r="CPS19" s="74"/>
      <c r="CPT19" s="74"/>
      <c r="CPU19" s="74"/>
      <c r="CPV19" s="74"/>
      <c r="CPW19" s="74"/>
      <c r="CPX19" s="74"/>
      <c r="CPY19" s="74"/>
      <c r="CPZ19" s="74"/>
      <c r="CQA19" s="74"/>
      <c r="CQB19" s="74"/>
      <c r="CQC19" s="74"/>
      <c r="CQD19" s="74"/>
      <c r="CQE19" s="74"/>
      <c r="CQF19" s="74"/>
      <c r="CQG19" s="74"/>
      <c r="CQH19" s="74"/>
      <c r="CQI19" s="74"/>
      <c r="CQJ19" s="74"/>
      <c r="CQK19" s="74"/>
      <c r="CQL19" s="74"/>
      <c r="CQM19" s="74"/>
      <c r="CQN19" s="74"/>
      <c r="CQO19" s="74"/>
      <c r="CQP19" s="74"/>
      <c r="CQQ19" s="74"/>
      <c r="CQR19" s="74"/>
      <c r="CQS19" s="74"/>
      <c r="CQT19" s="74"/>
      <c r="CQU19" s="74"/>
      <c r="CQV19" s="74"/>
      <c r="CQW19" s="74"/>
      <c r="CQX19" s="74"/>
      <c r="CQY19" s="74"/>
      <c r="CQZ19" s="74"/>
      <c r="CRA19" s="74"/>
      <c r="CRB19" s="74"/>
      <c r="CRC19" s="74"/>
      <c r="CRD19" s="74"/>
      <c r="CRE19" s="74"/>
      <c r="CRF19" s="74"/>
      <c r="CRG19" s="74"/>
      <c r="CRH19" s="74"/>
      <c r="CRI19" s="74"/>
      <c r="CRJ19" s="74"/>
      <c r="CRK19" s="74"/>
      <c r="CRL19" s="74"/>
      <c r="CRM19" s="74"/>
      <c r="CRN19" s="74"/>
      <c r="CRO19" s="74"/>
      <c r="CRP19" s="74"/>
      <c r="CRQ19" s="74"/>
      <c r="CRR19" s="74"/>
      <c r="CRS19" s="74"/>
      <c r="CRT19" s="74"/>
      <c r="CRU19" s="74"/>
      <c r="CRV19" s="74"/>
      <c r="CRW19" s="74"/>
      <c r="CRX19" s="74"/>
      <c r="CRY19" s="74"/>
      <c r="CRZ19" s="74"/>
      <c r="CSA19" s="74"/>
      <c r="CSB19" s="74"/>
      <c r="CSC19" s="74"/>
      <c r="CSD19" s="74"/>
      <c r="CSE19" s="74"/>
      <c r="CSF19" s="74"/>
      <c r="CSG19" s="74"/>
      <c r="CSH19" s="74"/>
      <c r="CSI19" s="74"/>
      <c r="CSJ19" s="74"/>
      <c r="CSK19" s="74"/>
      <c r="CSL19" s="74"/>
      <c r="CSM19" s="74"/>
      <c r="CSN19" s="74"/>
      <c r="CSO19" s="74"/>
      <c r="CSP19" s="74"/>
      <c r="CSQ19" s="74"/>
      <c r="CSR19" s="74"/>
      <c r="CSS19" s="74"/>
      <c r="CST19" s="74"/>
      <c r="CSU19" s="74"/>
      <c r="CSV19" s="74"/>
      <c r="CSW19" s="74"/>
      <c r="CSX19" s="74"/>
      <c r="CSY19" s="74"/>
      <c r="CSZ19" s="74"/>
      <c r="CTA19" s="74"/>
      <c r="CTB19" s="74"/>
      <c r="CTC19" s="74"/>
      <c r="CTD19" s="74"/>
      <c r="CTE19" s="74"/>
      <c r="CTF19" s="74"/>
      <c r="CTG19" s="74"/>
      <c r="CTH19" s="74"/>
      <c r="CTI19" s="74"/>
      <c r="CTJ19" s="74"/>
      <c r="CTK19" s="74"/>
      <c r="CTL19" s="74"/>
      <c r="CTM19" s="74"/>
      <c r="CTN19" s="74"/>
      <c r="CTO19" s="74"/>
      <c r="CTP19" s="74"/>
      <c r="CTQ19" s="74"/>
      <c r="CTR19" s="74"/>
      <c r="CTS19" s="74"/>
      <c r="CTT19" s="74"/>
      <c r="CTU19" s="74"/>
      <c r="CTV19" s="74"/>
      <c r="CTW19" s="74"/>
      <c r="CTX19" s="74"/>
      <c r="CTY19" s="74"/>
      <c r="CTZ19" s="74"/>
      <c r="CUA19" s="74"/>
      <c r="CUB19" s="74"/>
      <c r="CUC19" s="74"/>
      <c r="CUD19" s="74"/>
      <c r="CUE19" s="74"/>
      <c r="CUF19" s="74"/>
      <c r="CUG19" s="74"/>
      <c r="CUH19" s="74"/>
      <c r="CUI19" s="74"/>
      <c r="CUJ19" s="74"/>
      <c r="CUK19" s="74"/>
      <c r="CUL19" s="74"/>
      <c r="CUM19" s="74"/>
      <c r="CUN19" s="74"/>
      <c r="CUO19" s="74"/>
      <c r="CUP19" s="74"/>
      <c r="CUQ19" s="74"/>
      <c r="CUR19" s="74"/>
      <c r="CUS19" s="74"/>
      <c r="CUT19" s="74"/>
      <c r="CUU19" s="74"/>
      <c r="CUV19" s="74"/>
      <c r="CUW19" s="74"/>
      <c r="CUX19" s="74"/>
      <c r="CUY19" s="74"/>
      <c r="CUZ19" s="74"/>
      <c r="CVA19" s="74"/>
      <c r="CVB19" s="74"/>
      <c r="CVC19" s="74"/>
      <c r="CVD19" s="74"/>
      <c r="CVE19" s="74"/>
      <c r="CVF19" s="74"/>
      <c r="CVG19" s="74"/>
      <c r="CVH19" s="74"/>
      <c r="CVI19" s="74"/>
      <c r="CVJ19" s="74"/>
      <c r="CVK19" s="74"/>
      <c r="CVL19" s="74"/>
      <c r="CVM19" s="74"/>
    </row>
    <row r="20" spans="1:2613" x14ac:dyDescent="0.2">
      <c r="A20" s="41" t="s">
        <v>123</v>
      </c>
      <c r="B20" s="1" t="s">
        <v>124</v>
      </c>
      <c r="C20" s="446">
        <f>VLOOKUP(A20,DTA!$A$2:$C$678,3,0)</f>
        <v>40911.93</v>
      </c>
      <c r="D20" s="446">
        <f>VLOOKUP(CUADRATURA_ANEXOS!A20,AnexosBalance!$A$7:$G$674,7,0)</f>
        <v>40911.93</v>
      </c>
      <c r="E20" s="74">
        <f>C20-D20</f>
        <v>0</v>
      </c>
    </row>
    <row r="21" spans="1:2613" x14ac:dyDescent="0.2">
      <c r="A21" s="9"/>
      <c r="C21" s="446"/>
      <c r="D21" s="446"/>
      <c r="E21" s="74"/>
    </row>
    <row r="22" spans="1:2613" s="3" customFormat="1" ht="15" x14ac:dyDescent="0.25">
      <c r="A22" s="75" t="s">
        <v>127</v>
      </c>
      <c r="B22" s="76" t="s">
        <v>128</v>
      </c>
      <c r="C22" s="447">
        <f>SUM(C23:C30)</f>
        <v>3671055.23</v>
      </c>
      <c r="D22" s="447">
        <f>SUM(D23:D30)</f>
        <v>3671055.23</v>
      </c>
      <c r="E22" s="74">
        <f t="shared" ref="E22:E30" si="0">C22-D22</f>
        <v>0</v>
      </c>
    </row>
    <row r="23" spans="1:2613" x14ac:dyDescent="0.2">
      <c r="A23" s="41" t="s">
        <v>1177</v>
      </c>
      <c r="B23" s="1" t="s">
        <v>1178</v>
      </c>
      <c r="C23" s="446">
        <v>0</v>
      </c>
      <c r="D23" s="446">
        <v>0</v>
      </c>
      <c r="E23" s="74">
        <f t="shared" si="0"/>
        <v>0</v>
      </c>
    </row>
    <row r="24" spans="1:2613" x14ac:dyDescent="0.2">
      <c r="A24" s="41" t="s">
        <v>129</v>
      </c>
      <c r="B24" s="1" t="s">
        <v>130</v>
      </c>
      <c r="C24" s="446">
        <f>VLOOKUP(A24,DTA!$A$2:$C$678,3,0)</f>
        <v>3671055.23</v>
      </c>
      <c r="D24" s="446">
        <f>VLOOKUP(CUADRATURA_ANEXOS!A24,AnexosBalance!$A$7:$G$674,7,0)</f>
        <v>3671055.23</v>
      </c>
      <c r="E24" s="74">
        <f t="shared" si="0"/>
        <v>0</v>
      </c>
    </row>
    <row r="25" spans="1:2613" x14ac:dyDescent="0.2">
      <c r="A25" s="41" t="s">
        <v>1179</v>
      </c>
      <c r="B25" s="1" t="s">
        <v>1180</v>
      </c>
      <c r="C25" s="446">
        <v>0</v>
      </c>
      <c r="D25" s="446">
        <v>0</v>
      </c>
      <c r="E25" s="74">
        <f t="shared" si="0"/>
        <v>0</v>
      </c>
    </row>
    <row r="26" spans="1:2613" x14ac:dyDescent="0.2">
      <c r="A26" s="41" t="s">
        <v>1152</v>
      </c>
      <c r="B26" s="1" t="s">
        <v>1153</v>
      </c>
      <c r="C26" s="446">
        <v>0</v>
      </c>
      <c r="D26" s="446">
        <v>0</v>
      </c>
      <c r="E26" s="284">
        <f t="shared" si="0"/>
        <v>0</v>
      </c>
    </row>
    <row r="27" spans="1:2613" x14ac:dyDescent="0.2">
      <c r="A27" s="41" t="s">
        <v>1181</v>
      </c>
      <c r="B27" s="1" t="s">
        <v>1182</v>
      </c>
      <c r="C27" s="446">
        <v>0</v>
      </c>
      <c r="D27" s="446">
        <v>0</v>
      </c>
      <c r="E27" s="74">
        <f t="shared" si="0"/>
        <v>0</v>
      </c>
    </row>
    <row r="28" spans="1:2613" x14ac:dyDescent="0.2">
      <c r="A28" s="41" t="s">
        <v>1183</v>
      </c>
      <c r="B28" s="1" t="s">
        <v>1184</v>
      </c>
      <c r="C28" s="446">
        <v>0</v>
      </c>
      <c r="D28" s="446">
        <v>0</v>
      </c>
      <c r="E28" s="74">
        <f t="shared" si="0"/>
        <v>0</v>
      </c>
    </row>
    <row r="29" spans="1:2613" x14ac:dyDescent="0.2">
      <c r="A29" s="41" t="s">
        <v>1185</v>
      </c>
      <c r="B29" s="1" t="s">
        <v>1186</v>
      </c>
      <c r="C29" s="446">
        <v>0</v>
      </c>
      <c r="D29" s="446">
        <v>0</v>
      </c>
      <c r="E29" s="74">
        <f t="shared" si="0"/>
        <v>0</v>
      </c>
    </row>
    <row r="30" spans="1:2613" x14ac:dyDescent="0.2">
      <c r="A30" s="41" t="s">
        <v>1187</v>
      </c>
      <c r="B30" s="1" t="s">
        <v>1188</v>
      </c>
      <c r="C30" s="446">
        <v>0</v>
      </c>
      <c r="D30" s="446">
        <v>0</v>
      </c>
      <c r="E30" s="74">
        <f t="shared" si="0"/>
        <v>0</v>
      </c>
    </row>
    <row r="31" spans="1:2613" x14ac:dyDescent="0.2">
      <c r="A31" s="9"/>
      <c r="C31" s="446"/>
      <c r="D31" s="446"/>
      <c r="E31" s="74"/>
    </row>
    <row r="32" spans="1:2613" s="3" customFormat="1" ht="15" x14ac:dyDescent="0.25">
      <c r="A32" s="72" t="s">
        <v>1189</v>
      </c>
      <c r="B32" s="73" t="s">
        <v>1190</v>
      </c>
      <c r="C32" s="445">
        <f>C34+C37+C41+C47+C56+C62</f>
        <v>858897995.74000013</v>
      </c>
      <c r="D32" s="445">
        <f>D34+D37+D41+D47+D56+D62</f>
        <v>858897995.74000001</v>
      </c>
      <c r="E32" s="74">
        <f>C32-D32</f>
        <v>0</v>
      </c>
    </row>
    <row r="33" spans="1:5" ht="15" x14ac:dyDescent="0.25">
      <c r="A33" s="75"/>
      <c r="B33" s="76"/>
      <c r="C33" s="446"/>
      <c r="D33" s="446"/>
      <c r="E33" s="74"/>
    </row>
    <row r="34" spans="1:5" s="3" customFormat="1" ht="15" x14ac:dyDescent="0.25">
      <c r="A34" s="75" t="s">
        <v>137</v>
      </c>
      <c r="B34" s="76" t="s">
        <v>138</v>
      </c>
      <c r="C34" s="447">
        <f>SUM(C35)</f>
        <v>27590000</v>
      </c>
      <c r="D34" s="447">
        <f>SUM(D35)</f>
        <v>27590000</v>
      </c>
      <c r="E34" s="74">
        <f>C34-D34</f>
        <v>0</v>
      </c>
    </row>
    <row r="35" spans="1:5" x14ac:dyDescent="0.2">
      <c r="A35" s="41" t="s">
        <v>139</v>
      </c>
      <c r="B35" s="1" t="s">
        <v>1191</v>
      </c>
      <c r="C35" s="446">
        <f>VLOOKUP(A35,DTA!$A$2:$C$678,3,0)</f>
        <v>27590000</v>
      </c>
      <c r="D35" s="446">
        <f>VLOOKUP(CUADRATURA_ANEXOS!A35,AnexosBalance!$A$7:$G$674,7,0)</f>
        <v>27590000</v>
      </c>
      <c r="E35" s="74">
        <f>C35-D35</f>
        <v>0</v>
      </c>
    </row>
    <row r="36" spans="1:5" x14ac:dyDescent="0.2">
      <c r="A36" s="9"/>
      <c r="C36" s="446"/>
      <c r="D36" s="446"/>
      <c r="E36" s="74"/>
    </row>
    <row r="37" spans="1:5" ht="15" x14ac:dyDescent="0.25">
      <c r="A37" s="75" t="s">
        <v>146</v>
      </c>
      <c r="B37" s="76" t="s">
        <v>147</v>
      </c>
      <c r="C37" s="447">
        <v>0</v>
      </c>
      <c r="D37" s="447">
        <f>SUM(D38:D39)</f>
        <v>0</v>
      </c>
      <c r="E37" s="74">
        <f>C37-D37</f>
        <v>0</v>
      </c>
    </row>
    <row r="38" spans="1:5" x14ac:dyDescent="0.2">
      <c r="A38" s="41" t="s">
        <v>148</v>
      </c>
      <c r="B38" s="1" t="s">
        <v>149</v>
      </c>
      <c r="C38" s="446">
        <v>0</v>
      </c>
      <c r="D38" s="446">
        <v>0</v>
      </c>
      <c r="E38" s="74">
        <f>C38-D38</f>
        <v>0</v>
      </c>
    </row>
    <row r="39" spans="1:5" x14ac:dyDescent="0.2">
      <c r="A39" s="41" t="s">
        <v>151</v>
      </c>
      <c r="B39" s="1" t="s">
        <v>1192</v>
      </c>
      <c r="C39" s="446">
        <v>0</v>
      </c>
      <c r="D39" s="446">
        <v>0</v>
      </c>
      <c r="E39" s="74">
        <f>C39-D39</f>
        <v>0</v>
      </c>
    </row>
    <row r="40" spans="1:5" x14ac:dyDescent="0.2">
      <c r="A40" s="9"/>
      <c r="C40" s="446"/>
      <c r="D40" s="446"/>
      <c r="E40" s="74"/>
    </row>
    <row r="41" spans="1:5" ht="15" x14ac:dyDescent="0.25">
      <c r="A41" s="75" t="s">
        <v>152</v>
      </c>
      <c r="B41" s="76" t="s">
        <v>153</v>
      </c>
      <c r="C41" s="447">
        <f>SUM(C42:C45)</f>
        <v>820610230.69000006</v>
      </c>
      <c r="D41" s="447">
        <f>SUM(D42:D45)</f>
        <v>820610230.68999994</v>
      </c>
      <c r="E41" s="74">
        <f>C41-D41</f>
        <v>0</v>
      </c>
    </row>
    <row r="42" spans="1:5" x14ac:dyDescent="0.2">
      <c r="A42" s="41" t="s">
        <v>154</v>
      </c>
      <c r="B42" s="1" t="s">
        <v>155</v>
      </c>
      <c r="C42" s="446">
        <f>VLOOKUP(A42,DTA!$A$2:$C$678,3,0)</f>
        <v>945588731.59000003</v>
      </c>
      <c r="D42" s="446">
        <f>VLOOKUP(CUADRATURA_ANEXOS!A42,AnexosBalance!$A$7:$G$674,7,0)</f>
        <v>945588731.59000003</v>
      </c>
      <c r="E42" s="74">
        <f>C42-D42</f>
        <v>0</v>
      </c>
    </row>
    <row r="43" spans="1:5" x14ac:dyDescent="0.2">
      <c r="A43" s="41" t="s">
        <v>175</v>
      </c>
      <c r="B43" s="1" t="s">
        <v>176</v>
      </c>
      <c r="C43" s="446">
        <f>VLOOKUP(A43,DTA!$A$2:$C$678,3,0)</f>
        <v>466710.42</v>
      </c>
      <c r="D43" s="446">
        <f>VLOOKUP(CUADRATURA_ANEXOS!A43,AnexosBalance!$A$7:$G$674,7,0)</f>
        <v>466710.42</v>
      </c>
      <c r="E43" s="74">
        <f>C43-D43</f>
        <v>0</v>
      </c>
    </row>
    <row r="44" spans="1:5" x14ac:dyDescent="0.2">
      <c r="A44" s="265" t="s">
        <v>1630</v>
      </c>
      <c r="B44" s="265" t="s">
        <v>1631</v>
      </c>
      <c r="C44" s="446">
        <v>0</v>
      </c>
      <c r="D44" s="446">
        <v>0</v>
      </c>
      <c r="E44" s="74"/>
    </row>
    <row r="45" spans="1:5" x14ac:dyDescent="0.2">
      <c r="A45" s="41" t="s">
        <v>182</v>
      </c>
      <c r="B45" s="1" t="s">
        <v>183</v>
      </c>
      <c r="C45" s="446">
        <f>VLOOKUP(A45,DTA!$A$2:$C$678,3,0)</f>
        <v>-125445211.31999999</v>
      </c>
      <c r="D45" s="446">
        <f>VLOOKUP(CUADRATURA_ANEXOS!A45,AnexosBalance!$A$7:$G$674,7,0)</f>
        <v>-125445211.32000001</v>
      </c>
      <c r="E45" s="74">
        <f>C45-D45</f>
        <v>0</v>
      </c>
    </row>
    <row r="46" spans="1:5" x14ac:dyDescent="0.2">
      <c r="A46" s="9"/>
      <c r="C46" s="446"/>
      <c r="D46" s="446"/>
      <c r="E46" s="74"/>
    </row>
    <row r="47" spans="1:5" ht="15" x14ac:dyDescent="0.25">
      <c r="A47" s="75" t="s">
        <v>193</v>
      </c>
      <c r="B47" s="76" t="s">
        <v>194</v>
      </c>
      <c r="C47" s="447">
        <f>SUM(C48:C54)</f>
        <v>8175591.6899999995</v>
      </c>
      <c r="D47" s="447">
        <f>SUM(D48:D54)</f>
        <v>8175591.6899999995</v>
      </c>
      <c r="E47" s="74">
        <f t="shared" ref="E47:E52" si="1">C47-D47</f>
        <v>0</v>
      </c>
    </row>
    <row r="48" spans="1:5" x14ac:dyDescent="0.2">
      <c r="A48" s="41" t="s">
        <v>195</v>
      </c>
      <c r="B48" s="1" t="s">
        <v>196</v>
      </c>
      <c r="C48" s="446">
        <v>0</v>
      </c>
      <c r="D48" s="446">
        <v>0</v>
      </c>
      <c r="E48" s="74">
        <f t="shared" si="1"/>
        <v>0</v>
      </c>
    </row>
    <row r="49" spans="1:5" x14ac:dyDescent="0.2">
      <c r="A49" s="41" t="s">
        <v>1193</v>
      </c>
      <c r="B49" s="1" t="s">
        <v>1194</v>
      </c>
      <c r="C49" s="446">
        <v>0</v>
      </c>
      <c r="D49" s="446">
        <v>0</v>
      </c>
      <c r="E49" s="74">
        <f t="shared" si="1"/>
        <v>0</v>
      </c>
    </row>
    <row r="50" spans="1:5" x14ac:dyDescent="0.2">
      <c r="A50" s="41" t="s">
        <v>1195</v>
      </c>
      <c r="B50" s="1" t="s">
        <v>1196</v>
      </c>
      <c r="C50" s="446">
        <v>0</v>
      </c>
      <c r="D50" s="446">
        <v>0</v>
      </c>
      <c r="E50" s="74">
        <f t="shared" si="1"/>
        <v>0</v>
      </c>
    </row>
    <row r="51" spans="1:5" x14ac:dyDescent="0.2">
      <c r="A51" s="41" t="s">
        <v>1197</v>
      </c>
      <c r="B51" s="1" t="s">
        <v>1198</v>
      </c>
      <c r="C51" s="446">
        <v>0</v>
      </c>
      <c r="D51" s="446">
        <v>0</v>
      </c>
      <c r="E51" s="74">
        <f t="shared" si="1"/>
        <v>0</v>
      </c>
    </row>
    <row r="52" spans="1:5" x14ac:dyDescent="0.2">
      <c r="A52" s="41" t="s">
        <v>197</v>
      </c>
      <c r="B52" s="1" t="s">
        <v>198</v>
      </c>
      <c r="C52" s="446">
        <f>VLOOKUP(A52,DTA!$A$2:$C$678,3,0)</f>
        <v>4560.6499999999996</v>
      </c>
      <c r="D52" s="448">
        <f>VLOOKUP(CUADRATURA_ANEXOS!A52,AnexosBalance!$A$7:$G$674,7,0)</f>
        <v>4560.6499999999996</v>
      </c>
      <c r="E52" s="74">
        <f t="shared" si="1"/>
        <v>0</v>
      </c>
    </row>
    <row r="53" spans="1:5" x14ac:dyDescent="0.2">
      <c r="A53" s="266" t="s">
        <v>1252</v>
      </c>
      <c r="B53" s="267" t="s">
        <v>1253</v>
      </c>
      <c r="C53" s="448">
        <f>VLOOKUP(A53,DTA!$A$2:$C$678,3,0)</f>
        <v>1231157.6200000001</v>
      </c>
      <c r="D53" s="448">
        <f>VLOOKUP(CUADRATURA_ANEXOS!A53,AnexosBalance!$A$7:$G$674,7,0)</f>
        <v>1231157.6200000001</v>
      </c>
      <c r="E53" s="268"/>
    </row>
    <row r="54" spans="1:5" x14ac:dyDescent="0.2">
      <c r="A54" s="266" t="s">
        <v>201</v>
      </c>
      <c r="B54" s="269" t="s">
        <v>1199</v>
      </c>
      <c r="C54" s="448">
        <f>VLOOKUP(A54,DTA!$A$2:$C$678,3,0)</f>
        <v>6939873.4199999999</v>
      </c>
      <c r="D54" s="448">
        <v>6939873.4199999999</v>
      </c>
      <c r="E54" s="268">
        <f>C54-D54</f>
        <v>0</v>
      </c>
    </row>
    <row r="55" spans="1:5" x14ac:dyDescent="0.2">
      <c r="A55" s="9"/>
      <c r="C55" s="446"/>
      <c r="D55" s="446"/>
      <c r="E55" s="74"/>
    </row>
    <row r="56" spans="1:5" ht="15" x14ac:dyDescent="0.25">
      <c r="A56" s="75" t="s">
        <v>202</v>
      </c>
      <c r="B56" s="76" t="s">
        <v>203</v>
      </c>
      <c r="C56" s="447">
        <f>SUM(C57:C60)</f>
        <v>1242096.2800000003</v>
      </c>
      <c r="D56" s="447">
        <f>SUM(D57:D60)</f>
        <v>1242096.2799999998</v>
      </c>
      <c r="E56" s="74">
        <f>C56-D56</f>
        <v>0</v>
      </c>
    </row>
    <row r="57" spans="1:5" x14ac:dyDescent="0.2">
      <c r="A57" s="41" t="s">
        <v>204</v>
      </c>
      <c r="B57" s="1" t="s">
        <v>205</v>
      </c>
      <c r="C57" s="448">
        <f>VLOOKUP(A57,DTA!$A$2:$C$678,3,0)</f>
        <v>2025148.32</v>
      </c>
      <c r="D57" s="448">
        <f>VLOOKUP(CUADRATURA_ANEXOS!A57,AnexosBalance!$A$7:$G$674,7,0)</f>
        <v>2025148.3199999998</v>
      </c>
      <c r="E57" s="74">
        <f>C57-D57</f>
        <v>0</v>
      </c>
    </row>
    <row r="58" spans="1:5" x14ac:dyDescent="0.2">
      <c r="A58" s="266" t="s">
        <v>1317</v>
      </c>
      <c r="B58" s="269" t="s">
        <v>1318</v>
      </c>
      <c r="C58" s="448">
        <f>VLOOKUP(A58,DTA!$A$2:$C$678,3,0)</f>
        <v>63050.96</v>
      </c>
      <c r="D58" s="448">
        <f>VLOOKUP(CUADRATURA_ANEXOS!A58,AnexosBalance!$A$7:$G$674,7,0)</f>
        <v>63050.96</v>
      </c>
      <c r="E58" s="268"/>
    </row>
    <row r="59" spans="1:5" x14ac:dyDescent="0.2">
      <c r="A59" s="41" t="s">
        <v>223</v>
      </c>
      <c r="B59" s="1" t="s">
        <v>224</v>
      </c>
      <c r="C59" s="446">
        <f>VLOOKUP(A59,DTA!$A$2:$C$727,3,0)</f>
        <v>1574914.79</v>
      </c>
      <c r="D59" s="446">
        <f>VLOOKUP(CUADRATURA_ANEXOS!A59,AnexosBalance!$A$7:$G$739,7,0)</f>
        <v>1574914.79</v>
      </c>
      <c r="E59" s="74">
        <f>C59-D59</f>
        <v>0</v>
      </c>
    </row>
    <row r="60" spans="1:5" x14ac:dyDescent="0.2">
      <c r="A60" s="41" t="s">
        <v>229</v>
      </c>
      <c r="B60" s="1" t="s">
        <v>230</v>
      </c>
      <c r="C60" s="446">
        <f>VLOOKUP(A60,DTA!$A$2:$C$727,3,0)</f>
        <v>-2421017.79</v>
      </c>
      <c r="D60" s="446">
        <f>VLOOKUP(CUADRATURA_ANEXOS!A60,AnexosBalance!$A$7:$G$739,7,0)</f>
        <v>-2421017.79</v>
      </c>
      <c r="E60" s="74">
        <f>C60-D60</f>
        <v>0</v>
      </c>
    </row>
    <row r="61" spans="1:5" x14ac:dyDescent="0.2">
      <c r="A61" s="9"/>
      <c r="C61" s="446"/>
      <c r="D61" s="446"/>
      <c r="E61" s="74"/>
    </row>
    <row r="62" spans="1:5" ht="15" x14ac:dyDescent="0.25">
      <c r="A62" s="75" t="s">
        <v>247</v>
      </c>
      <c r="B62" s="76" t="s">
        <v>248</v>
      </c>
      <c r="C62" s="447">
        <f>SUM(C63:C66)</f>
        <v>1280077.08</v>
      </c>
      <c r="D62" s="447">
        <f>SUM(D63:D66)</f>
        <v>1280077.0799999996</v>
      </c>
      <c r="E62" s="74">
        <f>C62-D62</f>
        <v>0</v>
      </c>
    </row>
    <row r="63" spans="1:5" x14ac:dyDescent="0.2">
      <c r="A63" s="41" t="s">
        <v>249</v>
      </c>
      <c r="B63" s="1" t="s">
        <v>250</v>
      </c>
      <c r="C63" s="446">
        <f>VLOOKUP(A63,DTA!$A$2:$C$678,3,0)</f>
        <v>3006391.67</v>
      </c>
      <c r="D63" s="446">
        <f>VLOOKUP(CUADRATURA_ANEXOS!A63,AnexosBalance!$A$7:$G$674,7,0)</f>
        <v>3006391.67</v>
      </c>
      <c r="E63" s="74">
        <f>C63-D63</f>
        <v>0</v>
      </c>
    </row>
    <row r="64" spans="1:5" x14ac:dyDescent="0.2">
      <c r="A64" s="41" t="s">
        <v>255</v>
      </c>
      <c r="B64" s="1" t="s">
        <v>256</v>
      </c>
      <c r="C64" s="446">
        <f>VLOOKUP(A64,DTA!$A$2:$C$678,3,0)</f>
        <v>570761.84</v>
      </c>
      <c r="D64" s="446">
        <f>VLOOKUP(CUADRATURA_ANEXOS!A64,AnexosBalance!$A$7:$G$674,7,0)</f>
        <v>570761.84</v>
      </c>
      <c r="E64" s="74">
        <f>C64-D64</f>
        <v>0</v>
      </c>
    </row>
    <row r="65" spans="1:5" x14ac:dyDescent="0.2">
      <c r="A65" s="41" t="s">
        <v>263</v>
      </c>
      <c r="B65" s="1" t="s">
        <v>264</v>
      </c>
      <c r="C65" s="446">
        <f>VLOOKUP(A65,DTA!$A$2:$C$678,3,0)</f>
        <v>144260.62</v>
      </c>
      <c r="D65" s="446">
        <f>VLOOKUP(CUADRATURA_ANEXOS!A65,AnexosBalance!$A$7:$G$674,7,0)</f>
        <v>144260.62000000002</v>
      </c>
      <c r="E65" s="74">
        <f>C65-D65</f>
        <v>0</v>
      </c>
    </row>
    <row r="66" spans="1:5" x14ac:dyDescent="0.2">
      <c r="A66" s="41" t="s">
        <v>271</v>
      </c>
      <c r="B66" s="1" t="s">
        <v>272</v>
      </c>
      <c r="C66" s="446">
        <f>VLOOKUP(A66,DTA!$A$2:$C$678,3,0)</f>
        <v>-2441337.0499999998</v>
      </c>
      <c r="D66" s="446">
        <f>VLOOKUP(CUADRATURA_ANEXOS!A66,AnexosBalance!$A$7:$G$674,7,0)</f>
        <v>-2441337.0500000003</v>
      </c>
      <c r="E66" s="74">
        <f>C66-D66</f>
        <v>0</v>
      </c>
    </row>
    <row r="67" spans="1:5" x14ac:dyDescent="0.2">
      <c r="A67" s="9"/>
      <c r="C67" s="446"/>
      <c r="D67" s="446"/>
      <c r="E67" s="74"/>
    </row>
    <row r="68" spans="1:5" ht="15" x14ac:dyDescent="0.25">
      <c r="A68" s="72" t="s">
        <v>1200</v>
      </c>
      <c r="B68" s="73" t="s">
        <v>1201</v>
      </c>
      <c r="C68" s="445">
        <f>C70</f>
        <v>304272.46000000089</v>
      </c>
      <c r="D68" s="445">
        <f>D70</f>
        <v>304272.46000000089</v>
      </c>
      <c r="E68" s="74">
        <f>C68-D68</f>
        <v>0</v>
      </c>
    </row>
    <row r="69" spans="1:5" ht="15" x14ac:dyDescent="0.25">
      <c r="A69" s="75"/>
      <c r="B69" s="76"/>
      <c r="C69" s="446"/>
      <c r="D69" s="446"/>
      <c r="E69" s="74"/>
    </row>
    <row r="70" spans="1:5" ht="15" x14ac:dyDescent="0.25">
      <c r="A70" s="75" t="s">
        <v>289</v>
      </c>
      <c r="B70" s="76" t="s">
        <v>290</v>
      </c>
      <c r="C70" s="447">
        <f>SUM(C71:C79)</f>
        <v>304272.46000000089</v>
      </c>
      <c r="D70" s="447">
        <f>SUM(D71:D79)</f>
        <v>304272.46000000089</v>
      </c>
      <c r="E70" s="74">
        <f t="shared" ref="E70:E79" si="2">C70-D70</f>
        <v>0</v>
      </c>
    </row>
    <row r="71" spans="1:5" x14ac:dyDescent="0.2">
      <c r="A71" s="41" t="s">
        <v>291</v>
      </c>
      <c r="B71" s="1" t="s">
        <v>1202</v>
      </c>
      <c r="C71" s="446">
        <f>VLOOKUP(A71,DTA!$A$2:$C$678,3,0)</f>
        <v>764.95</v>
      </c>
      <c r="D71" s="446">
        <f>VLOOKUP(CUADRATURA_ANEXOS!A71,AnexosBalance!$A$7:$G$674,7,0)</f>
        <v>764.95</v>
      </c>
      <c r="E71" s="74">
        <f t="shared" si="2"/>
        <v>0</v>
      </c>
    </row>
    <row r="72" spans="1:5" x14ac:dyDescent="0.2">
      <c r="A72" s="41" t="s">
        <v>1710</v>
      </c>
      <c r="B72" s="265" t="s">
        <v>659</v>
      </c>
      <c r="C72" s="446">
        <f>VLOOKUP(A72,DTA!$A$2:$C$678,3,0)</f>
        <v>110.5</v>
      </c>
      <c r="D72" s="446">
        <f>VLOOKUP(CUADRATURA_ANEXOS!A72,AnexosBalance!$A$7:$G$674,7,0)</f>
        <v>110.5</v>
      </c>
      <c r="E72" s="74"/>
    </row>
    <row r="73" spans="1:5" x14ac:dyDescent="0.2">
      <c r="A73" s="41" t="s">
        <v>295</v>
      </c>
      <c r="B73" s="1" t="s">
        <v>1203</v>
      </c>
      <c r="C73" s="446">
        <f>VLOOKUP(A73,DTA!$A$2:$C$678,3,0)</f>
        <v>12226.34</v>
      </c>
      <c r="D73" s="446">
        <f>VLOOKUP(CUADRATURA_ANEXOS!A73,AnexosBalance!$A$7:$G$674,7,0)</f>
        <v>12226.34</v>
      </c>
      <c r="E73" s="74">
        <f t="shared" si="2"/>
        <v>0</v>
      </c>
    </row>
    <row r="74" spans="1:5" x14ac:dyDescent="0.2">
      <c r="A74" s="266" t="s">
        <v>301</v>
      </c>
      <c r="B74" s="269" t="s">
        <v>1204</v>
      </c>
      <c r="C74" s="448">
        <f>VLOOKUP(A74,DTA!$A$2:$C$678,3,0)</f>
        <v>9919.7000000000007</v>
      </c>
      <c r="D74" s="448">
        <f>VLOOKUP(CUADRATURA_ANEXOS!A74,AnexosBalance!$A$7:$G$674,7,0)</f>
        <v>9919.7000000000007</v>
      </c>
      <c r="E74" s="268">
        <f t="shared" si="2"/>
        <v>0</v>
      </c>
    </row>
    <row r="75" spans="1:5" x14ac:dyDescent="0.2">
      <c r="A75" s="41" t="s">
        <v>309</v>
      </c>
      <c r="B75" s="1" t="s">
        <v>310</v>
      </c>
      <c r="C75" s="446">
        <f>VLOOKUP(A75,DTA!$A$2:$C$678,3,0)</f>
        <v>21067.45</v>
      </c>
      <c r="D75" s="446">
        <f>VLOOKUP(CUADRATURA_ANEXOS!A75,AnexosBalance!$A$7:$G$674,7,0)</f>
        <v>21067.45</v>
      </c>
      <c r="E75" s="74">
        <f t="shared" si="2"/>
        <v>0</v>
      </c>
    </row>
    <row r="76" spans="1:5" x14ac:dyDescent="0.2">
      <c r="A76" s="41" t="s">
        <v>315</v>
      </c>
      <c r="B76" s="1" t="s">
        <v>316</v>
      </c>
      <c r="C76" s="446">
        <f>VLOOKUP(A76,DTA!$A$2:$C$678,3,0)</f>
        <v>719.13</v>
      </c>
      <c r="D76" s="446">
        <f>VLOOKUP(CUADRATURA_ANEXOS!A76,AnexosBalance!$A$7:$G$674,7,0)</f>
        <v>719.13</v>
      </c>
      <c r="E76" s="74">
        <f t="shared" si="2"/>
        <v>0</v>
      </c>
    </row>
    <row r="77" spans="1:5" x14ac:dyDescent="0.2">
      <c r="A77" s="41" t="s">
        <v>318</v>
      </c>
      <c r="B77" s="1" t="s">
        <v>319</v>
      </c>
      <c r="C77" s="446">
        <f>VLOOKUP(A77,DTA!$A$2:$C$678,3,0)</f>
        <v>1638763.72</v>
      </c>
      <c r="D77" s="446">
        <f>VLOOKUP(CUADRATURA_ANEXOS!A77,AnexosBalance!$A$7:$G$674,7,0)</f>
        <v>1638763.72</v>
      </c>
      <c r="E77" s="74">
        <f t="shared" si="2"/>
        <v>0</v>
      </c>
    </row>
    <row r="78" spans="1:5" x14ac:dyDescent="0.2">
      <c r="A78" s="41" t="s">
        <v>349</v>
      </c>
      <c r="B78" s="1" t="s">
        <v>350</v>
      </c>
      <c r="C78" s="446">
        <f>VLOOKUP(A78,DTA!$A$2:$C$678,3,0)</f>
        <v>46615832.880000003</v>
      </c>
      <c r="D78" s="446">
        <f>VLOOKUP(CUADRATURA_ANEXOS!A78,AnexosBalance!$A$7:$G$674,7,0)</f>
        <v>46615832.880000003</v>
      </c>
      <c r="E78" s="74">
        <f t="shared" si="2"/>
        <v>0</v>
      </c>
    </row>
    <row r="79" spans="1:5" x14ac:dyDescent="0.2">
      <c r="A79" s="41" t="s">
        <v>353</v>
      </c>
      <c r="B79" s="1" t="s">
        <v>354</v>
      </c>
      <c r="C79" s="446">
        <f>VLOOKUP(A79,DTA!$A$2:$C$678,3,0)</f>
        <v>-47995132.210000001</v>
      </c>
      <c r="D79" s="446">
        <f>VLOOKUP(CUADRATURA_ANEXOS!A79,AnexosBalance!$A$7:$G$674,7,0)</f>
        <v>-47995132.210000001</v>
      </c>
      <c r="E79" s="74">
        <f t="shared" si="2"/>
        <v>0</v>
      </c>
    </row>
    <row r="80" spans="1:5" x14ac:dyDescent="0.2">
      <c r="A80" s="9"/>
      <c r="C80" s="446"/>
      <c r="D80" s="446"/>
      <c r="E80" s="74"/>
    </row>
    <row r="81" spans="1:5" x14ac:dyDescent="0.2">
      <c r="A81" s="9"/>
      <c r="C81" s="446"/>
      <c r="D81" s="446"/>
      <c r="E81" s="74"/>
    </row>
    <row r="82" spans="1:5" x14ac:dyDescent="0.2">
      <c r="A82" s="9"/>
      <c r="C82" s="446"/>
      <c r="D82" s="446"/>
      <c r="E82" s="74"/>
    </row>
    <row r="83" spans="1:5" ht="15" x14ac:dyDescent="0.25">
      <c r="A83" s="72" t="s">
        <v>1205</v>
      </c>
      <c r="B83" s="73" t="s">
        <v>1206</v>
      </c>
      <c r="C83" s="445">
        <f>C85+C92</f>
        <v>14919953.48</v>
      </c>
      <c r="D83" s="445">
        <f>D85+D92</f>
        <v>14919953.48</v>
      </c>
      <c r="E83" s="74">
        <f>C83-D83</f>
        <v>0</v>
      </c>
    </row>
    <row r="84" spans="1:5" ht="15" x14ac:dyDescent="0.25">
      <c r="A84" s="75"/>
      <c r="B84" s="76"/>
      <c r="C84" s="446"/>
      <c r="D84" s="446"/>
      <c r="E84" s="74"/>
    </row>
    <row r="85" spans="1:5" ht="15" x14ac:dyDescent="0.25">
      <c r="A85" s="75" t="s">
        <v>364</v>
      </c>
      <c r="B85" s="76" t="s">
        <v>365</v>
      </c>
      <c r="C85" s="447">
        <f>SUM(C86:C90)</f>
        <v>9065736.620000001</v>
      </c>
      <c r="D85" s="447">
        <f>SUM(D86:D90)</f>
        <v>9065736.620000001</v>
      </c>
      <c r="E85" s="74">
        <f t="shared" ref="E85:E90" si="3">C85-D85</f>
        <v>0</v>
      </c>
    </row>
    <row r="86" spans="1:5" x14ac:dyDescent="0.2">
      <c r="A86" s="41" t="s">
        <v>366</v>
      </c>
      <c r="B86" s="1" t="s">
        <v>367</v>
      </c>
      <c r="C86" s="446">
        <f>VLOOKUP(A86,DTA!$A$2:$C$678,3,0)</f>
        <v>9349944.0700000003</v>
      </c>
      <c r="D86" s="446">
        <f>VLOOKUP(CUADRATURA_ANEXOS!A86,AnexosBalance!$A$7:$G$674,7,0)</f>
        <v>9349944.0700000003</v>
      </c>
      <c r="E86" s="74">
        <f t="shared" si="3"/>
        <v>0</v>
      </c>
    </row>
    <row r="87" spans="1:5" x14ac:dyDescent="0.2">
      <c r="A87" s="41" t="s">
        <v>375</v>
      </c>
      <c r="B87" s="1" t="s">
        <v>376</v>
      </c>
      <c r="C87" s="446">
        <f>VLOOKUP(A87,DTA!$A$2:$C$678,3,0)</f>
        <v>2380.5300000000002</v>
      </c>
      <c r="D87" s="446">
        <f>VLOOKUP(CUADRATURA_ANEXOS!A87,AnexosBalance!$A$7:$G$674,7,0)</f>
        <v>2380.5300000000002</v>
      </c>
      <c r="E87" s="74">
        <f t="shared" si="3"/>
        <v>0</v>
      </c>
    </row>
    <row r="88" spans="1:5" x14ac:dyDescent="0.2">
      <c r="A88" s="41" t="s">
        <v>378</v>
      </c>
      <c r="B88" s="1" t="s">
        <v>379</v>
      </c>
      <c r="C88" s="446">
        <f>VLOOKUP(A88,DTA!$A$2:$C$678,3,0)</f>
        <v>576940.41</v>
      </c>
      <c r="D88" s="446">
        <f>VLOOKUP(CUADRATURA_ANEXOS!A88,AnexosBalance!$A$7:$G$674,7,0)</f>
        <v>576940.41</v>
      </c>
      <c r="E88" s="74">
        <f t="shared" si="3"/>
        <v>0</v>
      </c>
    </row>
    <row r="89" spans="1:5" x14ac:dyDescent="0.2">
      <c r="A89" s="41" t="s">
        <v>382</v>
      </c>
      <c r="B89" s="1" t="s">
        <v>383</v>
      </c>
      <c r="C89" s="446">
        <f>VLOOKUP(A89,DTA!$A$2:$C$678,3,0)</f>
        <v>4182288.54</v>
      </c>
      <c r="D89" s="446">
        <f>VLOOKUP(CUADRATURA_ANEXOS!A89,AnexosBalance!$A$7:$G$674,7,0)</f>
        <v>4182288.5400000005</v>
      </c>
      <c r="E89" s="74">
        <f t="shared" si="3"/>
        <v>0</v>
      </c>
    </row>
    <row r="90" spans="1:5" x14ac:dyDescent="0.2">
      <c r="A90" s="41" t="s">
        <v>404</v>
      </c>
      <c r="B90" s="1" t="s">
        <v>405</v>
      </c>
      <c r="C90" s="446">
        <f>VLOOKUP(A90,DTA!$A$2:$C$678,3,0)</f>
        <v>-5045816.93</v>
      </c>
      <c r="D90" s="446">
        <f>VLOOKUP(CUADRATURA_ANEXOS!A90,AnexosBalance!$A$7:$G$674,7,0)</f>
        <v>-5045816.93</v>
      </c>
      <c r="E90" s="74">
        <f t="shared" si="3"/>
        <v>0</v>
      </c>
    </row>
    <row r="91" spans="1:5" x14ac:dyDescent="0.2">
      <c r="A91" s="9"/>
      <c r="C91" s="446"/>
      <c r="D91" s="446"/>
      <c r="E91" s="74"/>
    </row>
    <row r="92" spans="1:5" ht="15" x14ac:dyDescent="0.25">
      <c r="A92" s="75" t="s">
        <v>429</v>
      </c>
      <c r="B92" s="76" t="s">
        <v>430</v>
      </c>
      <c r="C92" s="447">
        <f>SUM(C93:C94)</f>
        <v>5854216.8600000003</v>
      </c>
      <c r="D92" s="447">
        <f>SUM(D93:D94)</f>
        <v>5854216.8600000003</v>
      </c>
      <c r="E92" s="74">
        <f>C92-D92</f>
        <v>0</v>
      </c>
    </row>
    <row r="93" spans="1:5" ht="15" x14ac:dyDescent="0.25">
      <c r="A93" s="77" t="s">
        <v>431</v>
      </c>
      <c r="B93" s="78" t="s">
        <v>367</v>
      </c>
      <c r="C93" s="446">
        <f>VLOOKUP(A93,DTA!$A$2:$C$678,3,0)</f>
        <v>5838011.1500000004</v>
      </c>
      <c r="D93" s="446">
        <f>VLOOKUP(CUADRATURA_ANEXOS!A93,AnexosBalance!$A$7:$G$674,7,0)</f>
        <v>5838011.1500000004</v>
      </c>
      <c r="E93" s="74">
        <f>C93-D93</f>
        <v>0</v>
      </c>
    </row>
    <row r="94" spans="1:5" x14ac:dyDescent="0.2">
      <c r="A94" s="41" t="s">
        <v>435</v>
      </c>
      <c r="B94" s="1" t="s">
        <v>1207</v>
      </c>
      <c r="C94" s="446">
        <f>VLOOKUP(A94,DTA!$A$2:$C$678,3,0)</f>
        <v>16205.71</v>
      </c>
      <c r="D94" s="446">
        <f>VLOOKUP(CUADRATURA_ANEXOS!A94,AnexosBalance!$A$7:$G$674,7,0)</f>
        <v>16205.71</v>
      </c>
      <c r="E94" s="74">
        <f>C94-D94</f>
        <v>0</v>
      </c>
    </row>
    <row r="95" spans="1:5" x14ac:dyDescent="0.2">
      <c r="A95" s="9"/>
      <c r="C95" s="446"/>
      <c r="D95" s="446"/>
      <c r="E95" s="74"/>
    </row>
    <row r="96" spans="1:5" ht="15" x14ac:dyDescent="0.25">
      <c r="A96" s="72" t="s">
        <v>1208</v>
      </c>
      <c r="B96" s="73" t="s">
        <v>986</v>
      </c>
      <c r="C96" s="445">
        <f>SUM(C98)+C103</f>
        <v>0</v>
      </c>
      <c r="D96" s="445">
        <f>SUM(D98)+D103</f>
        <v>0</v>
      </c>
      <c r="E96" s="74">
        <f t="shared" ref="E96:E117" si="4">C96-D96</f>
        <v>0</v>
      </c>
    </row>
    <row r="97" spans="1:5" x14ac:dyDescent="0.2">
      <c r="A97" s="9"/>
      <c r="C97" s="446"/>
      <c r="D97" s="446"/>
      <c r="E97" s="74">
        <f t="shared" si="4"/>
        <v>0</v>
      </c>
    </row>
    <row r="98" spans="1:5" ht="15" x14ac:dyDescent="0.25">
      <c r="A98" s="75" t="s">
        <v>1209</v>
      </c>
      <c r="B98" s="76" t="s">
        <v>1210</v>
      </c>
      <c r="C98" s="447">
        <f>SUM(C99:C101)</f>
        <v>0</v>
      </c>
      <c r="D98" s="447">
        <f>SUM(D99:D101)</f>
        <v>0</v>
      </c>
      <c r="E98" s="74">
        <f t="shared" si="4"/>
        <v>0</v>
      </c>
    </row>
    <row r="99" spans="1:5" ht="15" x14ac:dyDescent="0.25">
      <c r="A99" s="294" t="s">
        <v>1276</v>
      </c>
      <c r="B99" s="295" t="s">
        <v>1279</v>
      </c>
      <c r="C99" s="446">
        <v>0</v>
      </c>
      <c r="D99" s="446">
        <v>0</v>
      </c>
      <c r="E99" s="268">
        <f>C99-D99</f>
        <v>0</v>
      </c>
    </row>
    <row r="100" spans="1:5" x14ac:dyDescent="0.2">
      <c r="A100" s="41" t="s">
        <v>439</v>
      </c>
      <c r="B100" s="1" t="s">
        <v>440</v>
      </c>
      <c r="C100" s="446">
        <v>0</v>
      </c>
      <c r="D100" s="448">
        <v>0</v>
      </c>
      <c r="E100" s="268">
        <f t="shared" si="4"/>
        <v>0</v>
      </c>
    </row>
    <row r="101" spans="1:5" x14ac:dyDescent="0.2">
      <c r="A101" s="41" t="s">
        <v>441</v>
      </c>
      <c r="B101" s="1" t="s">
        <v>442</v>
      </c>
      <c r="C101" s="446">
        <v>0</v>
      </c>
      <c r="D101" s="448">
        <v>0</v>
      </c>
      <c r="E101" s="268">
        <f t="shared" si="4"/>
        <v>0</v>
      </c>
    </row>
    <row r="102" spans="1:5" x14ac:dyDescent="0.2">
      <c r="A102" s="41"/>
      <c r="C102" s="446"/>
      <c r="D102" s="448"/>
      <c r="E102" s="268"/>
    </row>
    <row r="103" spans="1:5" ht="15" x14ac:dyDescent="0.25">
      <c r="A103" s="75" t="s">
        <v>1389</v>
      </c>
      <c r="B103" s="76" t="s">
        <v>1407</v>
      </c>
      <c r="C103" s="449">
        <f>+C104+C107+C110</f>
        <v>0</v>
      </c>
      <c r="D103" s="449">
        <f>+D104+D107+D110</f>
        <v>0</v>
      </c>
      <c r="E103" s="285">
        <f t="shared" si="4"/>
        <v>0</v>
      </c>
    </row>
    <row r="104" spans="1:5" ht="15" x14ac:dyDescent="0.25">
      <c r="A104" s="75" t="s">
        <v>1390</v>
      </c>
      <c r="B104" s="76" t="s">
        <v>721</v>
      </c>
      <c r="C104" s="447">
        <f>+C105</f>
        <v>0</v>
      </c>
      <c r="D104" s="449">
        <f>+D105</f>
        <v>0</v>
      </c>
      <c r="E104" s="268">
        <f t="shared" si="4"/>
        <v>0</v>
      </c>
    </row>
    <row r="105" spans="1:5" x14ac:dyDescent="0.2">
      <c r="A105" s="41" t="s">
        <v>1391</v>
      </c>
      <c r="B105" s="1" t="s">
        <v>1392</v>
      </c>
      <c r="C105" s="446">
        <v>0</v>
      </c>
      <c r="D105" s="446">
        <v>0</v>
      </c>
      <c r="E105" s="268">
        <f t="shared" si="4"/>
        <v>0</v>
      </c>
    </row>
    <row r="106" spans="1:5" x14ac:dyDescent="0.2">
      <c r="A106" s="41"/>
      <c r="C106" s="446"/>
      <c r="D106" s="448"/>
      <c r="E106" s="268"/>
    </row>
    <row r="107" spans="1:5" ht="15" x14ac:dyDescent="0.25">
      <c r="A107" s="75" t="s">
        <v>925</v>
      </c>
      <c r="B107" s="76" t="s">
        <v>440</v>
      </c>
      <c r="C107" s="447">
        <f>+C108</f>
        <v>0</v>
      </c>
      <c r="D107" s="448">
        <f>+D108</f>
        <v>0</v>
      </c>
      <c r="E107" s="268">
        <f t="shared" si="4"/>
        <v>0</v>
      </c>
    </row>
    <row r="108" spans="1:5" x14ac:dyDescent="0.2">
      <c r="A108" s="41" t="s">
        <v>1435</v>
      </c>
      <c r="B108" s="1" t="s">
        <v>1404</v>
      </c>
      <c r="C108" s="446">
        <v>0</v>
      </c>
      <c r="D108" s="448">
        <v>0</v>
      </c>
      <c r="E108" s="268">
        <f t="shared" si="4"/>
        <v>0</v>
      </c>
    </row>
    <row r="109" spans="1:5" ht="15" x14ac:dyDescent="0.25">
      <c r="A109" s="75"/>
      <c r="B109" s="76"/>
      <c r="C109" s="446"/>
      <c r="D109" s="448"/>
      <c r="E109" s="268">
        <f t="shared" si="4"/>
        <v>0</v>
      </c>
    </row>
    <row r="110" spans="1:5" x14ac:dyDescent="0.2">
      <c r="A110" s="261" t="s">
        <v>1402</v>
      </c>
      <c r="B110" s="262" t="s">
        <v>1406</v>
      </c>
      <c r="C110" s="447">
        <f>+C111</f>
        <v>0</v>
      </c>
      <c r="D110" s="449">
        <f>+D111</f>
        <v>0</v>
      </c>
      <c r="E110" s="268">
        <f t="shared" si="4"/>
        <v>0</v>
      </c>
    </row>
    <row r="111" spans="1:5" x14ac:dyDescent="0.2">
      <c r="A111" s="41" t="s">
        <v>1403</v>
      </c>
      <c r="B111" s="45" t="s">
        <v>1404</v>
      </c>
      <c r="C111" s="446">
        <v>0</v>
      </c>
      <c r="D111" s="448">
        <v>0</v>
      </c>
      <c r="E111" s="268">
        <f t="shared" si="4"/>
        <v>0</v>
      </c>
    </row>
    <row r="112" spans="1:5" x14ac:dyDescent="0.2">
      <c r="A112" s="41"/>
      <c r="C112" s="446"/>
      <c r="D112" s="448"/>
      <c r="E112" s="268">
        <f t="shared" si="4"/>
        <v>0</v>
      </c>
    </row>
    <row r="113" spans="1:5" x14ac:dyDescent="0.2">
      <c r="A113" s="41"/>
      <c r="C113" s="446"/>
      <c r="D113" s="448"/>
      <c r="E113" s="268"/>
    </row>
    <row r="114" spans="1:5" x14ac:dyDescent="0.2">
      <c r="A114" s="41"/>
      <c r="C114" s="446"/>
      <c r="D114" s="448"/>
      <c r="E114" s="268"/>
    </row>
    <row r="115" spans="1:5" x14ac:dyDescent="0.2">
      <c r="A115" s="41"/>
      <c r="C115" s="446"/>
      <c r="D115" s="448"/>
      <c r="E115" s="268"/>
    </row>
    <row r="116" spans="1:5" x14ac:dyDescent="0.2">
      <c r="A116" s="9"/>
      <c r="C116" s="446"/>
      <c r="D116" s="446"/>
      <c r="E116" s="74"/>
    </row>
    <row r="117" spans="1:5" s="81" customFormat="1" ht="18.75" x14ac:dyDescent="0.3">
      <c r="A117" s="79"/>
      <c r="B117" s="80" t="s">
        <v>1211</v>
      </c>
      <c r="C117" s="450">
        <f>C7</f>
        <v>906133521.98000014</v>
      </c>
      <c r="D117" s="450">
        <f>D7</f>
        <v>906133521.98000002</v>
      </c>
      <c r="E117" s="74">
        <f t="shared" si="4"/>
        <v>0</v>
      </c>
    </row>
    <row r="118" spans="1:5" x14ac:dyDescent="0.2">
      <c r="A118" s="9"/>
      <c r="C118" s="446"/>
      <c r="D118" s="446"/>
      <c r="E118" s="74"/>
    </row>
    <row r="119" spans="1:5" x14ac:dyDescent="0.2">
      <c r="A119" s="9"/>
      <c r="C119" s="446"/>
      <c r="D119" s="446"/>
      <c r="E119" s="74"/>
    </row>
    <row r="120" spans="1:5" ht="15" x14ac:dyDescent="0.25">
      <c r="A120" s="72" t="s">
        <v>1212</v>
      </c>
      <c r="B120" s="73" t="s">
        <v>1213</v>
      </c>
      <c r="C120" s="445">
        <f>+C142+C122</f>
        <v>481266950</v>
      </c>
      <c r="D120" s="445">
        <f>+D142+D122</f>
        <v>481266950</v>
      </c>
      <c r="E120" s="74">
        <f>C120-D120</f>
        <v>0</v>
      </c>
    </row>
    <row r="121" spans="1:5" ht="15" x14ac:dyDescent="0.25">
      <c r="A121" s="72"/>
      <c r="B121" s="73"/>
      <c r="C121" s="446"/>
      <c r="D121" s="446"/>
      <c r="E121" s="74"/>
    </row>
    <row r="122" spans="1:5" ht="15" x14ac:dyDescent="0.25">
      <c r="A122" s="72" t="s">
        <v>1214</v>
      </c>
      <c r="B122" s="73" t="s">
        <v>1215</v>
      </c>
      <c r="C122" s="445">
        <f>C124+C131</f>
        <v>6125441.8800000008</v>
      </c>
      <c r="D122" s="445">
        <f>D124+D131</f>
        <v>6125441.8800000008</v>
      </c>
      <c r="E122" s="74">
        <f>C122-D122</f>
        <v>0</v>
      </c>
    </row>
    <row r="123" spans="1:5" ht="15" x14ac:dyDescent="0.25">
      <c r="A123" s="75"/>
      <c r="B123" s="76"/>
      <c r="C123" s="446"/>
      <c r="D123" s="446"/>
      <c r="E123" s="74"/>
    </row>
    <row r="124" spans="1:5" ht="15" x14ac:dyDescent="0.25">
      <c r="A124" s="75" t="s">
        <v>443</v>
      </c>
      <c r="B124" s="76" t="s">
        <v>444</v>
      </c>
      <c r="C124" s="447">
        <f>SUM(C125:C129)</f>
        <v>4500833.6500000004</v>
      </c>
      <c r="D124" s="447">
        <f>SUM(D125:D129)</f>
        <v>4500833.6500000004</v>
      </c>
      <c r="E124" s="74">
        <f>C124-D124</f>
        <v>0</v>
      </c>
    </row>
    <row r="125" spans="1:5" x14ac:dyDescent="0.2">
      <c r="A125" s="266" t="s">
        <v>445</v>
      </c>
      <c r="B125" s="267" t="s">
        <v>446</v>
      </c>
      <c r="C125" s="451">
        <f>VLOOKUP(A125,DTA!$A$2:$C$678,3,0)</f>
        <v>3729898.66</v>
      </c>
      <c r="D125" s="446">
        <f>VLOOKUP(CUADRATURA_ANEXOS!A125,AnexosBalance!$A$7:$G$674,7,0)</f>
        <v>3729898.66</v>
      </c>
      <c r="E125" s="284">
        <f>C125-D125</f>
        <v>0</v>
      </c>
    </row>
    <row r="126" spans="1:5" x14ac:dyDescent="0.2">
      <c r="A126" s="41" t="s">
        <v>488</v>
      </c>
      <c r="B126" s="1" t="s">
        <v>489</v>
      </c>
      <c r="C126" s="446">
        <f>VLOOKUP(A126,DTA!$A$2:$C$678,3,0)</f>
        <v>674077.2</v>
      </c>
      <c r="D126" s="446">
        <f>VLOOKUP(CUADRATURA_ANEXOS!A126,AnexosBalance!$A$7:$G$674,7,0)</f>
        <v>674077.2</v>
      </c>
      <c r="E126" s="74">
        <f>C126-D126</f>
        <v>0</v>
      </c>
    </row>
    <row r="127" spans="1:5" ht="13.5" x14ac:dyDescent="0.25">
      <c r="A127" s="41" t="s">
        <v>1425</v>
      </c>
      <c r="B127" s="175" t="s">
        <v>1426</v>
      </c>
      <c r="C127" s="446">
        <v>0</v>
      </c>
      <c r="D127" s="446">
        <f>VLOOKUP(CUADRATURA_ANEXOS!A127,AnexosBalance!$A$7:$G$674,7,0)</f>
        <v>0</v>
      </c>
      <c r="E127" s="74"/>
    </row>
    <row r="128" spans="1:5" x14ac:dyDescent="0.2">
      <c r="A128" s="41" t="s">
        <v>496</v>
      </c>
      <c r="B128" s="1" t="s">
        <v>497</v>
      </c>
      <c r="C128" s="446">
        <f>VLOOKUP(A128,DTA!$A$2:$C$678,3,0)</f>
        <v>35432.67</v>
      </c>
      <c r="D128" s="446">
        <f>VLOOKUP(CUADRATURA_ANEXOS!A128,AnexosBalance!$A$7:$G$674,7,0)</f>
        <v>35432.67</v>
      </c>
      <c r="E128" s="74">
        <f>C128-D128</f>
        <v>0</v>
      </c>
    </row>
    <row r="129" spans="1:5" x14ac:dyDescent="0.2">
      <c r="A129" s="41" t="s">
        <v>502</v>
      </c>
      <c r="B129" s="1" t="s">
        <v>503</v>
      </c>
      <c r="C129" s="446">
        <f>VLOOKUP(A129,DTA!$A$2:$C$699,3,0)</f>
        <v>61425.120000000003</v>
      </c>
      <c r="D129" s="446">
        <f>VLOOKUP(CUADRATURA_ANEXOS!A129,AnexosBalance!$A$7:$G$674,7,0)</f>
        <v>61425.119999999995</v>
      </c>
      <c r="E129" s="74">
        <f>C129-D129</f>
        <v>0</v>
      </c>
    </row>
    <row r="130" spans="1:5" x14ac:dyDescent="0.2">
      <c r="A130" s="9"/>
      <c r="C130" s="446"/>
      <c r="D130" s="446"/>
      <c r="E130" s="74"/>
    </row>
    <row r="131" spans="1:5" ht="15" x14ac:dyDescent="0.25">
      <c r="A131" s="75" t="s">
        <v>508</v>
      </c>
      <c r="B131" s="76" t="s">
        <v>509</v>
      </c>
      <c r="C131" s="447">
        <f>SUM(C132:C140)</f>
        <v>1624608.23</v>
      </c>
      <c r="D131" s="447">
        <f>SUM(D132:D140)</f>
        <v>1624608.23</v>
      </c>
      <c r="E131" s="74">
        <f t="shared" ref="E131:E140" si="5">C131-D131</f>
        <v>0</v>
      </c>
    </row>
    <row r="132" spans="1:5" x14ac:dyDescent="0.2">
      <c r="A132" s="41" t="s">
        <v>510</v>
      </c>
      <c r="B132" s="1" t="s">
        <v>511</v>
      </c>
      <c r="C132" s="446">
        <f>VLOOKUP(A132,DTA!$A$2:$C$678,3,0)</f>
        <v>247345.16</v>
      </c>
      <c r="D132" s="446">
        <f>VLOOKUP(CUADRATURA_ANEXOS!A132,AnexosBalance!$A$7:$G$674,7,0)</f>
        <v>247345.15999999997</v>
      </c>
      <c r="E132" s="74">
        <f t="shared" si="5"/>
        <v>0</v>
      </c>
    </row>
    <row r="133" spans="1:5" x14ac:dyDescent="0.2">
      <c r="A133" s="41" t="s">
        <v>520</v>
      </c>
      <c r="B133" s="1" t="s">
        <v>521</v>
      </c>
      <c r="C133" s="446">
        <f>VLOOKUP(A133,DTA!$A$2:$C$678,3,0)</f>
        <v>305079.13</v>
      </c>
      <c r="D133" s="446">
        <f>VLOOKUP(CUADRATURA_ANEXOS!A133,AnexosBalance!$A$7:$G$674,7,0)</f>
        <v>305079.13</v>
      </c>
      <c r="E133" s="74">
        <f t="shared" si="5"/>
        <v>0</v>
      </c>
    </row>
    <row r="134" spans="1:5" x14ac:dyDescent="0.2">
      <c r="A134" s="41" t="s">
        <v>525</v>
      </c>
      <c r="B134" s="1" t="s">
        <v>526</v>
      </c>
      <c r="C134" s="446">
        <f>VLOOKUP(A134,DTA!$A$2:$C$678,3,0)</f>
        <v>870475.61</v>
      </c>
      <c r="D134" s="446">
        <f>VLOOKUP(CUADRATURA_ANEXOS!A134,AnexosBalance!$A$7:$G$674,7,0)</f>
        <v>870475.61</v>
      </c>
      <c r="E134" s="74">
        <f t="shared" si="5"/>
        <v>0</v>
      </c>
    </row>
    <row r="135" spans="1:5" x14ac:dyDescent="0.2">
      <c r="A135" s="41" t="s">
        <v>1216</v>
      </c>
      <c r="B135" s="1" t="s">
        <v>1217</v>
      </c>
      <c r="C135" s="446">
        <v>0</v>
      </c>
      <c r="D135" s="446">
        <v>0</v>
      </c>
      <c r="E135" s="74">
        <f t="shared" si="5"/>
        <v>0</v>
      </c>
    </row>
    <row r="136" spans="1:5" x14ac:dyDescent="0.2">
      <c r="A136" s="41" t="s">
        <v>1218</v>
      </c>
      <c r="B136" s="1" t="s">
        <v>1219</v>
      </c>
      <c r="C136" s="446">
        <v>0</v>
      </c>
      <c r="D136" s="446">
        <v>0</v>
      </c>
      <c r="E136" s="74">
        <f t="shared" si="5"/>
        <v>0</v>
      </c>
    </row>
    <row r="137" spans="1:5" x14ac:dyDescent="0.2">
      <c r="A137" s="41" t="s">
        <v>530</v>
      </c>
      <c r="B137" s="1" t="s">
        <v>531</v>
      </c>
      <c r="C137" s="446">
        <f>VLOOKUP(A137,DTA!$A$2:$C$678,3,0)</f>
        <v>201708.33</v>
      </c>
      <c r="D137" s="446">
        <f>VLOOKUP(CUADRATURA_ANEXOS!A137,AnexosBalance!$A$7:$G$674,7,0)</f>
        <v>201708.33</v>
      </c>
      <c r="E137" s="74">
        <f t="shared" si="5"/>
        <v>0</v>
      </c>
    </row>
    <row r="138" spans="1:5" x14ac:dyDescent="0.2">
      <c r="A138" s="41" t="s">
        <v>1220</v>
      </c>
      <c r="B138" s="1" t="s">
        <v>1221</v>
      </c>
      <c r="C138" s="446">
        <v>0</v>
      </c>
      <c r="D138" s="446"/>
      <c r="E138" s="74">
        <f t="shared" si="5"/>
        <v>0</v>
      </c>
    </row>
    <row r="139" spans="1:5" x14ac:dyDescent="0.2">
      <c r="A139" s="41" t="s">
        <v>1222</v>
      </c>
      <c r="B139" s="1" t="s">
        <v>1223</v>
      </c>
      <c r="C139" s="446">
        <v>0</v>
      </c>
      <c r="D139" s="446"/>
      <c r="E139" s="74">
        <f t="shared" si="5"/>
        <v>0</v>
      </c>
    </row>
    <row r="140" spans="1:5" x14ac:dyDescent="0.2">
      <c r="A140" s="41" t="s">
        <v>1224</v>
      </c>
      <c r="B140" s="1" t="s">
        <v>1225</v>
      </c>
      <c r="C140" s="446">
        <v>0</v>
      </c>
      <c r="D140" s="446"/>
      <c r="E140" s="74">
        <f t="shared" si="5"/>
        <v>0</v>
      </c>
    </row>
    <row r="141" spans="1:5" x14ac:dyDescent="0.2">
      <c r="A141" s="9"/>
      <c r="C141" s="446">
        <v>0</v>
      </c>
      <c r="D141" s="446"/>
      <c r="E141" s="74"/>
    </row>
    <row r="142" spans="1:5" ht="15" x14ac:dyDescent="0.25">
      <c r="A142" s="72" t="s">
        <v>1226</v>
      </c>
      <c r="B142" s="73" t="s">
        <v>1227</v>
      </c>
      <c r="C142" s="445">
        <f>C144+C150+C153</f>
        <v>475141508.12</v>
      </c>
      <c r="D142" s="445">
        <f>D144+D150+D153</f>
        <v>475141508.12</v>
      </c>
      <c r="E142" s="74">
        <f>C142-D142</f>
        <v>0</v>
      </c>
    </row>
    <row r="143" spans="1:5" ht="15" x14ac:dyDescent="0.25">
      <c r="A143" s="75"/>
      <c r="B143" s="76"/>
      <c r="C143" s="446"/>
      <c r="D143" s="446"/>
      <c r="E143" s="74"/>
    </row>
    <row r="144" spans="1:5" ht="15" x14ac:dyDescent="0.25">
      <c r="A144" s="75" t="s">
        <v>534</v>
      </c>
      <c r="B144" s="76" t="s">
        <v>535</v>
      </c>
      <c r="C144" s="447">
        <f>VLOOKUP(A144,DTA!$A$2:$C$678,3,0)</f>
        <v>238411030.16999999</v>
      </c>
      <c r="D144" s="447">
        <f>SUM(D145:D148)</f>
        <v>238411030.16999999</v>
      </c>
      <c r="E144" s="74">
        <f>C144-D144</f>
        <v>0</v>
      </c>
    </row>
    <row r="145" spans="1:5" x14ac:dyDescent="0.2">
      <c r="A145" s="41" t="s">
        <v>536</v>
      </c>
      <c r="B145" s="1" t="s">
        <v>537</v>
      </c>
      <c r="C145" s="446">
        <f>VLOOKUP(A145,DTA!$A$2:$C$678,3,0)</f>
        <v>207404453.72</v>
      </c>
      <c r="D145" s="446">
        <f>VLOOKUP(CUADRATURA_ANEXOS!A145,AnexosBalance!$A$7:$G$674,7,0)</f>
        <v>207404453.72</v>
      </c>
      <c r="E145" s="74">
        <f>C145-D145</f>
        <v>0</v>
      </c>
    </row>
    <row r="146" spans="1:5" x14ac:dyDescent="0.2">
      <c r="A146" s="41" t="s">
        <v>1033</v>
      </c>
      <c r="B146" s="45" t="s">
        <v>1339</v>
      </c>
      <c r="C146" s="446">
        <f>VLOOKUP(A146,DTA!$A$2:$C$678,3,0)</f>
        <v>112875</v>
      </c>
      <c r="D146" s="446">
        <f>VLOOKUP(CUADRATURA_ANEXOS!A146,AnexosBalance!$A$7:$G$674,7,0)</f>
        <v>112875</v>
      </c>
      <c r="E146" s="74"/>
    </row>
    <row r="147" spans="1:5" x14ac:dyDescent="0.2">
      <c r="A147" s="41" t="s">
        <v>1014</v>
      </c>
      <c r="B147" s="1" t="s">
        <v>1015</v>
      </c>
      <c r="C147" s="446">
        <f>VLOOKUP(A147,DTA!$A$2:$C$678,3,0)</f>
        <v>30893701.449999999</v>
      </c>
      <c r="D147" s="446">
        <f>VLOOKUP(CUADRATURA_ANEXOS!A147,AnexosBalance!$A$7:$G$674,7,0)</f>
        <v>30893701.449999999</v>
      </c>
      <c r="E147" s="74">
        <f>C147-D147</f>
        <v>0</v>
      </c>
    </row>
    <row r="148" spans="1:5" x14ac:dyDescent="0.2">
      <c r="A148" s="41" t="s">
        <v>541</v>
      </c>
      <c r="B148" s="1" t="s">
        <v>1228</v>
      </c>
      <c r="C148" s="446">
        <v>0</v>
      </c>
      <c r="D148" s="446">
        <v>0</v>
      </c>
      <c r="E148" s="74">
        <f>C148-D148</f>
        <v>0</v>
      </c>
    </row>
    <row r="149" spans="1:5" x14ac:dyDescent="0.2">
      <c r="A149" s="9"/>
      <c r="C149" s="446"/>
      <c r="D149" s="446"/>
      <c r="E149" s="74"/>
    </row>
    <row r="150" spans="1:5" x14ac:dyDescent="0.2">
      <c r="A150" s="312" t="s">
        <v>1676</v>
      </c>
      <c r="B150" s="312" t="s">
        <v>1677</v>
      </c>
      <c r="C150" s="447">
        <f>+C151</f>
        <v>18428210.800000001</v>
      </c>
      <c r="D150" s="447">
        <f>+D151</f>
        <v>18428210.800000001</v>
      </c>
      <c r="E150" s="74">
        <f>C150-D150</f>
        <v>0</v>
      </c>
    </row>
    <row r="151" spans="1:5" x14ac:dyDescent="0.2">
      <c r="A151" s="265" t="s">
        <v>1678</v>
      </c>
      <c r="B151" s="265" t="s">
        <v>1679</v>
      </c>
      <c r="C151" s="446">
        <f>VLOOKUP(A151,DTA!$A$2:$C$678,3,0)</f>
        <v>18428210.800000001</v>
      </c>
      <c r="D151" s="446">
        <f>VLOOKUP(CUADRATURA_ANEXOS!A151,AnexosBalance!$A$7:$G$674,7,0)</f>
        <v>18428210.800000001</v>
      </c>
      <c r="E151" s="74">
        <f>C151-D151</f>
        <v>0</v>
      </c>
    </row>
    <row r="152" spans="1:5" x14ac:dyDescent="0.2">
      <c r="A152" s="9"/>
      <c r="C152" s="446"/>
      <c r="D152" s="446"/>
      <c r="E152" s="74"/>
    </row>
    <row r="153" spans="1:5" ht="15" x14ac:dyDescent="0.25">
      <c r="A153" s="75" t="s">
        <v>542</v>
      </c>
      <c r="B153" s="76" t="s">
        <v>543</v>
      </c>
      <c r="C153" s="447">
        <f>VLOOKUP(A153,DTA!$A$2:$C$678,3,0)</f>
        <v>218302267.15000001</v>
      </c>
      <c r="D153" s="447">
        <f>SUM(D154:D158)</f>
        <v>218302267.15000004</v>
      </c>
      <c r="E153" s="74">
        <f t="shared" ref="E153:E158" si="6">C153-D153</f>
        <v>0</v>
      </c>
    </row>
    <row r="154" spans="1:5" ht="13.5" x14ac:dyDescent="0.25">
      <c r="A154" s="41" t="s">
        <v>544</v>
      </c>
      <c r="B154" s="175" t="s">
        <v>545</v>
      </c>
      <c r="C154" s="446">
        <f>VLOOKUP(A154,DTA!$A$2:$C$678,3,0)</f>
        <v>210416835.58000001</v>
      </c>
      <c r="D154" s="446">
        <v>210416835.58000001</v>
      </c>
      <c r="E154" s="74">
        <f t="shared" si="6"/>
        <v>0</v>
      </c>
    </row>
    <row r="155" spans="1:5" x14ac:dyDescent="0.2">
      <c r="A155" s="41" t="s">
        <v>555</v>
      </c>
      <c r="B155" s="1" t="s">
        <v>556</v>
      </c>
      <c r="C155" s="446">
        <f>VLOOKUP(A155,DTA!$A$2:$C$678,3,0)</f>
        <v>80962.929999999993</v>
      </c>
      <c r="D155" s="446">
        <v>80962.929999999993</v>
      </c>
      <c r="E155" s="74">
        <f>C155-D155</f>
        <v>0</v>
      </c>
    </row>
    <row r="156" spans="1:5" x14ac:dyDescent="0.2">
      <c r="A156" s="41" t="s">
        <v>559</v>
      </c>
      <c r="B156" s="1" t="s">
        <v>560</v>
      </c>
      <c r="C156" s="446">
        <f>VLOOKUP(A156,DTA!$A$2:$C$678,3,0)</f>
        <v>4639961.5199999996</v>
      </c>
      <c r="D156" s="446">
        <v>4639961.5199999996</v>
      </c>
      <c r="E156" s="74">
        <f t="shared" si="6"/>
        <v>0</v>
      </c>
    </row>
    <row r="157" spans="1:5" x14ac:dyDescent="0.2">
      <c r="A157" s="41" t="s">
        <v>563</v>
      </c>
      <c r="B157" s="1" t="s">
        <v>564</v>
      </c>
      <c r="C157" s="446">
        <v>0</v>
      </c>
      <c r="D157" s="446">
        <v>0</v>
      </c>
      <c r="E157" s="74">
        <f t="shared" si="6"/>
        <v>0</v>
      </c>
    </row>
    <row r="158" spans="1:5" x14ac:dyDescent="0.2">
      <c r="A158" s="41" t="s">
        <v>567</v>
      </c>
      <c r="B158" s="1" t="s">
        <v>568</v>
      </c>
      <c r="C158" s="446">
        <f>VLOOKUP(A158,DTA!$A$2:$C$678,3,0)</f>
        <v>3164507.12</v>
      </c>
      <c r="D158" s="446">
        <v>3164507.12</v>
      </c>
      <c r="E158" s="74">
        <f t="shared" si="6"/>
        <v>0</v>
      </c>
    </row>
    <row r="159" spans="1:5" x14ac:dyDescent="0.2">
      <c r="A159" s="9"/>
      <c r="C159" s="446"/>
      <c r="D159" s="446"/>
      <c r="E159" s="74"/>
    </row>
    <row r="160" spans="1:5" s="81" customFormat="1" ht="15" x14ac:dyDescent="0.25">
      <c r="A160" s="79"/>
      <c r="B160" s="82" t="s">
        <v>1229</v>
      </c>
      <c r="C160" s="452">
        <f>C124+C131+C144+C150+C153</f>
        <v>481266950</v>
      </c>
      <c r="D160" s="452">
        <f>D124+D131+D144+D150+D153</f>
        <v>481266950</v>
      </c>
      <c r="E160" s="74">
        <f>C160-D160</f>
        <v>0</v>
      </c>
    </row>
    <row r="161" spans="1:5" x14ac:dyDescent="0.2">
      <c r="A161" s="9"/>
      <c r="C161" s="446"/>
      <c r="D161" s="446"/>
      <c r="E161" s="74"/>
    </row>
    <row r="162" spans="1:5" ht="15" x14ac:dyDescent="0.25">
      <c r="A162" s="72" t="s">
        <v>1230</v>
      </c>
      <c r="B162" s="73" t="s">
        <v>995</v>
      </c>
      <c r="C162" s="445">
        <f>C164</f>
        <v>424866571.98000002</v>
      </c>
      <c r="D162" s="445">
        <f>D164</f>
        <v>424866571.97999996</v>
      </c>
      <c r="E162" s="74">
        <f>C162-D162</f>
        <v>0</v>
      </c>
    </row>
    <row r="163" spans="1:5" x14ac:dyDescent="0.2">
      <c r="A163" s="9"/>
      <c r="C163" s="446"/>
      <c r="D163" s="446"/>
      <c r="E163" s="74"/>
    </row>
    <row r="164" spans="1:5" ht="15" x14ac:dyDescent="0.25">
      <c r="A164" s="72" t="s">
        <v>1134</v>
      </c>
      <c r="B164" s="73" t="s">
        <v>1135</v>
      </c>
      <c r="C164" s="445">
        <f>C166+C172</f>
        <v>424866571.98000002</v>
      </c>
      <c r="D164" s="445">
        <f>D166+D172</f>
        <v>424866571.97999996</v>
      </c>
      <c r="E164" s="74">
        <f>C164-D164</f>
        <v>0</v>
      </c>
    </row>
    <row r="165" spans="1:5" x14ac:dyDescent="0.2">
      <c r="A165" s="9"/>
      <c r="C165" s="446"/>
      <c r="D165" s="446"/>
      <c r="E165" s="74"/>
    </row>
    <row r="166" spans="1:5" ht="15" x14ac:dyDescent="0.25">
      <c r="A166" s="75" t="s">
        <v>577</v>
      </c>
      <c r="B166" s="76" t="s">
        <v>578</v>
      </c>
      <c r="C166" s="447">
        <f>SUM(C167:C170)</f>
        <v>53248775.25</v>
      </c>
      <c r="D166" s="447">
        <f>SUM(D167:D170)</f>
        <v>53248775.25</v>
      </c>
      <c r="E166" s="74">
        <f>C166-D166</f>
        <v>0</v>
      </c>
    </row>
    <row r="167" spans="1:5" x14ac:dyDescent="0.2">
      <c r="A167" s="41" t="s">
        <v>579</v>
      </c>
      <c r="B167" s="1" t="s">
        <v>580</v>
      </c>
      <c r="C167" s="446">
        <f>VLOOKUP(A167,DTA!$A$2:$C$678,3,0)</f>
        <v>6635428.5700000003</v>
      </c>
      <c r="D167" s="446">
        <f>VLOOKUP(CUADRATURA_ANEXOS!A167,AnexosBalance!$A$7:$G$715,7,0)</f>
        <v>6635428.5700000003</v>
      </c>
      <c r="E167" s="74">
        <f>C167-D167</f>
        <v>0</v>
      </c>
    </row>
    <row r="168" spans="1:5" x14ac:dyDescent="0.2">
      <c r="A168" s="41" t="s">
        <v>585</v>
      </c>
      <c r="B168" s="1" t="s">
        <v>586</v>
      </c>
      <c r="C168" s="446">
        <f>VLOOKUP(A168,DTA!$A$2:$C$678,3,0)</f>
        <v>33568502.350000001</v>
      </c>
      <c r="D168" s="446">
        <f>VLOOKUP(CUADRATURA_ANEXOS!A168,AnexosBalance!$A$7:$G$715,7,0)</f>
        <v>33568502.350000001</v>
      </c>
      <c r="E168" s="74">
        <f>C168-D168</f>
        <v>0</v>
      </c>
    </row>
    <row r="169" spans="1:5" x14ac:dyDescent="0.2">
      <c r="A169" s="266" t="s">
        <v>1004</v>
      </c>
      <c r="B169" s="267" t="s">
        <v>1231</v>
      </c>
      <c r="C169" s="448">
        <f>+C266</f>
        <v>4290707.459999999</v>
      </c>
      <c r="D169" s="448">
        <f>+D266</f>
        <v>4290707.459999999</v>
      </c>
      <c r="E169" s="268">
        <f>C169-D169</f>
        <v>0</v>
      </c>
    </row>
    <row r="170" spans="1:5" x14ac:dyDescent="0.2">
      <c r="A170" s="41" t="s">
        <v>589</v>
      </c>
      <c r="B170" s="1" t="s">
        <v>590</v>
      </c>
      <c r="C170" s="446">
        <f>VLOOKUP(A170,DTA!$A$2:$C$678,3,0)</f>
        <v>8754136.8699999992</v>
      </c>
      <c r="D170" s="446">
        <f>VLOOKUP(CUADRATURA_ANEXOS!A170,AnexosBalance!$A$7:$G$715,7,0)</f>
        <v>8754136.8699999992</v>
      </c>
      <c r="E170" s="74">
        <f>C170-D170</f>
        <v>0</v>
      </c>
    </row>
    <row r="171" spans="1:5" x14ac:dyDescent="0.2">
      <c r="A171" s="9"/>
      <c r="C171" s="446"/>
      <c r="D171" s="446"/>
      <c r="E171" s="74"/>
    </row>
    <row r="172" spans="1:5" ht="15" x14ac:dyDescent="0.25">
      <c r="A172" s="75" t="s">
        <v>595</v>
      </c>
      <c r="B172" s="76" t="s">
        <v>596</v>
      </c>
      <c r="C172" s="447">
        <f>VLOOKUP(A172,DTA!$A$2:$C$678,3,0)</f>
        <v>371617796.73000002</v>
      </c>
      <c r="D172" s="447">
        <f>SUM(D173:D174)</f>
        <v>371617796.72999996</v>
      </c>
      <c r="E172" s="74">
        <f>C172-D172</f>
        <v>0</v>
      </c>
    </row>
    <row r="173" spans="1:5" x14ac:dyDescent="0.2">
      <c r="A173" s="41" t="s">
        <v>597</v>
      </c>
      <c r="B173" s="1" t="s">
        <v>598</v>
      </c>
      <c r="C173" s="446">
        <f>VLOOKUP(A173,DTA!$A$2:$C$678,3,0)</f>
        <v>359745380.02999997</v>
      </c>
      <c r="D173" s="446">
        <f>VLOOKUP(CUADRATURA_ANEXOS!A173,AnexosBalance!$A$7:$G$674,7,0)</f>
        <v>359745380.02999997</v>
      </c>
      <c r="E173" s="74">
        <f>C173-D173</f>
        <v>0</v>
      </c>
    </row>
    <row r="174" spans="1:5" x14ac:dyDescent="0.2">
      <c r="A174" s="41" t="s">
        <v>601</v>
      </c>
      <c r="B174" s="1" t="s">
        <v>602</v>
      </c>
      <c r="C174" s="446">
        <f>VLOOKUP(A174,DTA!$A$2:$C$678,3,0)</f>
        <v>11872416.699999999</v>
      </c>
      <c r="D174" s="446">
        <f>VLOOKUP(CUADRATURA_ANEXOS!A174,AnexosBalance!$A$7:$G$674,7,0)</f>
        <v>11872416.699999999</v>
      </c>
      <c r="E174" s="74">
        <f>C174-D174</f>
        <v>0</v>
      </c>
    </row>
    <row r="175" spans="1:5" x14ac:dyDescent="0.2">
      <c r="A175" s="9"/>
      <c r="C175" s="446"/>
      <c r="D175" s="446"/>
      <c r="E175" s="74"/>
    </row>
    <row r="176" spans="1:5" x14ac:dyDescent="0.2">
      <c r="A176" s="9"/>
      <c r="B176" s="84" t="s">
        <v>1232</v>
      </c>
      <c r="C176" s="452">
        <f>C166+C172</f>
        <v>424866571.98000002</v>
      </c>
      <c r="D176" s="452">
        <f>D166+D172</f>
        <v>424866571.97999996</v>
      </c>
      <c r="E176" s="74">
        <f>C176-D176</f>
        <v>0</v>
      </c>
    </row>
    <row r="177" spans="1:5" x14ac:dyDescent="0.2">
      <c r="A177" s="9"/>
      <c r="C177" s="446"/>
      <c r="D177" s="446"/>
      <c r="E177" s="74"/>
    </row>
    <row r="178" spans="1:5" ht="18" x14ac:dyDescent="0.25">
      <c r="A178" s="9"/>
      <c r="B178" s="85" t="s">
        <v>1233</v>
      </c>
      <c r="C178" s="450">
        <f>C160+C176</f>
        <v>906133521.98000002</v>
      </c>
      <c r="D178" s="450">
        <f>D160+D176</f>
        <v>906133521.98000002</v>
      </c>
      <c r="E178" s="74">
        <f>C178-D178</f>
        <v>0</v>
      </c>
    </row>
    <row r="179" spans="1:5" ht="26.25" x14ac:dyDescent="0.4">
      <c r="A179" s="86" t="s">
        <v>1130</v>
      </c>
      <c r="B179" s="87" t="s">
        <v>1011</v>
      </c>
      <c r="C179" s="445">
        <f>C181+C184+C194+C211+C218+C225+C230+C241</f>
        <v>6908820.9600000009</v>
      </c>
      <c r="D179" s="445">
        <f>D181+D184+D194+D211+D218+D225+D230+D241</f>
        <v>6908820.9600000009</v>
      </c>
      <c r="E179" s="74">
        <f>C179-D179</f>
        <v>0</v>
      </c>
    </row>
    <row r="180" spans="1:5" x14ac:dyDescent="0.2">
      <c r="A180" s="9"/>
      <c r="C180" s="446"/>
      <c r="D180" s="446"/>
      <c r="E180" s="74"/>
    </row>
    <row r="181" spans="1:5" ht="15" x14ac:dyDescent="0.25">
      <c r="A181" s="75" t="s">
        <v>605</v>
      </c>
      <c r="B181" s="76" t="s">
        <v>606</v>
      </c>
      <c r="C181" s="447">
        <f>SUM(C182)</f>
        <v>0</v>
      </c>
      <c r="D181" s="447">
        <f>SUM(D182)</f>
        <v>0</v>
      </c>
      <c r="E181" s="74">
        <f>C181-D181</f>
        <v>0</v>
      </c>
    </row>
    <row r="182" spans="1:5" x14ac:dyDescent="0.2">
      <c r="A182" s="41" t="s">
        <v>607</v>
      </c>
      <c r="B182" s="1" t="s">
        <v>1234</v>
      </c>
      <c r="C182" s="446">
        <v>0</v>
      </c>
      <c r="D182" s="446">
        <v>0</v>
      </c>
      <c r="E182" s="74">
        <f>C182-D182</f>
        <v>0</v>
      </c>
    </row>
    <row r="183" spans="1:5" x14ac:dyDescent="0.2">
      <c r="A183" s="9"/>
      <c r="C183" s="446"/>
      <c r="D183" s="446"/>
      <c r="E183" s="74"/>
    </row>
    <row r="184" spans="1:5" ht="15" x14ac:dyDescent="0.25">
      <c r="A184" s="75" t="s">
        <v>609</v>
      </c>
      <c r="B184" s="76" t="s">
        <v>610</v>
      </c>
      <c r="C184" s="447">
        <f>SUM(C185:C192)</f>
        <v>912328.65</v>
      </c>
      <c r="D184" s="447">
        <f>SUM(D185:D192)</f>
        <v>912328.65</v>
      </c>
      <c r="E184" s="74">
        <f t="shared" ref="E184:E191" si="7">C184-D184</f>
        <v>0</v>
      </c>
    </row>
    <row r="185" spans="1:5" x14ac:dyDescent="0.2">
      <c r="A185" s="41" t="s">
        <v>611</v>
      </c>
      <c r="B185" s="1" t="s">
        <v>612</v>
      </c>
      <c r="C185" s="446">
        <f>VLOOKUP(A185,DTA!$A$2:$C$678,3,0)</f>
        <v>5720</v>
      </c>
      <c r="D185" s="446">
        <f>VLOOKUP(A185,AnexosEstaResultados!$A$6:$F$1176,6,0)</f>
        <v>5720</v>
      </c>
      <c r="E185" s="74">
        <f t="shared" si="7"/>
        <v>0</v>
      </c>
    </row>
    <row r="186" spans="1:5" x14ac:dyDescent="0.2">
      <c r="A186" s="41" t="s">
        <v>615</v>
      </c>
      <c r="B186" s="1" t="s">
        <v>616</v>
      </c>
      <c r="C186" s="446">
        <f>VLOOKUP(A186,DTA!$A$2:$C$678,3,0)</f>
        <v>778240.22</v>
      </c>
      <c r="D186" s="446">
        <f>VLOOKUP(A186,AnexosEstaResultados!$A$6:$F$1176,6,0)</f>
        <v>778240.22</v>
      </c>
      <c r="E186" s="74">
        <f t="shared" si="7"/>
        <v>0</v>
      </c>
    </row>
    <row r="187" spans="1:5" x14ac:dyDescent="0.2">
      <c r="A187" s="41" t="s">
        <v>636</v>
      </c>
      <c r="B187" s="1" t="s">
        <v>637</v>
      </c>
      <c r="C187" s="446">
        <f>VLOOKUP(A187,DTA!$A$2:$C$678,3,0)</f>
        <v>3498.53</v>
      </c>
      <c r="D187" s="446">
        <f>VLOOKUP(A187,AnexosEstaResultados!$A$6:$F$1176,6,0)</f>
        <v>3498.53</v>
      </c>
      <c r="E187" s="74">
        <f t="shared" si="7"/>
        <v>0</v>
      </c>
    </row>
    <row r="188" spans="1:5" x14ac:dyDescent="0.2">
      <c r="A188" s="41" t="s">
        <v>640</v>
      </c>
      <c r="B188" s="1" t="s">
        <v>1235</v>
      </c>
      <c r="C188" s="446">
        <v>0</v>
      </c>
      <c r="D188" s="446">
        <v>0</v>
      </c>
      <c r="E188" s="74">
        <f t="shared" si="7"/>
        <v>0</v>
      </c>
    </row>
    <row r="189" spans="1:5" x14ac:dyDescent="0.2">
      <c r="A189" s="41" t="s">
        <v>641</v>
      </c>
      <c r="B189" s="1" t="s">
        <v>1235</v>
      </c>
      <c r="C189" s="446">
        <v>0</v>
      </c>
      <c r="D189" s="446">
        <v>0</v>
      </c>
      <c r="E189" s="74">
        <f t="shared" si="7"/>
        <v>0</v>
      </c>
    </row>
    <row r="190" spans="1:5" x14ac:dyDescent="0.2">
      <c r="A190" s="41" t="s">
        <v>642</v>
      </c>
      <c r="B190" s="1" t="s">
        <v>643</v>
      </c>
      <c r="C190" s="446">
        <f>VLOOKUP(A190,DTA!$A$2:$C$678,3,0)</f>
        <v>70561.25</v>
      </c>
      <c r="D190" s="446">
        <f>VLOOKUP(A190,AnexosEstaResultados!$A$6:$F$1176,6,0)</f>
        <v>70561.25</v>
      </c>
      <c r="E190" s="74">
        <f t="shared" si="7"/>
        <v>0</v>
      </c>
    </row>
    <row r="191" spans="1:5" x14ac:dyDescent="0.2">
      <c r="A191" s="41" t="s">
        <v>650</v>
      </c>
      <c r="B191" s="1" t="s">
        <v>651</v>
      </c>
      <c r="C191" s="446">
        <f>VLOOKUP(A191,DTA!$A$2:$C$678,3,0)</f>
        <v>4408.6499999999996</v>
      </c>
      <c r="D191" s="446">
        <f>VLOOKUP(A191,AnexosEstaResultados!$A$6:$F$1176,6,0)</f>
        <v>4408.6499999999996</v>
      </c>
      <c r="E191" s="74">
        <f t="shared" si="7"/>
        <v>0</v>
      </c>
    </row>
    <row r="192" spans="1:5" x14ac:dyDescent="0.2">
      <c r="A192" s="41" t="s">
        <v>1446</v>
      </c>
      <c r="B192" s="45" t="s">
        <v>1447</v>
      </c>
      <c r="C192" s="446">
        <f>VLOOKUP(A192,DTA!$A$2:$C$678,3,0)</f>
        <v>49900</v>
      </c>
      <c r="D192" s="446">
        <f>VLOOKUP(A192,AnexosEstaResultados!$A$6:$F$1176,6,0)</f>
        <v>49900</v>
      </c>
      <c r="E192" s="74"/>
    </row>
    <row r="193" spans="1:5" x14ac:dyDescent="0.2">
      <c r="A193" s="9"/>
      <c r="C193" s="446"/>
      <c r="D193" s="446"/>
      <c r="E193" s="74"/>
    </row>
    <row r="194" spans="1:5" ht="15" x14ac:dyDescent="0.25">
      <c r="A194" s="75" t="s">
        <v>654</v>
      </c>
      <c r="B194" s="76" t="s">
        <v>655</v>
      </c>
      <c r="C194" s="447">
        <f>SUM(C195:C209)</f>
        <v>540424.11</v>
      </c>
      <c r="D194" s="447">
        <f>SUM(D195:D209)</f>
        <v>540424.11</v>
      </c>
      <c r="E194" s="74">
        <f t="shared" ref="E194:E209" si="8">C194-D194</f>
        <v>0</v>
      </c>
    </row>
    <row r="195" spans="1:5" x14ac:dyDescent="0.2">
      <c r="A195" s="41" t="s">
        <v>656</v>
      </c>
      <c r="B195" s="1" t="s">
        <v>1202</v>
      </c>
      <c r="C195" s="446">
        <f>VLOOKUP(A195,DTA!$A$2:$C$678,3,0)</f>
        <v>2629.29</v>
      </c>
      <c r="D195" s="446">
        <f>VLOOKUP(A195,AnexosEstaResultados!$A$6:$F$1176,6,0)</f>
        <v>2629.29</v>
      </c>
      <c r="E195" s="74">
        <f t="shared" si="8"/>
        <v>0</v>
      </c>
    </row>
    <row r="196" spans="1:5" x14ac:dyDescent="0.2">
      <c r="A196" s="41" t="s">
        <v>658</v>
      </c>
      <c r="B196" s="1" t="s">
        <v>659</v>
      </c>
      <c r="C196" s="446">
        <f>VLOOKUP(A196,DTA!$A$2:$C$678,3,0)</f>
        <v>7462.95</v>
      </c>
      <c r="D196" s="446">
        <f>VLOOKUP(A196,AnexosEstaResultados!$A$6:$F$1176,6,0)</f>
        <v>7462.95</v>
      </c>
      <c r="E196" s="74">
        <f t="shared" si="8"/>
        <v>0</v>
      </c>
    </row>
    <row r="197" spans="1:5" x14ac:dyDescent="0.2">
      <c r="A197" s="41" t="s">
        <v>660</v>
      </c>
      <c r="B197" s="1" t="s">
        <v>661</v>
      </c>
      <c r="C197" s="446">
        <f>VLOOKUP(A197,DTA!$A$2:$C$678,3,0)</f>
        <v>4223.97</v>
      </c>
      <c r="D197" s="446">
        <f>VLOOKUP(A197,AnexosEstaResultados!$A$6:$F$1176,6,0)</f>
        <v>4223.97</v>
      </c>
      <c r="E197" s="74">
        <f t="shared" si="8"/>
        <v>0</v>
      </c>
    </row>
    <row r="198" spans="1:5" x14ac:dyDescent="0.2">
      <c r="A198" s="41" t="s">
        <v>666</v>
      </c>
      <c r="B198" s="1" t="s">
        <v>667</v>
      </c>
      <c r="C198" s="446">
        <v>0</v>
      </c>
      <c r="D198" s="446">
        <f>VLOOKUP(A198,AnexosEstaResultados!$A$6:$F$1176,6,0)</f>
        <v>0</v>
      </c>
      <c r="E198" s="74">
        <f t="shared" si="8"/>
        <v>0</v>
      </c>
    </row>
    <row r="199" spans="1:5" x14ac:dyDescent="0.2">
      <c r="A199" s="41" t="s">
        <v>668</v>
      </c>
      <c r="B199" s="1" t="s">
        <v>669</v>
      </c>
      <c r="C199" s="446">
        <f>VLOOKUP(A199,DTA!$A$2:$C$678,3,0)</f>
        <v>4998.96</v>
      </c>
      <c r="D199" s="446">
        <f>VLOOKUP(A199,AnexosEstaResultados!$A$6:$F$1176,6,0)</f>
        <v>4998.96</v>
      </c>
      <c r="E199" s="74">
        <f t="shared" si="8"/>
        <v>0</v>
      </c>
    </row>
    <row r="200" spans="1:5" x14ac:dyDescent="0.2">
      <c r="A200" s="41" t="s">
        <v>673</v>
      </c>
      <c r="B200" s="1" t="s">
        <v>674</v>
      </c>
      <c r="C200" s="446">
        <f>VLOOKUP(A200,DTA!$A$2:$C$678,3,0)</f>
        <v>18.78</v>
      </c>
      <c r="D200" s="446">
        <f>VLOOKUP(A200,AnexosEstaResultados!$A$6:$F$1176,6,0)</f>
        <v>18.78</v>
      </c>
      <c r="E200" s="74">
        <f t="shared" si="8"/>
        <v>0</v>
      </c>
    </row>
    <row r="201" spans="1:5" x14ac:dyDescent="0.2">
      <c r="A201" s="41" t="s">
        <v>677</v>
      </c>
      <c r="B201" s="1" t="s">
        <v>310</v>
      </c>
      <c r="C201" s="446">
        <f>VLOOKUP(A201,DTA!$A$2:$C$678,3,0)</f>
        <v>4314.13</v>
      </c>
      <c r="D201" s="446">
        <f>VLOOKUP(A201,AnexosEstaResultados!$A$6:$F$1176,6,0)</f>
        <v>4314.13</v>
      </c>
      <c r="E201" s="74">
        <f t="shared" si="8"/>
        <v>0</v>
      </c>
    </row>
    <row r="202" spans="1:5" x14ac:dyDescent="0.2">
      <c r="A202" s="41" t="s">
        <v>680</v>
      </c>
      <c r="B202" s="1" t="s">
        <v>681</v>
      </c>
      <c r="C202" s="446">
        <f>VLOOKUP(A202,DTA!$A$2:$C$678,3,0)</f>
        <v>637.38</v>
      </c>
      <c r="D202" s="446">
        <f>VLOOKUP(A202,AnexosEstaResultados!$A$6:$F$1176,6,0)</f>
        <v>637.38</v>
      </c>
      <c r="E202" s="74">
        <f t="shared" si="8"/>
        <v>0</v>
      </c>
    </row>
    <row r="203" spans="1:5" x14ac:dyDescent="0.2">
      <c r="A203" s="41" t="s">
        <v>683</v>
      </c>
      <c r="B203" s="1" t="s">
        <v>684</v>
      </c>
      <c r="C203" s="446">
        <f>VLOOKUP(A203,DTA!$A$2:$C$678,3,0)</f>
        <v>23166.09</v>
      </c>
      <c r="D203" s="446">
        <f>VLOOKUP(A203,AnexosEstaResultados!$A$6:$F$1176,6,0)</f>
        <v>23166.09</v>
      </c>
      <c r="E203" s="74">
        <f t="shared" si="8"/>
        <v>0</v>
      </c>
    </row>
    <row r="204" spans="1:5" x14ac:dyDescent="0.2">
      <c r="A204" s="41" t="s">
        <v>689</v>
      </c>
      <c r="B204" s="1" t="s">
        <v>690</v>
      </c>
      <c r="C204" s="446">
        <f>VLOOKUP(A204,DTA!$A$2:$C$678,3,0)</f>
        <v>20820.77</v>
      </c>
      <c r="D204" s="446">
        <f>VLOOKUP(A204,AnexosEstaResultados!$A$6:$F$1176,6,0)</f>
        <v>20820.77</v>
      </c>
      <c r="E204" s="74">
        <f t="shared" si="8"/>
        <v>0</v>
      </c>
    </row>
    <row r="205" spans="1:5" x14ac:dyDescent="0.2">
      <c r="A205" s="41" t="s">
        <v>693</v>
      </c>
      <c r="B205" s="1" t="s">
        <v>694</v>
      </c>
      <c r="C205" s="446">
        <f>VLOOKUP(A205,DTA!$A$2:$C$678,3,0)</f>
        <v>273.32</v>
      </c>
      <c r="D205" s="446">
        <f>VLOOKUP(A205,AnexosEstaResultados!$A$6:$F$1176,6,0)</f>
        <v>273.32</v>
      </c>
      <c r="E205" s="74">
        <f t="shared" si="8"/>
        <v>0</v>
      </c>
    </row>
    <row r="206" spans="1:5" x14ac:dyDescent="0.2">
      <c r="A206" s="266" t="s">
        <v>695</v>
      </c>
      <c r="B206" s="269" t="s">
        <v>696</v>
      </c>
      <c r="C206" s="448">
        <f>VLOOKUP(A206,DTA!$A$2:$C$678,3,0)</f>
        <v>441283.41</v>
      </c>
      <c r="D206" s="446">
        <f>VLOOKUP(A206,AnexosEstaResultados!$A$6:$F$1176,6,0)</f>
        <v>441283.41000000003</v>
      </c>
      <c r="E206" s="268">
        <f t="shared" si="8"/>
        <v>0</v>
      </c>
    </row>
    <row r="207" spans="1:5" x14ac:dyDescent="0.2">
      <c r="A207" s="266" t="s">
        <v>708</v>
      </c>
      <c r="B207" s="269" t="s">
        <v>709</v>
      </c>
      <c r="C207" s="448">
        <f>VLOOKUP(A207,DTA!$A$2:$C$678,3,0)</f>
        <v>18272.330000000002</v>
      </c>
      <c r="D207" s="448">
        <f>VLOOKUP(A207,AnexosEstaResultados!$A$6:$F$1176,6,0)</f>
        <v>18272.330000000002</v>
      </c>
      <c r="E207" s="268">
        <f t="shared" si="8"/>
        <v>0</v>
      </c>
    </row>
    <row r="208" spans="1:5" x14ac:dyDescent="0.2">
      <c r="A208" s="266" t="s">
        <v>714</v>
      </c>
      <c r="B208" s="269" t="s">
        <v>715</v>
      </c>
      <c r="C208" s="448">
        <f>VLOOKUP(A208,DTA!$A$2:$C$678,3,0)</f>
        <v>5494</v>
      </c>
      <c r="D208" s="448">
        <f>VLOOKUP(A208,AnexosEstaResultados!$A$6:$F$1176,6,0)</f>
        <v>5494</v>
      </c>
      <c r="E208" s="268">
        <f t="shared" si="8"/>
        <v>0</v>
      </c>
    </row>
    <row r="209" spans="1:5" x14ac:dyDescent="0.2">
      <c r="A209" s="266" t="s">
        <v>720</v>
      </c>
      <c r="B209" s="269" t="s">
        <v>721</v>
      </c>
      <c r="C209" s="448">
        <f>VLOOKUP(A209,DTA!$A$2:$C$678,3,0)</f>
        <v>6828.73</v>
      </c>
      <c r="D209" s="448">
        <f>VLOOKUP(A209,AnexosEstaResultados!$A$6:$F$1176,6,0)</f>
        <v>6828.73</v>
      </c>
      <c r="E209" s="268">
        <f t="shared" si="8"/>
        <v>0</v>
      </c>
    </row>
    <row r="210" spans="1:5" x14ac:dyDescent="0.2">
      <c r="A210" s="286"/>
      <c r="B210" s="269"/>
      <c r="C210" s="448"/>
      <c r="D210" s="448"/>
      <c r="E210" s="268"/>
    </row>
    <row r="211" spans="1:5" ht="15" x14ac:dyDescent="0.25">
      <c r="A211" s="287" t="s">
        <v>728</v>
      </c>
      <c r="B211" s="288" t="s">
        <v>729</v>
      </c>
      <c r="C211" s="449">
        <f>SUM(C212:C216)</f>
        <v>462.91</v>
      </c>
      <c r="D211" s="449">
        <f>SUM(D212:D216)</f>
        <v>462.91</v>
      </c>
      <c r="E211" s="268">
        <f t="shared" ref="E211:E216" si="9">C211-D211</f>
        <v>0</v>
      </c>
    </row>
    <row r="212" spans="1:5" x14ac:dyDescent="0.2">
      <c r="A212" s="266" t="s">
        <v>730</v>
      </c>
      <c r="B212" s="269" t="s">
        <v>391</v>
      </c>
      <c r="C212" s="448">
        <v>0</v>
      </c>
      <c r="D212" s="448">
        <f>VLOOKUP(A212,AnexosEstaResultados!$A$6:$F$1176,6,0)</f>
        <v>0</v>
      </c>
      <c r="E212" s="268">
        <f t="shared" si="9"/>
        <v>0</v>
      </c>
    </row>
    <row r="213" spans="1:5" x14ac:dyDescent="0.2">
      <c r="A213" s="266" t="s">
        <v>731</v>
      </c>
      <c r="B213" s="269" t="s">
        <v>376</v>
      </c>
      <c r="C213" s="448">
        <v>0</v>
      </c>
      <c r="D213" s="448">
        <v>0</v>
      </c>
      <c r="E213" s="268">
        <f t="shared" si="9"/>
        <v>0</v>
      </c>
    </row>
    <row r="214" spans="1:5" x14ac:dyDescent="0.2">
      <c r="A214" s="266" t="s">
        <v>732</v>
      </c>
      <c r="B214" s="269" t="s">
        <v>733</v>
      </c>
      <c r="C214" s="448">
        <f>VLOOKUP(A214,DTA!$A$2:$C$678,3,0)</f>
        <v>462.91</v>
      </c>
      <c r="D214" s="448">
        <f>VLOOKUP(A214,AnexosEstaResultados!$A$6:$F$1176,6,0)</f>
        <v>462.91</v>
      </c>
      <c r="E214" s="268">
        <f t="shared" si="9"/>
        <v>0</v>
      </c>
    </row>
    <row r="215" spans="1:5" x14ac:dyDescent="0.2">
      <c r="A215" s="266" t="s">
        <v>734</v>
      </c>
      <c r="B215" s="269" t="s">
        <v>735</v>
      </c>
      <c r="C215" s="448">
        <v>0</v>
      </c>
      <c r="D215" s="448">
        <v>0</v>
      </c>
      <c r="E215" s="268">
        <f t="shared" si="9"/>
        <v>0</v>
      </c>
    </row>
    <row r="216" spans="1:5" x14ac:dyDescent="0.2">
      <c r="A216" s="266" t="s">
        <v>736</v>
      </c>
      <c r="B216" s="269" t="s">
        <v>737</v>
      </c>
      <c r="C216" s="448">
        <v>0</v>
      </c>
      <c r="D216" s="448">
        <f>VLOOKUP(A216,AnexosEstaResultados!$A$6:$F$1176,6,0)</f>
        <v>0</v>
      </c>
      <c r="E216" s="268">
        <f t="shared" si="9"/>
        <v>0</v>
      </c>
    </row>
    <row r="217" spans="1:5" x14ac:dyDescent="0.2">
      <c r="A217" s="9"/>
      <c r="C217" s="446"/>
      <c r="D217" s="446"/>
      <c r="E217" s="74"/>
    </row>
    <row r="218" spans="1:5" ht="15" x14ac:dyDescent="0.25">
      <c r="A218" s="75" t="s">
        <v>738</v>
      </c>
      <c r="B218" s="76" t="s">
        <v>739</v>
      </c>
      <c r="C218" s="447">
        <f>VLOOKUP(A218,DTA!$A$2:$C$678,3,0)</f>
        <v>1051715.57</v>
      </c>
      <c r="D218" s="447">
        <f>SUM(D219:D223)</f>
        <v>1051715.57</v>
      </c>
      <c r="E218" s="74">
        <f t="shared" ref="E218:E223" si="10">C218-D218</f>
        <v>0</v>
      </c>
    </row>
    <row r="219" spans="1:5" x14ac:dyDescent="0.2">
      <c r="A219" s="41" t="s">
        <v>740</v>
      </c>
      <c r="B219" s="1" t="s">
        <v>1236</v>
      </c>
      <c r="C219" s="446">
        <f>VLOOKUP(A219,DTA!$A$2:$C$706,3,0)</f>
        <v>47337.02</v>
      </c>
      <c r="D219" s="446">
        <f>VLOOKUP(A219,AnexosEstaResultados!$A$6:$F$1176,6,0)</f>
        <v>47337.02</v>
      </c>
      <c r="E219" s="74">
        <f t="shared" si="10"/>
        <v>0</v>
      </c>
    </row>
    <row r="220" spans="1:5" x14ac:dyDescent="0.2">
      <c r="A220" s="41" t="s">
        <v>749</v>
      </c>
      <c r="B220" s="1" t="s">
        <v>750</v>
      </c>
      <c r="C220" s="446">
        <f>VLOOKUP(A220,DTA!$A$2:$C$678,3,0)</f>
        <v>1922.61</v>
      </c>
      <c r="D220" s="446">
        <f>VLOOKUP(A220,AnexosEstaResultados!$A$6:$F$1176,6,0)</f>
        <v>1922.61</v>
      </c>
      <c r="E220" s="74">
        <f t="shared" si="10"/>
        <v>0</v>
      </c>
    </row>
    <row r="221" spans="1:5" x14ac:dyDescent="0.2">
      <c r="A221" s="41" t="s">
        <v>756</v>
      </c>
      <c r="B221" s="1" t="s">
        <v>1237</v>
      </c>
      <c r="C221" s="446">
        <f>VLOOKUP(A221,DTA!$A$2:$C$678,3,0)</f>
        <v>807038.18</v>
      </c>
      <c r="D221" s="446">
        <f>VLOOKUP(A221,AnexosEstaResultados!$A$6:$F$1176,6,0)</f>
        <v>807038.18</v>
      </c>
      <c r="E221" s="74">
        <f t="shared" si="10"/>
        <v>0</v>
      </c>
    </row>
    <row r="222" spans="1:5" x14ac:dyDescent="0.2">
      <c r="A222" s="41" t="s">
        <v>762</v>
      </c>
      <c r="B222" s="1" t="s">
        <v>763</v>
      </c>
      <c r="C222" s="446">
        <f>VLOOKUP(A222,DTA!$A$2:$C$678,3,0)</f>
        <v>130881.02</v>
      </c>
      <c r="D222" s="446">
        <f>VLOOKUP(A222,AnexosEstaResultados!$A$6:$F$1176,6,0)</f>
        <v>130881.01999999999</v>
      </c>
      <c r="E222" s="74">
        <f t="shared" si="10"/>
        <v>0</v>
      </c>
    </row>
    <row r="223" spans="1:5" x14ac:dyDescent="0.2">
      <c r="A223" s="41" t="s">
        <v>1718</v>
      </c>
      <c r="B223" s="265" t="s">
        <v>1719</v>
      </c>
      <c r="C223" s="446">
        <f>VLOOKUP(A223,DTA!$A$2:$C$678,3,0)</f>
        <v>64536.74</v>
      </c>
      <c r="D223" s="446">
        <f>VLOOKUP(A223,AnexosEstaResultados!$A$6:$F$1176,6,0)</f>
        <v>64536.74</v>
      </c>
      <c r="E223" s="74">
        <f t="shared" si="10"/>
        <v>0</v>
      </c>
    </row>
    <row r="224" spans="1:5" x14ac:dyDescent="0.2">
      <c r="A224" s="9"/>
      <c r="C224" s="446"/>
      <c r="D224" s="446"/>
      <c r="E224" s="74"/>
    </row>
    <row r="225" spans="1:5" ht="15" x14ac:dyDescent="0.25">
      <c r="A225" s="75" t="s">
        <v>764</v>
      </c>
      <c r="B225" s="76" t="s">
        <v>765</v>
      </c>
      <c r="C225" s="447">
        <f>SUM(C226:C228)</f>
        <v>81102.039999999994</v>
      </c>
      <c r="D225" s="447">
        <f>SUM(D226:D228)</f>
        <v>81102.039999999994</v>
      </c>
      <c r="E225" s="74">
        <f t="shared" ref="E225:E266" si="11">C225-D225</f>
        <v>0</v>
      </c>
    </row>
    <row r="226" spans="1:5" x14ac:dyDescent="0.2">
      <c r="A226" s="41" t="s">
        <v>766</v>
      </c>
      <c r="B226" s="1" t="s">
        <v>767</v>
      </c>
      <c r="C226" s="446">
        <f>VLOOKUP(A226,DTA!$A$2:$C$678,3,0)</f>
        <v>81102.039999999994</v>
      </c>
      <c r="D226" s="446">
        <f>VLOOKUP(A226,AnexosEstaResultados!$A$6:$F$1176,6,0)</f>
        <v>81102.039999999994</v>
      </c>
      <c r="E226" s="74">
        <f t="shared" si="11"/>
        <v>0</v>
      </c>
    </row>
    <row r="227" spans="1:5" x14ac:dyDescent="0.2">
      <c r="A227" s="41" t="s">
        <v>771</v>
      </c>
      <c r="B227" s="1" t="s">
        <v>772</v>
      </c>
      <c r="C227" s="446">
        <v>0</v>
      </c>
      <c r="D227" s="446">
        <v>0</v>
      </c>
      <c r="E227" s="74">
        <f t="shared" si="11"/>
        <v>0</v>
      </c>
    </row>
    <row r="228" spans="1:5" x14ac:dyDescent="0.2">
      <c r="A228" s="41" t="s">
        <v>1332</v>
      </c>
      <c r="B228" s="1" t="s">
        <v>1333</v>
      </c>
      <c r="C228" s="446">
        <v>0</v>
      </c>
      <c r="D228" s="446">
        <f>VLOOKUP(A228,AnexosEstaResultados!$A$6:$F$1176,6,0)</f>
        <v>0</v>
      </c>
      <c r="E228" s="74"/>
    </row>
    <row r="229" spans="1:5" x14ac:dyDescent="0.2">
      <c r="A229" s="9"/>
      <c r="C229" s="446"/>
      <c r="D229" s="446"/>
      <c r="E229" s="74"/>
    </row>
    <row r="230" spans="1:5" ht="15" x14ac:dyDescent="0.25">
      <c r="A230" s="75" t="s">
        <v>773</v>
      </c>
      <c r="B230" s="76" t="s">
        <v>774</v>
      </c>
      <c r="C230" s="447">
        <f>SUM(C231:C239)</f>
        <v>4322787.6800000006</v>
      </c>
      <c r="D230" s="447">
        <f>SUM(D231:D239)</f>
        <v>4322787.6800000006</v>
      </c>
      <c r="E230" s="74">
        <f t="shared" si="11"/>
        <v>0</v>
      </c>
    </row>
    <row r="231" spans="1:5" x14ac:dyDescent="0.2">
      <c r="A231" s="41" t="s">
        <v>1023</v>
      </c>
      <c r="B231" s="1" t="s">
        <v>1024</v>
      </c>
      <c r="C231" s="446">
        <v>0</v>
      </c>
      <c r="D231" s="446">
        <f>VLOOKUP(A231,AnexosEstaResultados!$A$6:$F$1176,6,0)</f>
        <v>0</v>
      </c>
      <c r="E231" s="74">
        <f t="shared" si="11"/>
        <v>0</v>
      </c>
    </row>
    <row r="232" spans="1:5" x14ac:dyDescent="0.2">
      <c r="A232" s="41" t="s">
        <v>1166</v>
      </c>
      <c r="B232" s="1" t="s">
        <v>1238</v>
      </c>
      <c r="C232" s="446">
        <v>0</v>
      </c>
      <c r="D232" s="446">
        <v>0</v>
      </c>
      <c r="E232" s="74">
        <f t="shared" si="11"/>
        <v>0</v>
      </c>
    </row>
    <row r="233" spans="1:5" x14ac:dyDescent="0.2">
      <c r="A233" s="41" t="s">
        <v>1438</v>
      </c>
      <c r="B233" s="1" t="s">
        <v>1439</v>
      </c>
      <c r="C233" s="446">
        <v>0</v>
      </c>
      <c r="D233" s="446">
        <v>0</v>
      </c>
      <c r="E233" s="74">
        <f t="shared" si="11"/>
        <v>0</v>
      </c>
    </row>
    <row r="234" spans="1:5" x14ac:dyDescent="0.2">
      <c r="A234" s="41" t="s">
        <v>775</v>
      </c>
      <c r="B234" s="1" t="s">
        <v>776</v>
      </c>
      <c r="C234" s="446">
        <f>VLOOKUP(A234,DTA!$A$2:$C$678,3,0)</f>
        <v>237444.44</v>
      </c>
      <c r="D234" s="446">
        <f>VLOOKUP(A234,AnexosEstaResultados!$A$6:$F$1176,6,0)</f>
        <v>237444.44</v>
      </c>
      <c r="E234" s="74">
        <f t="shared" si="11"/>
        <v>0</v>
      </c>
    </row>
    <row r="235" spans="1:5" x14ac:dyDescent="0.2">
      <c r="A235" s="41" t="s">
        <v>780</v>
      </c>
      <c r="B235" s="1" t="s">
        <v>781</v>
      </c>
      <c r="C235" s="446">
        <f>VLOOKUP(A235,DTA!$A$2:$C$678,3,0)</f>
        <v>2351723.52</v>
      </c>
      <c r="D235" s="446">
        <f>VLOOKUP(A235,AnexosEstaResultados!$A$6:$F$1176,6,0)</f>
        <v>2351723.52</v>
      </c>
      <c r="E235" s="74">
        <f t="shared" si="11"/>
        <v>0</v>
      </c>
    </row>
    <row r="236" spans="1:5" x14ac:dyDescent="0.2">
      <c r="A236" s="41" t="s">
        <v>787</v>
      </c>
      <c r="B236" s="1" t="s">
        <v>788</v>
      </c>
      <c r="C236" s="446">
        <f>VLOOKUP(A236,DTA!$A$2:$C$678,3,0)</f>
        <v>58222.68</v>
      </c>
      <c r="D236" s="446">
        <f>VLOOKUP(A236,AnexosEstaResultados!$A$6:$F$1176,6,0)</f>
        <v>58222.679999999993</v>
      </c>
      <c r="E236" s="74">
        <f t="shared" si="11"/>
        <v>0</v>
      </c>
    </row>
    <row r="237" spans="1:5" x14ac:dyDescent="0.2">
      <c r="A237" s="41" t="s">
        <v>793</v>
      </c>
      <c r="B237" s="1" t="s">
        <v>1239</v>
      </c>
      <c r="C237" s="446">
        <f>VLOOKUP(A237,DTA!$A$2:$C$678,3,0)</f>
        <v>935544.26</v>
      </c>
      <c r="D237" s="446">
        <f>VLOOKUP(A237,AnexosEstaResultados!$A$6:$F$1176,6,0)</f>
        <v>935544.26</v>
      </c>
      <c r="E237" s="74">
        <f t="shared" si="11"/>
        <v>0</v>
      </c>
    </row>
    <row r="238" spans="1:5" x14ac:dyDescent="0.2">
      <c r="A238" s="41" t="s">
        <v>796</v>
      </c>
      <c r="B238" s="1" t="s">
        <v>797</v>
      </c>
      <c r="C238" s="446">
        <f>VLOOKUP(A238,DTA!$A$2:$C$678,3,0)</f>
        <v>739630.78</v>
      </c>
      <c r="D238" s="446">
        <f>VLOOKUP(A238,AnexosEstaResultados!$A$6:$F$1176,6,0)</f>
        <v>739630.78</v>
      </c>
      <c r="E238" s="74">
        <f t="shared" si="11"/>
        <v>0</v>
      </c>
    </row>
    <row r="239" spans="1:5" x14ac:dyDescent="0.2">
      <c r="A239" s="41" t="s">
        <v>1562</v>
      </c>
      <c r="B239" s="45" t="s">
        <v>1563</v>
      </c>
      <c r="C239" s="446">
        <f>VLOOKUP(A239,DTA!$A$2:$C$678,3,0)</f>
        <v>222</v>
      </c>
      <c r="D239" s="446">
        <f>VLOOKUP(A239,AnexosEstaResultados!$A$6:$F$1176,6,0)</f>
        <v>222</v>
      </c>
      <c r="E239" s="74">
        <f t="shared" si="11"/>
        <v>0</v>
      </c>
    </row>
    <row r="240" spans="1:5" x14ac:dyDescent="0.2">
      <c r="A240" s="9"/>
      <c r="C240" s="446"/>
      <c r="D240" s="446"/>
      <c r="E240" s="74"/>
    </row>
    <row r="241" spans="1:5" ht="15" x14ac:dyDescent="0.25">
      <c r="A241" s="75" t="s">
        <v>800</v>
      </c>
      <c r="B241" s="76" t="s">
        <v>801</v>
      </c>
      <c r="C241" s="447">
        <f>SUM(C242:C244)</f>
        <v>0</v>
      </c>
      <c r="D241" s="447">
        <f>SUM(D242:D244)</f>
        <v>0</v>
      </c>
      <c r="E241" s="74">
        <f t="shared" si="11"/>
        <v>0</v>
      </c>
    </row>
    <row r="242" spans="1:5" ht="15" x14ac:dyDescent="0.25">
      <c r="A242" s="263" t="s">
        <v>1418</v>
      </c>
      <c r="B242" s="1" t="s">
        <v>1419</v>
      </c>
      <c r="C242" s="446">
        <v>0</v>
      </c>
      <c r="D242" s="446">
        <v>0</v>
      </c>
      <c r="E242" s="74">
        <f t="shared" si="11"/>
        <v>0</v>
      </c>
    </row>
    <row r="243" spans="1:5" x14ac:dyDescent="0.2">
      <c r="A243" s="1" t="s">
        <v>1337</v>
      </c>
      <c r="B243" s="1" t="s">
        <v>1338</v>
      </c>
      <c r="C243" s="446">
        <v>0</v>
      </c>
      <c r="D243" s="446">
        <v>0</v>
      </c>
      <c r="E243" s="74">
        <f t="shared" si="11"/>
        <v>0</v>
      </c>
    </row>
    <row r="244" spans="1:5" x14ac:dyDescent="0.2">
      <c r="A244" s="41" t="s">
        <v>802</v>
      </c>
      <c r="B244" s="1" t="s">
        <v>803</v>
      </c>
      <c r="C244" s="446">
        <v>0</v>
      </c>
      <c r="D244" s="446">
        <f>VLOOKUP(A244,AnexosEstaResultados!$A$6:$F$1176,6,0)</f>
        <v>0</v>
      </c>
      <c r="E244" s="74">
        <f t="shared" si="11"/>
        <v>0</v>
      </c>
    </row>
    <row r="245" spans="1:5" x14ac:dyDescent="0.2">
      <c r="A245" s="9"/>
      <c r="C245" s="446"/>
      <c r="D245" s="446"/>
      <c r="E245" s="74"/>
    </row>
    <row r="246" spans="1:5" ht="26.25" x14ac:dyDescent="0.4">
      <c r="A246" s="86" t="s">
        <v>1131</v>
      </c>
      <c r="B246" s="87" t="s">
        <v>1009</v>
      </c>
      <c r="C246" s="445">
        <f>C248+C256+C261+C252</f>
        <v>11199528.42</v>
      </c>
      <c r="D246" s="445">
        <f>D248+D256+D261+D252</f>
        <v>11199528.42</v>
      </c>
      <c r="E246" s="74">
        <f t="shared" si="11"/>
        <v>0</v>
      </c>
    </row>
    <row r="247" spans="1:5" x14ac:dyDescent="0.2">
      <c r="A247" s="9"/>
      <c r="C247" s="446"/>
      <c r="D247" s="446"/>
      <c r="E247" s="74"/>
    </row>
    <row r="248" spans="1:5" ht="15" x14ac:dyDescent="0.25">
      <c r="A248" s="75" t="s">
        <v>805</v>
      </c>
      <c r="B248" s="76" t="s">
        <v>806</v>
      </c>
      <c r="C248" s="447">
        <f>VLOOKUP(A248,DTA!$A$2:$C$678,3,0)</f>
        <v>6329617.3799999999</v>
      </c>
      <c r="D248" s="447">
        <f>SUM(D249:D250)</f>
        <v>6329617.3799999999</v>
      </c>
      <c r="E248" s="74">
        <f>C248-D248</f>
        <v>0</v>
      </c>
    </row>
    <row r="249" spans="1:5" x14ac:dyDescent="0.2">
      <c r="A249" s="41" t="s">
        <v>807</v>
      </c>
      <c r="B249" s="1" t="s">
        <v>808</v>
      </c>
      <c r="C249" s="446">
        <f>VLOOKUP(A249,DTA!$A$2:$C$678,3,0)</f>
        <v>95833.91</v>
      </c>
      <c r="D249" s="446">
        <f>VLOOKUP(A249,AnexosEstaResultados!$A$6:$F$1176,6,0)</f>
        <v>95833.91</v>
      </c>
      <c r="E249" s="74">
        <f t="shared" si="11"/>
        <v>0</v>
      </c>
    </row>
    <row r="250" spans="1:5" x14ac:dyDescent="0.2">
      <c r="A250" s="41" t="s">
        <v>815</v>
      </c>
      <c r="B250" s="1" t="s">
        <v>816</v>
      </c>
      <c r="C250" s="446">
        <f>VLOOKUP(A250,DTA!$A$2:$C$678,3,0)</f>
        <v>6233783.4699999997</v>
      </c>
      <c r="D250" s="446">
        <f>VLOOKUP(A250,AnexosEstaResultados!$A$6:$F$1176,6,0)</f>
        <v>6233783.4699999997</v>
      </c>
      <c r="E250" s="74">
        <f t="shared" si="11"/>
        <v>0</v>
      </c>
    </row>
    <row r="251" spans="1:5" x14ac:dyDescent="0.2">
      <c r="A251" s="9"/>
      <c r="C251" s="446"/>
      <c r="D251" s="446"/>
      <c r="E251" s="74"/>
    </row>
    <row r="252" spans="1:5" x14ac:dyDescent="0.2">
      <c r="A252" s="129" t="s">
        <v>1285</v>
      </c>
      <c r="B252" s="134" t="s">
        <v>1286</v>
      </c>
      <c r="C252" s="447">
        <f>SUM(C253:C254)</f>
        <v>0</v>
      </c>
      <c r="D252" s="447">
        <f>SUM(D253:D254)</f>
        <v>0</v>
      </c>
      <c r="E252" s="74">
        <f>C252-D252</f>
        <v>0</v>
      </c>
    </row>
    <row r="253" spans="1:5" x14ac:dyDescent="0.2">
      <c r="A253" s="41" t="s">
        <v>1105</v>
      </c>
      <c r="B253" s="62" t="s">
        <v>1287</v>
      </c>
      <c r="C253" s="446">
        <v>0</v>
      </c>
      <c r="D253" s="446">
        <f>VLOOKUP(A253,AnexosEstaResultados!$A$6:$F$1176,6,0)</f>
        <v>0</v>
      </c>
      <c r="E253" s="74">
        <f>C253-D253</f>
        <v>0</v>
      </c>
    </row>
    <row r="254" spans="1:5" ht="15" x14ac:dyDescent="0.25">
      <c r="A254" s="41" t="s">
        <v>1335</v>
      </c>
      <c r="B254" s="149" t="s">
        <v>1333</v>
      </c>
      <c r="C254" s="446">
        <v>0</v>
      </c>
      <c r="D254" s="446">
        <f>VLOOKUP(A254,AnexosEstaResultados!$A$6:$F$1176,6,0)</f>
        <v>0</v>
      </c>
      <c r="E254" s="74"/>
    </row>
    <row r="255" spans="1:5" ht="15" x14ac:dyDescent="0.25">
      <c r="A255" s="41"/>
      <c r="B255" s="149"/>
      <c r="C255" s="446"/>
      <c r="D255" s="446"/>
      <c r="E255" s="74"/>
    </row>
    <row r="256" spans="1:5" ht="15" x14ac:dyDescent="0.25">
      <c r="A256" s="75" t="s">
        <v>827</v>
      </c>
      <c r="B256" s="76" t="s">
        <v>828</v>
      </c>
      <c r="C256" s="447">
        <f>VLOOKUP(A256,DTA!$A$2:$C$678,3,0)</f>
        <v>762093.94</v>
      </c>
      <c r="D256" s="447">
        <f>SUM(D257:D259)</f>
        <v>762093.94000000006</v>
      </c>
      <c r="E256" s="74">
        <f t="shared" si="11"/>
        <v>0</v>
      </c>
    </row>
    <row r="257" spans="1:5" x14ac:dyDescent="0.2">
      <c r="A257" s="41" t="s">
        <v>829</v>
      </c>
      <c r="B257" s="1" t="s">
        <v>830</v>
      </c>
      <c r="C257" s="446">
        <f>VLOOKUP(A257,DTA!$A$2:$C$678,3,0)</f>
        <v>563.54999999999995</v>
      </c>
      <c r="D257" s="446">
        <f>VLOOKUP(A257,AnexosEstaResultados!$A$6:$F$1176,6,0)</f>
        <v>563.54999999999995</v>
      </c>
      <c r="E257" s="74">
        <f t="shared" si="11"/>
        <v>0</v>
      </c>
    </row>
    <row r="258" spans="1:5" x14ac:dyDescent="0.2">
      <c r="A258" s="266" t="s">
        <v>1026</v>
      </c>
      <c r="B258" s="269" t="s">
        <v>1027</v>
      </c>
      <c r="C258" s="448">
        <f>VLOOKUP(A258,DTA!$A$2:$C$727,3,0)</f>
        <v>80</v>
      </c>
      <c r="D258" s="448">
        <f>VLOOKUP(A258,AnexosEstaResultados!$A$6:$F$1176,6,0)</f>
        <v>80</v>
      </c>
      <c r="E258" s="268">
        <f t="shared" si="11"/>
        <v>0</v>
      </c>
    </row>
    <row r="259" spans="1:5" x14ac:dyDescent="0.2">
      <c r="A259" s="266" t="s">
        <v>842</v>
      </c>
      <c r="B259" s="269" t="s">
        <v>843</v>
      </c>
      <c r="C259" s="448">
        <f>VLOOKUP(A259,DTA!$A$2:$C$727,3,0)</f>
        <v>761450.39</v>
      </c>
      <c r="D259" s="448">
        <f>VLOOKUP(A259,AnexosEstaResultados!$A$6:$F$1176,6,0)</f>
        <v>761450.39</v>
      </c>
      <c r="E259" s="268">
        <f t="shared" si="11"/>
        <v>0</v>
      </c>
    </row>
    <row r="260" spans="1:5" x14ac:dyDescent="0.2">
      <c r="A260" s="286"/>
      <c r="B260" s="269"/>
      <c r="C260" s="448"/>
      <c r="D260" s="448"/>
      <c r="E260" s="268"/>
    </row>
    <row r="261" spans="1:5" ht="15" x14ac:dyDescent="0.25">
      <c r="A261" s="287" t="s">
        <v>847</v>
      </c>
      <c r="B261" s="288" t="s">
        <v>848</v>
      </c>
      <c r="C261" s="449">
        <f>VLOOKUP(A261,DTA!$A$2:$C$717,3,0)</f>
        <v>4107817.1</v>
      </c>
      <c r="D261" s="449">
        <f>SUM(D262:D265)</f>
        <v>4107817.0999999996</v>
      </c>
      <c r="E261" s="268">
        <f t="shared" si="11"/>
        <v>0</v>
      </c>
    </row>
    <row r="262" spans="1:5" x14ac:dyDescent="0.2">
      <c r="A262" s="266" t="s">
        <v>849</v>
      </c>
      <c r="B262" s="269" t="s">
        <v>850</v>
      </c>
      <c r="C262" s="448">
        <v>0</v>
      </c>
      <c r="D262" s="448">
        <f>VLOOKUP(A262,AnexosEstaResultados!$A$6:$F$1176,6,0)</f>
        <v>0</v>
      </c>
      <c r="E262" s="268">
        <f t="shared" si="11"/>
        <v>0</v>
      </c>
    </row>
    <row r="263" spans="1:5" x14ac:dyDescent="0.2">
      <c r="A263" s="266" t="s">
        <v>853</v>
      </c>
      <c r="B263" s="269" t="s">
        <v>854</v>
      </c>
      <c r="C263" s="448">
        <f>VLOOKUP(A263,DTA!$A$2:$C$727,3,0)</f>
        <v>2876699.37</v>
      </c>
      <c r="D263" s="448">
        <f>VLOOKUP(A263,AnexosEstaResultados!$A$6:$G$1176,6,0)</f>
        <v>2876699.3699999996</v>
      </c>
      <c r="E263" s="268">
        <f t="shared" si="11"/>
        <v>0</v>
      </c>
    </row>
    <row r="264" spans="1:5" x14ac:dyDescent="0.2">
      <c r="A264" s="266" t="s">
        <v>858</v>
      </c>
      <c r="B264" s="269" t="s">
        <v>859</v>
      </c>
      <c r="C264" s="448">
        <f>VLOOKUP(A264,DTA!$A$2:$C$717,3,0)</f>
        <v>1231115.93</v>
      </c>
      <c r="D264" s="448">
        <f>VLOOKUP(A264,AnexosEstaResultados!$A$6:$F$1176,6,0)</f>
        <v>1231115.9300000002</v>
      </c>
      <c r="E264" s="268">
        <f t="shared" si="11"/>
        <v>0</v>
      </c>
    </row>
    <row r="265" spans="1:5" x14ac:dyDescent="0.2">
      <c r="A265" s="266" t="s">
        <v>863</v>
      </c>
      <c r="B265" s="269" t="s">
        <v>803</v>
      </c>
      <c r="C265" s="448">
        <f>VLOOKUP(A265,DTA!$A$2:$C$717,3,0)</f>
        <v>1.8</v>
      </c>
      <c r="D265" s="448">
        <f>VLOOKUP(A265,AnexosEstaResultados!$A$6:$F$1176,6,0)</f>
        <v>1.8</v>
      </c>
      <c r="E265" s="268">
        <f t="shared" si="11"/>
        <v>0</v>
      </c>
    </row>
    <row r="266" spans="1:5" ht="15.75" x14ac:dyDescent="0.25">
      <c r="A266" s="9"/>
      <c r="B266" s="88" t="s">
        <v>1240</v>
      </c>
      <c r="C266" s="453">
        <f>C246-C179</f>
        <v>4290707.459999999</v>
      </c>
      <c r="D266" s="453">
        <f>D246-D179</f>
        <v>4290707.459999999</v>
      </c>
      <c r="E266" s="74">
        <f t="shared" si="11"/>
        <v>0</v>
      </c>
    </row>
    <row r="267" spans="1:5" s="81" customFormat="1" ht="15" x14ac:dyDescent="0.25">
      <c r="A267" s="79"/>
      <c r="B267" s="82"/>
      <c r="C267" s="452"/>
      <c r="D267" s="452"/>
      <c r="E267" s="83"/>
    </row>
    <row r="268" spans="1:5" s="81" customFormat="1" x14ac:dyDescent="0.2">
      <c r="A268" s="79"/>
      <c r="B268" s="84"/>
      <c r="C268" s="452"/>
      <c r="D268" s="452"/>
      <c r="E268" s="83"/>
    </row>
    <row r="269" spans="1:5" ht="33.75" x14ac:dyDescent="0.5">
      <c r="A269" s="89" t="s">
        <v>1241</v>
      </c>
      <c r="B269" s="90" t="s">
        <v>15</v>
      </c>
      <c r="C269" s="446"/>
      <c r="D269" s="446"/>
      <c r="E269" s="74"/>
    </row>
    <row r="270" spans="1:5" x14ac:dyDescent="0.2">
      <c r="A270" s="9"/>
      <c r="C270" s="446"/>
      <c r="D270" s="446"/>
      <c r="E270" s="74"/>
    </row>
    <row r="271" spans="1:5" ht="15" x14ac:dyDescent="0.25">
      <c r="A271" s="72" t="s">
        <v>1132</v>
      </c>
      <c r="B271" s="73" t="s">
        <v>1137</v>
      </c>
      <c r="C271" s="445">
        <f>+C273+C276</f>
        <v>251900945.27000001</v>
      </c>
      <c r="D271" s="445">
        <f>+D273+D276</f>
        <v>0</v>
      </c>
      <c r="E271" s="74">
        <f>C271-D271</f>
        <v>251900945.27000001</v>
      </c>
    </row>
    <row r="272" spans="1:5" x14ac:dyDescent="0.2">
      <c r="A272" s="9"/>
      <c r="C272" s="446"/>
      <c r="D272" s="446"/>
      <c r="E272" s="74"/>
    </row>
    <row r="273" spans="1:5" ht="15" x14ac:dyDescent="0.25">
      <c r="A273" s="75" t="s">
        <v>865</v>
      </c>
      <c r="B273" s="76" t="s">
        <v>866</v>
      </c>
      <c r="C273" s="447">
        <f>VLOOKUP(A273,DTA!$A$2:$C$706,3,0)*-1</f>
        <v>5334510.53</v>
      </c>
      <c r="D273" s="447">
        <f>SUM(D274)</f>
        <v>0</v>
      </c>
      <c r="E273" s="74">
        <f>C273-D273</f>
        <v>5334510.53</v>
      </c>
    </row>
    <row r="274" spans="1:5" x14ac:dyDescent="0.2">
      <c r="A274" s="41" t="s">
        <v>867</v>
      </c>
      <c r="B274" s="1" t="s">
        <v>866</v>
      </c>
      <c r="C274" s="446">
        <f>VLOOKUP(A274,DTA!$A$2:$C$727,3,0)*-1</f>
        <v>5334510.53</v>
      </c>
      <c r="D274" s="446">
        <f>VLOOKUP(A274,AnexosCtasDeOrden!$A$5:$E$42,5,0)</f>
        <v>0</v>
      </c>
      <c r="E274" s="74">
        <f>C274-D274</f>
        <v>5334510.53</v>
      </c>
    </row>
    <row r="275" spans="1:5" x14ac:dyDescent="0.2">
      <c r="A275" s="9"/>
      <c r="C275" s="446"/>
      <c r="D275" s="446"/>
      <c r="E275" s="74"/>
    </row>
    <row r="276" spans="1:5" ht="15" x14ac:dyDescent="0.25">
      <c r="A276" s="75" t="s">
        <v>873</v>
      </c>
      <c r="B276" s="76" t="s">
        <v>874</v>
      </c>
      <c r="C276" s="447">
        <f>VLOOKUP(A276,DTA!$A$2:$C$727,3,0)*-1</f>
        <v>246566434.74000001</v>
      </c>
      <c r="D276" s="447">
        <f>SUM(D277)</f>
        <v>0</v>
      </c>
      <c r="E276" s="74">
        <f>C276-D276</f>
        <v>246566434.74000001</v>
      </c>
    </row>
    <row r="277" spans="1:5" x14ac:dyDescent="0.2">
      <c r="A277" s="41" t="s">
        <v>875</v>
      </c>
      <c r="B277" s="1" t="s">
        <v>876</v>
      </c>
      <c r="C277" s="446">
        <f>VLOOKUP(A277,DTA!$A$2:$C$727,3,0)*-1</f>
        <v>246566434.74000001</v>
      </c>
      <c r="D277" s="446">
        <f>VLOOKUP(A277,AnexosCtasDeOrden!$A$6:$E$64,5,0)</f>
        <v>0</v>
      </c>
      <c r="E277" s="74">
        <f>C277-D277</f>
        <v>246566434.74000001</v>
      </c>
    </row>
    <row r="278" spans="1:5" x14ac:dyDescent="0.2">
      <c r="A278" s="9"/>
      <c r="C278" s="446"/>
      <c r="D278" s="446"/>
      <c r="E278" s="74"/>
    </row>
    <row r="279" spans="1:5" ht="15" x14ac:dyDescent="0.25">
      <c r="A279" s="72" t="s">
        <v>1133</v>
      </c>
      <c r="B279" s="73" t="s">
        <v>1242</v>
      </c>
      <c r="C279" s="445">
        <f>C281+C284</f>
        <v>251900945.27000001</v>
      </c>
      <c r="D279" s="445">
        <f>D281+D284</f>
        <v>0</v>
      </c>
      <c r="E279" s="74">
        <f>C279-D279</f>
        <v>251900945.27000001</v>
      </c>
    </row>
    <row r="280" spans="1:5" x14ac:dyDescent="0.2">
      <c r="A280" s="9"/>
      <c r="C280" s="446"/>
      <c r="D280" s="446"/>
      <c r="E280" s="74"/>
    </row>
    <row r="281" spans="1:5" ht="15" x14ac:dyDescent="0.25">
      <c r="A281" s="75" t="s">
        <v>885</v>
      </c>
      <c r="B281" s="76" t="s">
        <v>886</v>
      </c>
      <c r="C281" s="447">
        <f>VLOOKUP(A281,DTA!$A$2:$C$717,3,0)</f>
        <v>5334510.53</v>
      </c>
      <c r="D281" s="447">
        <f>SUM(D282)</f>
        <v>0</v>
      </c>
      <c r="E281" s="74">
        <f>C281-D281</f>
        <v>5334510.53</v>
      </c>
    </row>
    <row r="282" spans="1:5" x14ac:dyDescent="0.2">
      <c r="A282" s="41" t="s">
        <v>887</v>
      </c>
      <c r="B282" s="1" t="s">
        <v>888</v>
      </c>
      <c r="C282" s="446">
        <f>VLOOKUP(A282,DTA!$A$2:$C$727,3,0)</f>
        <v>5334510.53</v>
      </c>
      <c r="D282" s="446">
        <f>VLOOKUP(A282,AnexosCtasDeOrden!$A$6:$E$64,5,0)</f>
        <v>0</v>
      </c>
      <c r="E282" s="74">
        <f>C282-D282</f>
        <v>5334510.53</v>
      </c>
    </row>
    <row r="283" spans="1:5" x14ac:dyDescent="0.2">
      <c r="A283" s="9"/>
      <c r="C283" s="446"/>
      <c r="D283" s="446"/>
      <c r="E283" s="74"/>
    </row>
    <row r="284" spans="1:5" ht="15" x14ac:dyDescent="0.25">
      <c r="A284" s="75" t="s">
        <v>895</v>
      </c>
      <c r="B284" s="76" t="s">
        <v>896</v>
      </c>
      <c r="C284" s="447">
        <f>VLOOKUP(A284,DTA!$A$2:$C$727,3,0)</f>
        <v>246566434.74000001</v>
      </c>
      <c r="D284" s="447">
        <f>SUM(D285)</f>
        <v>0</v>
      </c>
      <c r="E284" s="74">
        <f>C284-D284</f>
        <v>246566434.74000001</v>
      </c>
    </row>
    <row r="285" spans="1:5" x14ac:dyDescent="0.2">
      <c r="A285" s="41" t="s">
        <v>897</v>
      </c>
      <c r="B285" s="1" t="s">
        <v>898</v>
      </c>
      <c r="C285" s="446">
        <f>VLOOKUP(A285,DTA!$A$2:$C$727,3,0)</f>
        <v>246566434.74000001</v>
      </c>
      <c r="D285" s="446">
        <f>VLOOKUP(A285,AnexosCtasDeOrden!$A$6:$E$64,5,0)</f>
        <v>0</v>
      </c>
      <c r="E285" s="74">
        <f>C285-D285</f>
        <v>246566434.74000001</v>
      </c>
    </row>
    <row r="286" spans="1:5" x14ac:dyDescent="0.2">
      <c r="C286" s="74"/>
      <c r="D286" s="74"/>
      <c r="E286" s="74"/>
    </row>
    <row r="287" spans="1:5" x14ac:dyDescent="0.2">
      <c r="C287" s="74"/>
      <c r="D287" s="74"/>
      <c r="E287" s="74"/>
    </row>
    <row r="288" spans="1:5" x14ac:dyDescent="0.2">
      <c r="C288" s="74"/>
      <c r="D288" s="74"/>
      <c r="E288" s="74"/>
    </row>
    <row r="289" spans="3:5" x14ac:dyDescent="0.2">
      <c r="C289" s="74"/>
      <c r="D289" s="74"/>
      <c r="E289" s="74"/>
    </row>
    <row r="290" spans="3:5" x14ac:dyDescent="0.2">
      <c r="C290" s="74"/>
      <c r="D290" s="74"/>
      <c r="E290" s="74"/>
    </row>
    <row r="291" spans="3:5" x14ac:dyDescent="0.2">
      <c r="C291" s="74"/>
      <c r="D291" s="74"/>
      <c r="E291" s="74"/>
    </row>
    <row r="292" spans="3:5" x14ac:dyDescent="0.2">
      <c r="C292" s="74"/>
      <c r="D292" s="74"/>
      <c r="E292" s="74"/>
    </row>
    <row r="293" spans="3:5" x14ac:dyDescent="0.2">
      <c r="C293" s="74"/>
      <c r="D293" s="74"/>
      <c r="E293" s="74"/>
    </row>
    <row r="294" spans="3:5" x14ac:dyDescent="0.2">
      <c r="C294" s="74"/>
      <c r="D294" s="74"/>
      <c r="E294" s="74"/>
    </row>
    <row r="295" spans="3:5" x14ac:dyDescent="0.2">
      <c r="C295" s="74"/>
      <c r="D295" s="74"/>
      <c r="E295" s="74"/>
    </row>
    <row r="296" spans="3:5" x14ac:dyDescent="0.2">
      <c r="C296" s="74"/>
      <c r="D296" s="74"/>
      <c r="E296" s="74"/>
    </row>
    <row r="297" spans="3:5" x14ac:dyDescent="0.2">
      <c r="C297" s="74"/>
      <c r="D297" s="74"/>
      <c r="E297" s="74"/>
    </row>
    <row r="298" spans="3:5" x14ac:dyDescent="0.2">
      <c r="C298" s="74"/>
      <c r="D298" s="74"/>
      <c r="E298" s="74"/>
    </row>
    <row r="299" spans="3:5" x14ac:dyDescent="0.2">
      <c r="C299" s="74"/>
      <c r="D299" s="74"/>
      <c r="E299" s="74"/>
    </row>
    <row r="300" spans="3:5" x14ac:dyDescent="0.2">
      <c r="C300" s="74"/>
      <c r="D300" s="74"/>
      <c r="E300" s="74"/>
    </row>
    <row r="301" spans="3:5" x14ac:dyDescent="0.2">
      <c r="C301" s="74"/>
      <c r="D301" s="74"/>
      <c r="E301" s="74"/>
    </row>
    <row r="302" spans="3:5" x14ac:dyDescent="0.2">
      <c r="C302" s="74"/>
      <c r="D302" s="74"/>
      <c r="E302" s="74"/>
    </row>
    <row r="303" spans="3:5" x14ac:dyDescent="0.2">
      <c r="C303" s="74"/>
      <c r="D303" s="74"/>
      <c r="E303" s="74"/>
    </row>
    <row r="304" spans="3:5" x14ac:dyDescent="0.2">
      <c r="C304" s="74"/>
      <c r="D304" s="74"/>
      <c r="E304" s="74"/>
    </row>
    <row r="305" spans="3:5" x14ac:dyDescent="0.2">
      <c r="C305" s="74"/>
      <c r="D305" s="74"/>
      <c r="E305" s="74"/>
    </row>
    <row r="306" spans="3:5" x14ac:dyDescent="0.2">
      <c r="C306" s="74"/>
      <c r="D306" s="74"/>
      <c r="E306" s="74"/>
    </row>
    <row r="307" spans="3:5" x14ac:dyDescent="0.2">
      <c r="C307" s="74"/>
      <c r="D307" s="74"/>
      <c r="E307" s="74"/>
    </row>
    <row r="308" spans="3:5" x14ac:dyDescent="0.2">
      <c r="C308" s="74"/>
      <c r="D308" s="74"/>
      <c r="E308" s="74"/>
    </row>
    <row r="309" spans="3:5" x14ac:dyDescent="0.2">
      <c r="C309" s="74"/>
      <c r="D309" s="74"/>
      <c r="E309" s="74"/>
    </row>
    <row r="310" spans="3:5" x14ac:dyDescent="0.2">
      <c r="C310" s="74"/>
      <c r="D310" s="74"/>
      <c r="E310" s="74"/>
    </row>
    <row r="311" spans="3:5" x14ac:dyDescent="0.2">
      <c r="C311" s="74"/>
      <c r="D311" s="74"/>
      <c r="E311" s="74"/>
    </row>
    <row r="312" spans="3:5" x14ac:dyDescent="0.2">
      <c r="C312" s="74"/>
      <c r="D312" s="74"/>
      <c r="E312" s="74"/>
    </row>
    <row r="313" spans="3:5" x14ac:dyDescent="0.2">
      <c r="C313" s="74"/>
      <c r="D313" s="74"/>
      <c r="E313" s="74"/>
    </row>
    <row r="314" spans="3:5" x14ac:dyDescent="0.2">
      <c r="C314" s="74"/>
      <c r="D314" s="74"/>
      <c r="E314" s="74"/>
    </row>
    <row r="315" spans="3:5" x14ac:dyDescent="0.2">
      <c r="C315" s="74"/>
      <c r="D315" s="74"/>
      <c r="E315" s="74"/>
    </row>
    <row r="316" spans="3:5" x14ac:dyDescent="0.2">
      <c r="C316" s="74"/>
      <c r="D316" s="74"/>
      <c r="E316" s="74"/>
    </row>
    <row r="317" spans="3:5" x14ac:dyDescent="0.2">
      <c r="C317" s="74"/>
      <c r="D317" s="74"/>
      <c r="E317" s="74"/>
    </row>
    <row r="318" spans="3:5" x14ac:dyDescent="0.2">
      <c r="C318" s="74"/>
      <c r="D318" s="74"/>
      <c r="E318" s="74"/>
    </row>
    <row r="319" spans="3:5" x14ac:dyDescent="0.2">
      <c r="C319" s="74"/>
      <c r="D319" s="74"/>
      <c r="E319" s="74"/>
    </row>
    <row r="320" spans="3:5" x14ac:dyDescent="0.2">
      <c r="C320" s="74"/>
      <c r="D320" s="74"/>
      <c r="E320" s="74"/>
    </row>
    <row r="321" spans="3:5" x14ac:dyDescent="0.2">
      <c r="C321" s="74"/>
      <c r="D321" s="74"/>
      <c r="E321" s="74"/>
    </row>
    <row r="322" spans="3:5" x14ac:dyDescent="0.2">
      <c r="C322" s="74"/>
      <c r="D322" s="74"/>
      <c r="E322" s="74"/>
    </row>
    <row r="323" spans="3:5" x14ac:dyDescent="0.2">
      <c r="C323" s="74"/>
      <c r="D323" s="74"/>
      <c r="E323" s="74"/>
    </row>
    <row r="324" spans="3:5" x14ac:dyDescent="0.2">
      <c r="C324" s="74"/>
      <c r="D324" s="74"/>
      <c r="E324" s="74"/>
    </row>
    <row r="325" spans="3:5" x14ac:dyDescent="0.2">
      <c r="C325" s="74"/>
      <c r="D325" s="74"/>
      <c r="E325" s="74"/>
    </row>
    <row r="326" spans="3:5" x14ac:dyDescent="0.2">
      <c r="C326" s="74"/>
      <c r="D326" s="74"/>
      <c r="E326" s="74"/>
    </row>
    <row r="327" spans="3:5" x14ac:dyDescent="0.2">
      <c r="C327" s="74"/>
      <c r="D327" s="74"/>
      <c r="E327" s="74"/>
    </row>
    <row r="328" spans="3:5" x14ac:dyDescent="0.2">
      <c r="C328" s="74"/>
      <c r="D328" s="74"/>
      <c r="E328" s="74"/>
    </row>
    <row r="329" spans="3:5" x14ac:dyDescent="0.2">
      <c r="C329" s="74"/>
      <c r="D329" s="74"/>
      <c r="E329" s="74"/>
    </row>
    <row r="330" spans="3:5" x14ac:dyDescent="0.2">
      <c r="C330" s="74"/>
      <c r="D330" s="74"/>
      <c r="E330" s="74"/>
    </row>
    <row r="331" spans="3:5" x14ac:dyDescent="0.2">
      <c r="C331" s="74"/>
      <c r="D331" s="74"/>
      <c r="E331" s="74"/>
    </row>
    <row r="332" spans="3:5" x14ac:dyDescent="0.2">
      <c r="C332" s="74"/>
      <c r="D332" s="74"/>
      <c r="E332" s="74"/>
    </row>
    <row r="333" spans="3:5" x14ac:dyDescent="0.2">
      <c r="C333" s="74"/>
      <c r="D333" s="74"/>
      <c r="E333" s="74"/>
    </row>
    <row r="334" spans="3:5" x14ac:dyDescent="0.2">
      <c r="C334" s="74"/>
      <c r="D334" s="74"/>
      <c r="E334" s="74"/>
    </row>
    <row r="335" spans="3:5" x14ac:dyDescent="0.2">
      <c r="C335" s="74"/>
      <c r="D335" s="74"/>
      <c r="E335" s="74"/>
    </row>
    <row r="336" spans="3:5" x14ac:dyDescent="0.2">
      <c r="C336" s="74"/>
      <c r="D336" s="74"/>
      <c r="E336" s="74"/>
    </row>
    <row r="337" spans="3:5" x14ac:dyDescent="0.2">
      <c r="C337" s="74"/>
      <c r="D337" s="74"/>
      <c r="E337" s="74"/>
    </row>
    <row r="338" spans="3:5" x14ac:dyDescent="0.2">
      <c r="C338" s="74"/>
      <c r="D338" s="74"/>
      <c r="E338" s="74"/>
    </row>
    <row r="339" spans="3:5" x14ac:dyDescent="0.2">
      <c r="C339" s="74"/>
      <c r="D339" s="74"/>
      <c r="E339" s="74"/>
    </row>
    <row r="340" spans="3:5" x14ac:dyDescent="0.2">
      <c r="C340" s="74"/>
      <c r="D340" s="74"/>
      <c r="E340" s="74"/>
    </row>
    <row r="341" spans="3:5" x14ac:dyDescent="0.2">
      <c r="C341" s="74"/>
      <c r="D341" s="74"/>
      <c r="E341" s="74"/>
    </row>
    <row r="342" spans="3:5" x14ac:dyDescent="0.2">
      <c r="C342" s="74"/>
      <c r="D342" s="74"/>
      <c r="E342" s="74"/>
    </row>
    <row r="343" spans="3:5" x14ac:dyDescent="0.2">
      <c r="C343" s="74"/>
      <c r="D343" s="74"/>
      <c r="E343" s="74"/>
    </row>
    <row r="344" spans="3:5" x14ac:dyDescent="0.2">
      <c r="C344" s="74"/>
      <c r="D344" s="74"/>
      <c r="E344" s="74"/>
    </row>
    <row r="345" spans="3:5" x14ac:dyDescent="0.2">
      <c r="C345" s="74"/>
      <c r="D345" s="74"/>
      <c r="E345" s="74"/>
    </row>
    <row r="346" spans="3:5" x14ac:dyDescent="0.2">
      <c r="C346" s="74"/>
      <c r="D346" s="74"/>
      <c r="E346" s="74"/>
    </row>
    <row r="347" spans="3:5" x14ac:dyDescent="0.2">
      <c r="C347" s="74"/>
      <c r="D347" s="74"/>
      <c r="E347" s="74"/>
    </row>
    <row r="348" spans="3:5" x14ac:dyDescent="0.2">
      <c r="C348" s="74"/>
      <c r="D348" s="74"/>
      <c r="E348" s="74"/>
    </row>
    <row r="349" spans="3:5" x14ac:dyDescent="0.2">
      <c r="C349" s="74"/>
      <c r="D349" s="74"/>
      <c r="E349" s="74"/>
    </row>
    <row r="350" spans="3:5" x14ac:dyDescent="0.2">
      <c r="C350" s="74"/>
      <c r="D350" s="74"/>
      <c r="E350" s="74"/>
    </row>
    <row r="351" spans="3:5" x14ac:dyDescent="0.2">
      <c r="C351" s="74"/>
      <c r="D351" s="74"/>
      <c r="E351" s="74"/>
    </row>
    <row r="352" spans="3:5" x14ac:dyDescent="0.2">
      <c r="C352" s="74"/>
      <c r="D352" s="74"/>
      <c r="E352" s="74"/>
    </row>
    <row r="353" spans="3:5" x14ac:dyDescent="0.2">
      <c r="C353" s="74"/>
      <c r="D353" s="74"/>
      <c r="E353" s="74"/>
    </row>
    <row r="354" spans="3:5" x14ac:dyDescent="0.2">
      <c r="C354" s="74"/>
      <c r="D354" s="74"/>
      <c r="E354" s="74"/>
    </row>
    <row r="355" spans="3:5" x14ac:dyDescent="0.2">
      <c r="C355" s="74"/>
      <c r="D355" s="74"/>
      <c r="E355" s="74"/>
    </row>
    <row r="356" spans="3:5" x14ac:dyDescent="0.2">
      <c r="C356" s="74"/>
      <c r="D356" s="74"/>
      <c r="E356" s="74"/>
    </row>
    <row r="357" spans="3:5" x14ac:dyDescent="0.2">
      <c r="C357" s="74"/>
      <c r="D357" s="74"/>
      <c r="E357" s="74"/>
    </row>
    <row r="358" spans="3:5" x14ac:dyDescent="0.2">
      <c r="C358" s="74"/>
      <c r="D358" s="74"/>
      <c r="E358" s="74"/>
    </row>
    <row r="359" spans="3:5" x14ac:dyDescent="0.2">
      <c r="C359" s="74"/>
      <c r="D359" s="74"/>
      <c r="E359" s="74"/>
    </row>
    <row r="360" spans="3:5" x14ac:dyDescent="0.2">
      <c r="C360" s="74"/>
      <c r="D360" s="74"/>
      <c r="E360" s="74"/>
    </row>
    <row r="361" spans="3:5" x14ac:dyDescent="0.2">
      <c r="C361" s="74"/>
      <c r="D361" s="74"/>
      <c r="E361" s="74"/>
    </row>
    <row r="362" spans="3:5" x14ac:dyDescent="0.2">
      <c r="C362" s="74"/>
      <c r="D362" s="74"/>
      <c r="E362" s="74"/>
    </row>
    <row r="363" spans="3:5" x14ac:dyDescent="0.2">
      <c r="C363" s="74"/>
      <c r="D363" s="74"/>
      <c r="E363" s="74"/>
    </row>
    <row r="364" spans="3:5" x14ac:dyDescent="0.2">
      <c r="C364" s="74"/>
      <c r="D364" s="74"/>
      <c r="E364" s="74"/>
    </row>
    <row r="365" spans="3:5" x14ac:dyDescent="0.2">
      <c r="C365" s="74"/>
      <c r="D365" s="74"/>
      <c r="E365" s="74"/>
    </row>
    <row r="366" spans="3:5" x14ac:dyDescent="0.2">
      <c r="C366" s="74"/>
      <c r="D366" s="74"/>
      <c r="E366" s="74"/>
    </row>
    <row r="367" spans="3:5" x14ac:dyDescent="0.2">
      <c r="C367" s="74"/>
      <c r="D367" s="74"/>
      <c r="E367" s="74"/>
    </row>
    <row r="368" spans="3:5" x14ac:dyDescent="0.2">
      <c r="C368" s="74"/>
      <c r="D368" s="74"/>
      <c r="E368" s="74"/>
    </row>
    <row r="369" spans="3:5" x14ac:dyDescent="0.2">
      <c r="C369" s="74"/>
      <c r="D369" s="74"/>
      <c r="E369" s="74"/>
    </row>
    <row r="370" spans="3:5" x14ac:dyDescent="0.2">
      <c r="C370" s="74"/>
      <c r="D370" s="74"/>
      <c r="E370" s="74"/>
    </row>
    <row r="371" spans="3:5" x14ac:dyDescent="0.2">
      <c r="C371" s="74"/>
      <c r="D371" s="74"/>
      <c r="E371" s="74"/>
    </row>
    <row r="372" spans="3:5" x14ac:dyDescent="0.2">
      <c r="C372" s="74"/>
      <c r="D372" s="74"/>
      <c r="E372" s="74"/>
    </row>
    <row r="373" spans="3:5" x14ac:dyDescent="0.2">
      <c r="C373" s="74"/>
      <c r="D373" s="74"/>
      <c r="E373" s="74"/>
    </row>
    <row r="374" spans="3:5" x14ac:dyDescent="0.2">
      <c r="C374" s="74"/>
      <c r="D374" s="74"/>
      <c r="E374" s="74"/>
    </row>
    <row r="375" spans="3:5" x14ac:dyDescent="0.2">
      <c r="C375" s="74"/>
      <c r="D375" s="74"/>
      <c r="E375" s="74"/>
    </row>
    <row r="376" spans="3:5" x14ac:dyDescent="0.2">
      <c r="C376" s="74"/>
      <c r="D376" s="74"/>
      <c r="E376" s="74"/>
    </row>
    <row r="377" spans="3:5" x14ac:dyDescent="0.2">
      <c r="C377" s="74"/>
      <c r="D377" s="74"/>
      <c r="E377" s="74"/>
    </row>
    <row r="378" spans="3:5" x14ac:dyDescent="0.2">
      <c r="C378" s="74"/>
      <c r="D378" s="74"/>
      <c r="E378" s="74"/>
    </row>
  </sheetData>
  <sheetProtection sheet="1" objects="1" scenarios="1"/>
  <mergeCells count="3">
    <mergeCell ref="A1:E1"/>
    <mergeCell ref="A2:E2"/>
    <mergeCell ref="A3:E3"/>
  </mergeCells>
  <printOptions horizontalCentered="1"/>
  <pageMargins left="0" right="0" top="0.39370078740157483" bottom="0" header="0" footer="0"/>
  <pageSetup scale="55" orientation="portrait" r:id="rId1"/>
  <rowBreaks count="3" manualBreakCount="3">
    <brk id="82" max="4" man="1"/>
    <brk id="178" max="4" man="1"/>
    <brk id="267" max="16383" man="1"/>
  </rowBreaks>
  <ignoredErrors>
    <ignoredError sqref="D17 E132 D35 D129" evalError="1"/>
    <ignoredError sqref="D263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3"/>
  <sheetViews>
    <sheetView view="pageBreakPreview" topLeftCell="A49" zoomScaleNormal="100" zoomScaleSheetLayoutView="100" workbookViewId="0">
      <selection activeCell="B79" sqref="B79"/>
    </sheetView>
  </sheetViews>
  <sheetFormatPr baseColWidth="10" defaultRowHeight="12.75" x14ac:dyDescent="0.2"/>
  <cols>
    <col min="2" max="2" width="16.140625" customWidth="1"/>
    <col min="3" max="3" width="57.7109375" bestFit="1" customWidth="1"/>
    <col min="4" max="4" width="15.85546875" customWidth="1"/>
    <col min="5" max="5" width="13.5703125" customWidth="1"/>
  </cols>
  <sheetData>
    <row r="4" spans="1:5" x14ac:dyDescent="0.2">
      <c r="B4" s="588" t="s">
        <v>942</v>
      </c>
      <c r="C4" s="588"/>
      <c r="D4" s="588"/>
      <c r="E4" s="588"/>
    </row>
    <row r="5" spans="1:5" x14ac:dyDescent="0.2">
      <c r="A5" s="588" t="s">
        <v>1169</v>
      </c>
      <c r="B5" s="588"/>
      <c r="C5" s="588"/>
      <c r="D5" s="588"/>
      <c r="E5" s="588"/>
    </row>
    <row r="6" spans="1:5" x14ac:dyDescent="0.2">
      <c r="A6" s="588" t="s">
        <v>1249</v>
      </c>
      <c r="B6" s="588"/>
      <c r="C6" s="588"/>
      <c r="D6" s="588"/>
      <c r="E6" s="588"/>
    </row>
    <row r="7" spans="1:5" x14ac:dyDescent="0.2">
      <c r="B7" s="18"/>
      <c r="C7" s="18"/>
      <c r="D7" s="18"/>
      <c r="E7" s="18"/>
    </row>
    <row r="8" spans="1:5" x14ac:dyDescent="0.2">
      <c r="B8" s="18"/>
      <c r="C8" s="18"/>
      <c r="D8" s="18"/>
      <c r="E8" s="18"/>
    </row>
    <row r="9" spans="1:5" x14ac:dyDescent="0.2">
      <c r="B9" s="18"/>
      <c r="C9" s="18"/>
      <c r="D9" s="18"/>
      <c r="E9" s="18"/>
    </row>
    <row r="11" spans="1:5" ht="26.25" thickBot="1" x14ac:dyDescent="0.25">
      <c r="A11" s="99" t="s">
        <v>1250</v>
      </c>
      <c r="B11" s="99" t="s">
        <v>16</v>
      </c>
      <c r="C11" s="99" t="s">
        <v>1170</v>
      </c>
      <c r="D11" s="100" t="s">
        <v>1244</v>
      </c>
      <c r="E11" s="100" t="s">
        <v>1243</v>
      </c>
    </row>
    <row r="12" spans="1:5" x14ac:dyDescent="0.2">
      <c r="A12" s="592">
        <v>41122</v>
      </c>
      <c r="B12" s="118" t="s">
        <v>1258</v>
      </c>
      <c r="C12" s="105" t="s">
        <v>1259</v>
      </c>
      <c r="D12" s="119">
        <v>1500</v>
      </c>
      <c r="E12" s="120"/>
    </row>
    <row r="13" spans="1:5" x14ac:dyDescent="0.2">
      <c r="A13" s="593"/>
      <c r="B13" s="121" t="s">
        <v>1260</v>
      </c>
      <c r="C13" s="91" t="s">
        <v>1261</v>
      </c>
      <c r="D13" s="122">
        <v>8600</v>
      </c>
      <c r="E13" s="123"/>
    </row>
    <row r="14" spans="1:5" x14ac:dyDescent="0.2">
      <c r="A14" s="593"/>
      <c r="B14" s="121" t="s">
        <v>1262</v>
      </c>
      <c r="C14" s="91" t="s">
        <v>1263</v>
      </c>
      <c r="D14" s="122">
        <v>11400</v>
      </c>
      <c r="E14" s="123"/>
    </row>
    <row r="15" spans="1:5" x14ac:dyDescent="0.2">
      <c r="A15" s="593"/>
      <c r="B15" s="121" t="s">
        <v>1264</v>
      </c>
      <c r="C15" s="91" t="s">
        <v>1265</v>
      </c>
      <c r="D15" s="122">
        <v>5300</v>
      </c>
      <c r="E15" s="123"/>
    </row>
    <row r="16" spans="1:5" x14ac:dyDescent="0.2">
      <c r="A16" s="593"/>
      <c r="B16" s="121" t="s">
        <v>1120</v>
      </c>
      <c r="C16" s="91" t="s">
        <v>1119</v>
      </c>
      <c r="D16" s="122">
        <v>159.4</v>
      </c>
      <c r="E16" s="123"/>
    </row>
    <row r="17" spans="1:5" x14ac:dyDescent="0.2">
      <c r="A17" s="593"/>
      <c r="B17" s="124" t="s">
        <v>1266</v>
      </c>
      <c r="C17" s="94" t="s">
        <v>1267</v>
      </c>
      <c r="D17" s="122">
        <v>116.62</v>
      </c>
      <c r="E17" s="123"/>
    </row>
    <row r="18" spans="1:5" x14ac:dyDescent="0.2">
      <c r="A18" s="593"/>
      <c r="B18" s="124" t="s">
        <v>1268</v>
      </c>
      <c r="C18" s="94" t="s">
        <v>214</v>
      </c>
      <c r="D18" s="122">
        <v>250</v>
      </c>
      <c r="E18" s="123"/>
    </row>
    <row r="19" spans="1:5" ht="13.5" thickBot="1" x14ac:dyDescent="0.25">
      <c r="A19" s="594"/>
      <c r="B19" s="125" t="s">
        <v>1269</v>
      </c>
      <c r="C19" s="126" t="s">
        <v>284</v>
      </c>
      <c r="D19" s="127">
        <v>83.6</v>
      </c>
      <c r="E19" s="128"/>
    </row>
    <row r="20" spans="1:5" x14ac:dyDescent="0.2">
      <c r="A20" s="589">
        <v>41153</v>
      </c>
      <c r="B20" s="116" t="s">
        <v>1156</v>
      </c>
      <c r="C20" s="105" t="s">
        <v>1157</v>
      </c>
      <c r="D20" s="106">
        <v>160000</v>
      </c>
      <c r="E20" s="107">
        <v>41119</v>
      </c>
    </row>
    <row r="21" spans="1:5" x14ac:dyDescent="0.2">
      <c r="A21" s="590"/>
      <c r="B21" s="91" t="s">
        <v>1158</v>
      </c>
      <c r="C21" s="91" t="s">
        <v>1159</v>
      </c>
      <c r="D21" s="92">
        <v>68.16</v>
      </c>
      <c r="E21" s="108">
        <v>41108</v>
      </c>
    </row>
    <row r="22" spans="1:5" x14ac:dyDescent="0.2">
      <c r="A22" s="590"/>
      <c r="B22" s="91" t="s">
        <v>1160</v>
      </c>
      <c r="C22" s="91" t="s">
        <v>1161</v>
      </c>
      <c r="D22" s="92">
        <v>71772.53</v>
      </c>
      <c r="E22" s="108">
        <v>41121</v>
      </c>
    </row>
    <row r="23" spans="1:5" x14ac:dyDescent="0.2">
      <c r="A23" s="590"/>
      <c r="B23" s="91" t="s">
        <v>1162</v>
      </c>
      <c r="C23" s="91" t="s">
        <v>1163</v>
      </c>
      <c r="D23" s="92">
        <v>164.6</v>
      </c>
      <c r="E23" s="108">
        <v>41094</v>
      </c>
    </row>
    <row r="24" spans="1:5" x14ac:dyDescent="0.2">
      <c r="A24" s="590"/>
      <c r="B24" s="91" t="s">
        <v>1164</v>
      </c>
      <c r="C24" s="91" t="s">
        <v>1165</v>
      </c>
      <c r="D24" s="92">
        <v>750</v>
      </c>
      <c r="E24" s="108">
        <v>41102</v>
      </c>
    </row>
    <row r="25" spans="1:5" ht="13.5" thickBot="1" x14ac:dyDescent="0.25">
      <c r="A25" s="591"/>
      <c r="B25" s="109" t="s">
        <v>1167</v>
      </c>
      <c r="C25" s="109" t="s">
        <v>1168</v>
      </c>
      <c r="D25" s="110">
        <v>17019.82</v>
      </c>
      <c r="E25" s="111">
        <v>41102</v>
      </c>
    </row>
    <row r="26" spans="1:5" x14ac:dyDescent="0.2">
      <c r="A26" s="585">
        <v>41183</v>
      </c>
      <c r="B26" s="101" t="s">
        <v>1255</v>
      </c>
      <c r="C26" s="102" t="s">
        <v>325</v>
      </c>
      <c r="D26" s="103"/>
      <c r="E26" s="104">
        <v>41183</v>
      </c>
    </row>
    <row r="27" spans="1:5" x14ac:dyDescent="0.2">
      <c r="A27" s="586"/>
      <c r="B27" s="94" t="s">
        <v>1256</v>
      </c>
      <c r="C27" s="95" t="s">
        <v>433</v>
      </c>
      <c r="D27" s="96"/>
      <c r="E27" s="97">
        <v>41183</v>
      </c>
    </row>
    <row r="28" spans="1:5" x14ac:dyDescent="0.2">
      <c r="A28" s="586"/>
      <c r="B28" s="130">
        <v>23199002</v>
      </c>
      <c r="C28" s="131" t="s">
        <v>1272</v>
      </c>
      <c r="D28" s="98"/>
      <c r="E28" s="132">
        <v>41214</v>
      </c>
    </row>
    <row r="29" spans="1:5" x14ac:dyDescent="0.2">
      <c r="A29" s="586"/>
      <c r="B29" s="130">
        <v>23199003</v>
      </c>
      <c r="C29" s="131" t="s">
        <v>1273</v>
      </c>
      <c r="D29" s="98"/>
      <c r="E29" s="132">
        <v>41214</v>
      </c>
    </row>
    <row r="30" spans="1:5" x14ac:dyDescent="0.2">
      <c r="A30" s="586"/>
      <c r="B30" s="130">
        <v>41201024</v>
      </c>
      <c r="C30" s="98" t="s">
        <v>1274</v>
      </c>
      <c r="D30" s="98"/>
      <c r="E30" s="131" t="s">
        <v>1275</v>
      </c>
    </row>
    <row r="31" spans="1:5" x14ac:dyDescent="0.2">
      <c r="A31" s="586"/>
      <c r="B31" s="65" t="s">
        <v>1277</v>
      </c>
      <c r="C31" s="64" t="s">
        <v>1278</v>
      </c>
      <c r="D31" s="98"/>
      <c r="E31" s="132">
        <v>41214</v>
      </c>
    </row>
    <row r="32" spans="1:5" x14ac:dyDescent="0.2">
      <c r="A32" s="585">
        <v>41214</v>
      </c>
    </row>
    <row r="33" spans="1:5" x14ac:dyDescent="0.2">
      <c r="A33" s="586"/>
      <c r="B33" s="117" t="s">
        <v>1280</v>
      </c>
      <c r="C33" s="117" t="s">
        <v>420</v>
      </c>
    </row>
    <row r="34" spans="1:5" x14ac:dyDescent="0.2">
      <c r="A34" s="586"/>
      <c r="B34" s="117" t="s">
        <v>1283</v>
      </c>
      <c r="C34" s="117" t="s">
        <v>1284</v>
      </c>
      <c r="D34" s="133">
        <v>4.29</v>
      </c>
    </row>
    <row r="35" spans="1:5" x14ac:dyDescent="0.2">
      <c r="A35" s="586"/>
      <c r="B35" s="117" t="s">
        <v>1290</v>
      </c>
      <c r="C35" s="117" t="s">
        <v>1291</v>
      </c>
      <c r="D35" s="133">
        <v>131</v>
      </c>
    </row>
    <row r="36" spans="1:5" x14ac:dyDescent="0.2">
      <c r="A36" s="586"/>
      <c r="B36" s="1" t="s">
        <v>1032</v>
      </c>
      <c r="C36" s="1" t="s">
        <v>1292</v>
      </c>
      <c r="D36" s="5">
        <v>113480.81</v>
      </c>
    </row>
    <row r="37" spans="1:5" x14ac:dyDescent="0.2">
      <c r="A37" s="587"/>
      <c r="B37" s="93" t="s">
        <v>1288</v>
      </c>
      <c r="C37" s="93" t="s">
        <v>1289</v>
      </c>
      <c r="D37" s="133">
        <v>1668.78</v>
      </c>
    </row>
    <row r="38" spans="1:5" ht="12.75" customHeight="1" x14ac:dyDescent="0.2">
      <c r="A38" s="584">
        <v>41244</v>
      </c>
      <c r="B38" s="98"/>
      <c r="C38" s="98"/>
      <c r="D38" s="98"/>
      <c r="E38" s="98"/>
    </row>
    <row r="39" spans="1:5" x14ac:dyDescent="0.2">
      <c r="A39" s="584"/>
      <c r="B39" s="135" t="s">
        <v>1300</v>
      </c>
      <c r="C39" s="135" t="s">
        <v>1301</v>
      </c>
      <c r="D39" s="136">
        <v>849.45</v>
      </c>
      <c r="E39" s="98"/>
    </row>
    <row r="40" spans="1:5" x14ac:dyDescent="0.2">
      <c r="A40" s="584"/>
      <c r="B40" s="135" t="s">
        <v>1304</v>
      </c>
      <c r="C40" s="137" t="s">
        <v>812</v>
      </c>
      <c r="D40" s="136">
        <v>-1668.17</v>
      </c>
      <c r="E40" s="98"/>
    </row>
    <row r="41" spans="1:5" x14ac:dyDescent="0.2">
      <c r="A41" s="584"/>
      <c r="B41" s="135" t="s">
        <v>1270</v>
      </c>
      <c r="C41" s="135" t="s">
        <v>1271</v>
      </c>
      <c r="D41" s="136">
        <v>-1276995.68</v>
      </c>
      <c r="E41" s="98"/>
    </row>
    <row r="42" spans="1:5" x14ac:dyDescent="0.2">
      <c r="A42" s="584"/>
      <c r="B42" s="135" t="s">
        <v>1121</v>
      </c>
      <c r="C42" s="135" t="s">
        <v>1122</v>
      </c>
      <c r="D42" s="136">
        <v>7062.32</v>
      </c>
      <c r="E42" s="98"/>
    </row>
    <row r="43" spans="1:5" x14ac:dyDescent="0.2">
      <c r="A43" s="584"/>
      <c r="B43" s="135" t="s">
        <v>1247</v>
      </c>
      <c r="C43" s="135" t="s">
        <v>1248</v>
      </c>
      <c r="D43" s="136">
        <v>63031.27</v>
      </c>
      <c r="E43" s="98"/>
    </row>
    <row r="44" spans="1:5" x14ac:dyDescent="0.2">
      <c r="A44" s="584"/>
      <c r="B44" s="135" t="s">
        <v>1305</v>
      </c>
      <c r="C44" s="137" t="s">
        <v>1306</v>
      </c>
      <c r="D44" s="136">
        <v>1968.75</v>
      </c>
      <c r="E44" s="98"/>
    </row>
    <row r="45" spans="1:5" x14ac:dyDescent="0.2">
      <c r="A45" s="584"/>
      <c r="B45" s="135" t="s">
        <v>823</v>
      </c>
      <c r="C45" s="135" t="s">
        <v>824</v>
      </c>
      <c r="D45" s="136">
        <v>9.2200000000000006</v>
      </c>
      <c r="E45" s="98"/>
    </row>
    <row r="46" spans="1:5" x14ac:dyDescent="0.2">
      <c r="A46" s="140"/>
      <c r="B46" s="141"/>
      <c r="C46" s="141"/>
      <c r="D46" s="142"/>
      <c r="E46" s="143"/>
    </row>
    <row r="47" spans="1:5" x14ac:dyDescent="0.2">
      <c r="B47" s="117" t="s">
        <v>480</v>
      </c>
      <c r="C47" s="117" t="s">
        <v>481</v>
      </c>
      <c r="D47" s="139">
        <v>1436.16</v>
      </c>
      <c r="E47" s="143"/>
    </row>
    <row r="48" spans="1:5" x14ac:dyDescent="0.2">
      <c r="B48" s="117" t="s">
        <v>1281</v>
      </c>
      <c r="C48" s="117" t="s">
        <v>1282</v>
      </c>
      <c r="D48" s="139">
        <v>224.57</v>
      </c>
      <c r="E48" s="143"/>
    </row>
    <row r="49" spans="1:7" x14ac:dyDescent="0.2">
      <c r="A49" s="140"/>
      <c r="B49" s="141" t="s">
        <v>1311</v>
      </c>
      <c r="C49" s="141"/>
      <c r="D49" s="142">
        <v>225.94</v>
      </c>
      <c r="E49" s="143"/>
    </row>
    <row r="50" spans="1:7" x14ac:dyDescent="0.2">
      <c r="A50" s="140"/>
      <c r="B50" s="141" t="s">
        <v>1312</v>
      </c>
      <c r="C50" s="141"/>
      <c r="D50" s="142">
        <v>67.73</v>
      </c>
      <c r="E50" s="143"/>
    </row>
    <row r="51" spans="1:7" x14ac:dyDescent="0.2">
      <c r="A51" s="140"/>
      <c r="B51" s="141" t="s">
        <v>944</v>
      </c>
      <c r="C51" s="141"/>
      <c r="D51" s="142">
        <v>29860652.829999998</v>
      </c>
      <c r="E51" s="143"/>
    </row>
    <row r="52" spans="1:7" x14ac:dyDescent="0.2">
      <c r="A52" s="140"/>
      <c r="B52" s="141" t="s">
        <v>1316</v>
      </c>
      <c r="C52" s="141"/>
      <c r="D52" s="142">
        <v>326723.15999999997</v>
      </c>
      <c r="E52" s="143"/>
    </row>
    <row r="53" spans="1:7" x14ac:dyDescent="0.2">
      <c r="A53" s="140"/>
      <c r="B53" s="141" t="s">
        <v>726</v>
      </c>
      <c r="C53" s="141"/>
      <c r="D53" s="142">
        <v>37338.589999999997</v>
      </c>
      <c r="E53" s="143"/>
    </row>
    <row r="54" spans="1:7" x14ac:dyDescent="0.2">
      <c r="A54" s="140"/>
      <c r="B54" s="141"/>
      <c r="C54" s="141"/>
      <c r="D54" s="142"/>
      <c r="E54" s="143"/>
    </row>
    <row r="57" spans="1:7" ht="15" x14ac:dyDescent="0.25">
      <c r="B57" s="147" t="s">
        <v>1328</v>
      </c>
      <c r="C57" s="147" t="s">
        <v>1329</v>
      </c>
      <c r="D57" s="148">
        <v>-6899500.3300000001</v>
      </c>
    </row>
    <row r="58" spans="1:7" ht="15" x14ac:dyDescent="0.25">
      <c r="B58" s="147" t="s">
        <v>565</v>
      </c>
      <c r="C58" s="147" t="s">
        <v>566</v>
      </c>
      <c r="D58" s="148">
        <v>8943149.6199999992</v>
      </c>
      <c r="E58" s="57"/>
      <c r="F58" s="56"/>
      <c r="G58" s="58"/>
    </row>
    <row r="59" spans="1:7" ht="15" x14ac:dyDescent="0.25">
      <c r="B59" s="147" t="s">
        <v>1330</v>
      </c>
      <c r="C59" s="147" t="s">
        <v>1331</v>
      </c>
      <c r="D59" s="148">
        <v>175</v>
      </c>
    </row>
    <row r="60" spans="1:7" x14ac:dyDescent="0.2">
      <c r="B60">
        <v>85699002</v>
      </c>
    </row>
    <row r="61" spans="1:7" x14ac:dyDescent="0.2">
      <c r="B61">
        <v>83799002</v>
      </c>
    </row>
    <row r="62" spans="1:7" ht="27.75" customHeight="1" x14ac:dyDescent="0.25">
      <c r="A62" s="260">
        <v>41456</v>
      </c>
      <c r="B62" s="1" t="s">
        <v>1341</v>
      </c>
      <c r="C62" s="1" t="s">
        <v>1342</v>
      </c>
      <c r="D62" s="259">
        <v>40000</v>
      </c>
    </row>
    <row r="64" spans="1:7" ht="20.25" customHeight="1" x14ac:dyDescent="0.25">
      <c r="A64" s="260">
        <v>41487</v>
      </c>
      <c r="B64">
        <v>25249099</v>
      </c>
      <c r="C64" s="51" t="s">
        <v>1393</v>
      </c>
      <c r="D64" s="259">
        <v>15000</v>
      </c>
    </row>
    <row r="67" spans="1:3" ht="15.75" x14ac:dyDescent="0.25">
      <c r="A67" s="260">
        <v>41699</v>
      </c>
      <c r="B67" s="42">
        <v>41351001015</v>
      </c>
      <c r="C67" s="51" t="s">
        <v>1451</v>
      </c>
    </row>
    <row r="68" spans="1:3" x14ac:dyDescent="0.2">
      <c r="B68" s="42">
        <v>83813009</v>
      </c>
      <c r="C68" s="51" t="s">
        <v>1452</v>
      </c>
    </row>
    <row r="69" spans="1:3" x14ac:dyDescent="0.2">
      <c r="B69" s="42"/>
    </row>
    <row r="71" spans="1:3" ht="15.75" x14ac:dyDescent="0.25">
      <c r="A71" s="260">
        <v>41852</v>
      </c>
      <c r="B71" s="42">
        <v>22605002006</v>
      </c>
      <c r="C71" s="51" t="s">
        <v>1487</v>
      </c>
    </row>
    <row r="72" spans="1:3" x14ac:dyDescent="0.2">
      <c r="B72" s="283">
        <v>22699005002006</v>
      </c>
      <c r="C72" s="51" t="s">
        <v>1487</v>
      </c>
    </row>
    <row r="74" spans="1:3" ht="15.75" x14ac:dyDescent="0.25">
      <c r="A74" s="260">
        <v>42248</v>
      </c>
      <c r="B74" s="42">
        <v>24101001003</v>
      </c>
      <c r="C74" s="51" t="s">
        <v>1487</v>
      </c>
    </row>
    <row r="75" spans="1:3" x14ac:dyDescent="0.2">
      <c r="B75" s="42">
        <v>24199001002</v>
      </c>
      <c r="C75" s="51" t="s">
        <v>1487</v>
      </c>
    </row>
    <row r="76" spans="1:3" x14ac:dyDescent="0.2">
      <c r="B76" s="41" t="s">
        <v>1595</v>
      </c>
      <c r="C76" s="51" t="s">
        <v>1598</v>
      </c>
    </row>
    <row r="82" spans="5:5" x14ac:dyDescent="0.2">
      <c r="E82">
        <f>215-60+110</f>
        <v>265</v>
      </c>
    </row>
    <row r="83" spans="5:5" x14ac:dyDescent="0.2">
      <c r="E83">
        <f>225-60+110</f>
        <v>275</v>
      </c>
    </row>
  </sheetData>
  <mergeCells count="8">
    <mergeCell ref="A38:A45"/>
    <mergeCell ref="A32:A37"/>
    <mergeCell ref="B4:E4"/>
    <mergeCell ref="A20:A25"/>
    <mergeCell ref="A26:A31"/>
    <mergeCell ref="A5:E5"/>
    <mergeCell ref="A6:E6"/>
    <mergeCell ref="A12:A19"/>
  </mergeCells>
  <pageMargins left="0.7" right="0.7" top="0.75" bottom="0.75" header="0.3" footer="0.3"/>
  <pageSetup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I65"/>
  <sheetViews>
    <sheetView showGridLines="0" view="pageBreakPreview" zoomScaleNormal="100" zoomScaleSheetLayoutView="100" workbookViewId="0">
      <selection activeCell="C17" sqref="C17"/>
    </sheetView>
  </sheetViews>
  <sheetFormatPr baseColWidth="10" defaultColWidth="21.85546875" defaultRowHeight="15.75" x14ac:dyDescent="0.25"/>
  <cols>
    <col min="1" max="1" width="3.140625" style="19" customWidth="1"/>
    <col min="2" max="2" width="3" style="26" customWidth="1"/>
    <col min="3" max="3" width="33.42578125" style="23" customWidth="1"/>
    <col min="4" max="4" width="28.7109375" style="24" customWidth="1"/>
    <col min="5" max="5" width="18.7109375" style="20" bestFit="1" customWidth="1"/>
    <col min="6" max="6" width="20.7109375" style="25" customWidth="1"/>
    <col min="7" max="7" width="20.7109375" style="19" customWidth="1"/>
    <col min="8" max="16384" width="21.85546875" style="19"/>
  </cols>
  <sheetData>
    <row r="1" spans="1:9" s="28" customFormat="1" ht="18.75" customHeight="1" x14ac:dyDescent="0.25">
      <c r="A1" s="568" t="s">
        <v>942</v>
      </c>
      <c r="B1" s="568"/>
      <c r="C1" s="568"/>
      <c r="D1" s="568"/>
      <c r="E1" s="568"/>
      <c r="F1" s="568"/>
      <c r="G1" s="568"/>
      <c r="H1" s="27"/>
      <c r="I1" s="27"/>
    </row>
    <row r="2" spans="1:9" s="28" customFormat="1" ht="16.5" customHeight="1" x14ac:dyDescent="0.25">
      <c r="A2" s="569" t="s">
        <v>1108</v>
      </c>
      <c r="B2" s="569"/>
      <c r="C2" s="569"/>
      <c r="D2" s="569"/>
      <c r="E2" s="569"/>
      <c r="F2" s="569"/>
      <c r="G2" s="569"/>
      <c r="H2" s="29"/>
      <c r="I2" s="29"/>
    </row>
    <row r="3" spans="1:9" ht="15" x14ac:dyDescent="0.2">
      <c r="A3" s="570" t="s">
        <v>1797</v>
      </c>
      <c r="B3" s="570"/>
      <c r="C3" s="570"/>
      <c r="D3" s="570"/>
      <c r="E3" s="570"/>
      <c r="F3" s="570"/>
      <c r="G3" s="570"/>
    </row>
    <row r="4" spans="1:9" ht="15" x14ac:dyDescent="0.2">
      <c r="A4" s="571" t="s">
        <v>1109</v>
      </c>
      <c r="B4" s="571"/>
      <c r="C4" s="571"/>
      <c r="D4" s="571"/>
      <c r="E4" s="571"/>
      <c r="F4" s="571"/>
      <c r="G4" s="571"/>
    </row>
    <row r="5" spans="1:9" ht="17.25" x14ac:dyDescent="0.3">
      <c r="A5" s="207"/>
      <c r="B5" s="210"/>
      <c r="C5" s="210"/>
      <c r="D5" s="210"/>
      <c r="E5" s="210"/>
      <c r="F5" s="210"/>
      <c r="G5" s="210"/>
    </row>
    <row r="6" spans="1:9" ht="17.25" x14ac:dyDescent="0.3">
      <c r="A6" s="207"/>
      <c r="B6" s="211"/>
      <c r="C6" s="205"/>
      <c r="D6" s="212"/>
      <c r="E6" s="208"/>
      <c r="F6" s="213"/>
      <c r="G6" s="207"/>
    </row>
    <row r="7" spans="1:9" ht="17.25" x14ac:dyDescent="0.3">
      <c r="A7" s="194" t="s">
        <v>17</v>
      </c>
      <c r="B7" s="186"/>
      <c r="C7" s="214"/>
      <c r="D7" s="215"/>
      <c r="E7" s="454"/>
      <c r="F7" s="455"/>
      <c r="G7" s="454">
        <f>SUM(F8:F24)</f>
        <v>9228559.7100000009</v>
      </c>
    </row>
    <row r="8" spans="1:9" s="20" customFormat="1" x14ac:dyDescent="0.25">
      <c r="A8" s="208"/>
      <c r="B8" s="168" t="s">
        <v>960</v>
      </c>
      <c r="C8" s="216"/>
      <c r="D8" s="217"/>
      <c r="E8" s="456"/>
      <c r="F8" s="457">
        <f>SUM(E9:E10)</f>
        <v>6329617.3799999999</v>
      </c>
      <c r="G8" s="456"/>
    </row>
    <row r="9" spans="1:9" ht="17.25" x14ac:dyDescent="0.3">
      <c r="A9" s="207"/>
      <c r="B9" s="186"/>
      <c r="C9" s="218" t="s">
        <v>1345</v>
      </c>
      <c r="D9" s="212"/>
      <c r="E9" s="411">
        <f>VLOOKUP(C9,'Vinculos Inst.'!$B$188:$D$367,3,0)</f>
        <v>95833.91</v>
      </c>
      <c r="F9" s="458"/>
      <c r="G9" s="411"/>
    </row>
    <row r="10" spans="1:9" ht="17.25" x14ac:dyDescent="0.3">
      <c r="A10" s="207"/>
      <c r="B10" s="186"/>
      <c r="C10" s="218" t="s">
        <v>1346</v>
      </c>
      <c r="D10" s="212"/>
      <c r="E10" s="459">
        <f>VLOOKUP(C10,'Vinculos Inst.'!$B$188:$D$367,3,0)</f>
        <v>6233783.4699999997</v>
      </c>
      <c r="F10" s="458"/>
      <c r="G10" s="411"/>
    </row>
    <row r="11" spans="1:9" ht="17.25" x14ac:dyDescent="0.3">
      <c r="A11" s="207"/>
      <c r="B11" s="186"/>
      <c r="C11" s="205"/>
      <c r="D11" s="212"/>
      <c r="E11" s="411"/>
      <c r="F11" s="458"/>
      <c r="G11" s="411"/>
    </row>
    <row r="12" spans="1:9" s="20" customFormat="1" x14ac:dyDescent="0.25">
      <c r="A12" s="208"/>
      <c r="B12" s="168" t="s">
        <v>961</v>
      </c>
      <c r="C12" s="216"/>
      <c r="D12" s="217"/>
      <c r="E12" s="456"/>
      <c r="F12" s="457">
        <f>SUM(E13:E14)</f>
        <v>21677.609999999986</v>
      </c>
      <c r="G12" s="456"/>
    </row>
    <row r="13" spans="1:9" s="20" customFormat="1" ht="17.25" x14ac:dyDescent="0.3">
      <c r="A13" s="208"/>
      <c r="B13" s="168"/>
      <c r="C13" s="218" t="s">
        <v>1649</v>
      </c>
      <c r="D13" s="217"/>
      <c r="E13" s="460">
        <f>VLOOKUP(C13,'Vinculos Inst.'!$B$188:$D$367,3,0)</f>
        <v>80</v>
      </c>
      <c r="F13" s="457"/>
      <c r="G13" s="456"/>
    </row>
    <row r="14" spans="1:9" ht="17.25" x14ac:dyDescent="0.3">
      <c r="A14" s="207"/>
      <c r="B14" s="186"/>
      <c r="C14" s="218" t="s">
        <v>1350</v>
      </c>
      <c r="D14" s="212"/>
      <c r="E14" s="459">
        <f>VLOOKUP(C14,'Vinculos Inst.'!$B$188:$D$367,3,0)</f>
        <v>21597.609999999986</v>
      </c>
      <c r="F14" s="458"/>
      <c r="G14" s="411"/>
    </row>
    <row r="15" spans="1:9" ht="17.25" x14ac:dyDescent="0.3">
      <c r="A15" s="207"/>
      <c r="B15" s="186"/>
      <c r="C15" s="205"/>
      <c r="D15" s="212"/>
      <c r="E15" s="411"/>
      <c r="F15" s="458"/>
      <c r="G15" s="411"/>
    </row>
    <row r="16" spans="1:9" s="20" customFormat="1" ht="17.25" x14ac:dyDescent="0.3">
      <c r="A16" s="208"/>
      <c r="B16" s="168" t="s">
        <v>962</v>
      </c>
      <c r="C16" s="216"/>
      <c r="D16" s="217"/>
      <c r="E16" s="411"/>
      <c r="F16" s="456">
        <f>SUM(E17:E22)</f>
        <v>2877262.9199999995</v>
      </c>
      <c r="G16" s="456"/>
    </row>
    <row r="17" spans="1:7" s="20" customFormat="1" ht="17.25" x14ac:dyDescent="0.3">
      <c r="A17" s="208"/>
      <c r="B17" s="168"/>
      <c r="C17" s="218" t="s">
        <v>1351</v>
      </c>
      <c r="D17" s="217"/>
      <c r="E17" s="460">
        <f>VLOOKUP(C17,'Vinculos Inst.'!$B$188:$D$367,3,0)</f>
        <v>2840140.36</v>
      </c>
      <c r="F17" s="456"/>
      <c r="G17" s="456"/>
    </row>
    <row r="18" spans="1:7" s="20" customFormat="1" ht="17.25" hidden="1" x14ac:dyDescent="0.3">
      <c r="A18" s="208"/>
      <c r="B18" s="168"/>
      <c r="C18" s="218" t="s">
        <v>1313</v>
      </c>
      <c r="D18" s="217"/>
      <c r="E18" s="460">
        <f>VLOOKUP(C18,'Vinculos Inst.'!$B$188:$D$367,3,0)</f>
        <v>0</v>
      </c>
      <c r="F18" s="456"/>
      <c r="G18" s="456"/>
    </row>
    <row r="19" spans="1:7" s="20" customFormat="1" ht="17.25" hidden="1" x14ac:dyDescent="0.3">
      <c r="A19" s="208"/>
      <c r="B19" s="168"/>
      <c r="C19" s="218" t="s">
        <v>1755</v>
      </c>
      <c r="D19" s="217"/>
      <c r="E19" s="460">
        <f>VLOOKUP(C19,'Vinculos Inst.'!$B$188:$D$367,3,0)</f>
        <v>0</v>
      </c>
      <c r="F19" s="456"/>
      <c r="G19" s="456"/>
    </row>
    <row r="20" spans="1:7" s="20" customFormat="1" ht="17.25" hidden="1" x14ac:dyDescent="0.3">
      <c r="A20" s="208"/>
      <c r="B20" s="168"/>
      <c r="C20" s="218" t="s">
        <v>1617</v>
      </c>
      <c r="D20" s="217"/>
      <c r="E20" s="460">
        <f>VLOOKUP(C20,'Vinculos Inst.'!$B$188:$D$367,3,0)</f>
        <v>0</v>
      </c>
      <c r="F20" s="456"/>
      <c r="G20" s="456"/>
    </row>
    <row r="21" spans="1:7" s="20" customFormat="1" ht="17.25" x14ac:dyDescent="0.3">
      <c r="A21" s="208"/>
      <c r="B21" s="168"/>
      <c r="C21" s="218" t="s">
        <v>1571</v>
      </c>
      <c r="D21" s="217"/>
      <c r="E21" s="460">
        <f>VLOOKUP(C21,'Vinculos Inst.'!$B$188:$D$367,3,0)</f>
        <v>36559.01</v>
      </c>
      <c r="F21" s="456"/>
      <c r="G21" s="456"/>
    </row>
    <row r="22" spans="1:7" s="20" customFormat="1" ht="17.25" x14ac:dyDescent="0.3">
      <c r="A22" s="208"/>
      <c r="B22" s="168"/>
      <c r="C22" s="218" t="s">
        <v>1352</v>
      </c>
      <c r="D22" s="217"/>
      <c r="E22" s="459">
        <f>VLOOKUP(C22,'Vinculos Inst.'!$B$188:$D$367,3,0)</f>
        <v>563.54999999999995</v>
      </c>
      <c r="F22" s="456"/>
      <c r="G22" s="456"/>
    </row>
    <row r="23" spans="1:7" s="20" customFormat="1" x14ac:dyDescent="0.25">
      <c r="A23" s="208"/>
      <c r="B23" s="168"/>
      <c r="C23" s="216"/>
      <c r="D23" s="217"/>
      <c r="E23" s="456"/>
      <c r="F23" s="457"/>
      <c r="G23" s="456"/>
    </row>
    <row r="24" spans="1:7" s="20" customFormat="1" ht="17.25" x14ac:dyDescent="0.3">
      <c r="A24" s="208"/>
      <c r="B24" s="168" t="s">
        <v>963</v>
      </c>
      <c r="C24" s="216"/>
      <c r="D24" s="217"/>
      <c r="E24" s="411"/>
      <c r="F24" s="461">
        <f>VLOOKUP(B24,'Vinculos Inst.'!$A$188:$D$367,4,0)</f>
        <v>1.8</v>
      </c>
      <c r="G24" s="456"/>
    </row>
    <row r="25" spans="1:7" s="20" customFormat="1" ht="17.25" x14ac:dyDescent="0.3">
      <c r="A25" s="208"/>
      <c r="B25" s="168"/>
      <c r="C25" s="216"/>
      <c r="D25" s="217"/>
      <c r="E25" s="411"/>
      <c r="F25" s="462"/>
      <c r="G25" s="456"/>
    </row>
    <row r="26" spans="1:7" s="20" customFormat="1" x14ac:dyDescent="0.25">
      <c r="A26" s="208"/>
      <c r="B26" s="168"/>
      <c r="C26" s="216"/>
      <c r="D26" s="217"/>
      <c r="E26" s="456"/>
      <c r="F26" s="457"/>
      <c r="G26" s="456"/>
    </row>
    <row r="27" spans="1:7" s="20" customFormat="1" x14ac:dyDescent="0.25">
      <c r="A27" s="208"/>
      <c r="B27" s="168"/>
      <c r="C27" s="216"/>
      <c r="D27" s="217"/>
      <c r="E27" s="456"/>
      <c r="F27" s="457"/>
      <c r="G27" s="456"/>
    </row>
    <row r="28" spans="1:7" ht="17.25" x14ac:dyDescent="0.3">
      <c r="A28" s="194" t="s">
        <v>18</v>
      </c>
      <c r="B28" s="186"/>
      <c r="C28" s="214"/>
      <c r="D28" s="215"/>
      <c r="E28" s="454"/>
      <c r="F28" s="455"/>
      <c r="G28" s="463">
        <f>SUM(F29:F47)</f>
        <v>4937852.25</v>
      </c>
    </row>
    <row r="29" spans="1:7" s="20" customFormat="1" x14ac:dyDescent="0.25">
      <c r="A29" s="208"/>
      <c r="B29" s="168" t="s">
        <v>960</v>
      </c>
      <c r="C29" s="216"/>
      <c r="D29" s="217"/>
      <c r="E29" s="456"/>
      <c r="F29" s="457">
        <f>SUM(E30:E34)</f>
        <v>1130848.7100000002</v>
      </c>
      <c r="G29" s="456"/>
    </row>
    <row r="30" spans="1:7" ht="17.25" x14ac:dyDescent="0.3">
      <c r="A30" s="207"/>
      <c r="B30" s="186"/>
      <c r="C30" s="218" t="s">
        <v>1354</v>
      </c>
      <c r="D30" s="212"/>
      <c r="E30" s="411">
        <f>VLOOKUP(C30,'Vinculos Inst.'!$B$188:$D$367,3,0)</f>
        <v>130881.02</v>
      </c>
      <c r="F30" s="458"/>
      <c r="G30" s="411"/>
    </row>
    <row r="31" spans="1:7" ht="17.25" x14ac:dyDescent="0.3">
      <c r="A31" s="207"/>
      <c r="B31" s="186"/>
      <c r="C31" s="218" t="s">
        <v>1601</v>
      </c>
      <c r="D31" s="212"/>
      <c r="E31" s="411">
        <f>VLOOKUP(C31,'Vinculos Inst.'!$B$188:$D$367,3,0)</f>
        <v>807038.18</v>
      </c>
      <c r="F31" s="458"/>
      <c r="G31" s="411"/>
    </row>
    <row r="32" spans="1:7" ht="17.25" x14ac:dyDescent="0.3">
      <c r="A32" s="207"/>
      <c r="B32" s="186"/>
      <c r="C32" s="218" t="s">
        <v>1355</v>
      </c>
      <c r="D32" s="212"/>
      <c r="E32" s="411">
        <f>VLOOKUP(C32,'Vinculos Inst.'!$B$188:$D$367,3,0)</f>
        <v>81055.75</v>
      </c>
      <c r="F32" s="458"/>
      <c r="G32" s="411"/>
    </row>
    <row r="33" spans="1:9" ht="16.5" customHeight="1" x14ac:dyDescent="0.3">
      <c r="A33" s="207"/>
      <c r="B33" s="186"/>
      <c r="C33" s="218" t="s">
        <v>744</v>
      </c>
      <c r="D33" s="212"/>
      <c r="E33" s="411">
        <f>VLOOKUP(C33,'Vinculos Inst.'!$B$188:$D$367,3,0)</f>
        <v>228.03</v>
      </c>
      <c r="F33" s="458"/>
      <c r="G33" s="411"/>
    </row>
    <row r="34" spans="1:9" ht="17.25" x14ac:dyDescent="0.3">
      <c r="A34" s="207"/>
      <c r="B34" s="186"/>
      <c r="C34" s="218" t="s">
        <v>1357</v>
      </c>
      <c r="D34" s="212"/>
      <c r="E34" s="459">
        <f>VLOOKUP(C34,'Vinculos Inst.'!$B$188:$D$367,3,0)</f>
        <v>111645.73</v>
      </c>
      <c r="F34" s="458"/>
      <c r="G34" s="411"/>
    </row>
    <row r="35" spans="1:9" ht="17.25" x14ac:dyDescent="0.3">
      <c r="A35" s="207"/>
      <c r="B35" s="186"/>
      <c r="C35" s="205"/>
      <c r="D35" s="212"/>
      <c r="E35" s="460"/>
      <c r="F35" s="458"/>
      <c r="G35" s="411"/>
    </row>
    <row r="36" spans="1:9" s="20" customFormat="1" x14ac:dyDescent="0.25">
      <c r="A36" s="208"/>
      <c r="B36" s="168" t="s">
        <v>964</v>
      </c>
      <c r="C36" s="216"/>
      <c r="D36" s="217"/>
      <c r="E36" s="456"/>
      <c r="F36" s="456">
        <f>+D55</f>
        <v>1120607.5899999999</v>
      </c>
      <c r="G36" s="456"/>
    </row>
    <row r="37" spans="1:9" s="20" customFormat="1" x14ac:dyDescent="0.25">
      <c r="A37" s="208"/>
      <c r="B37" s="168"/>
      <c r="C37" s="216"/>
      <c r="D37" s="217"/>
      <c r="E37" s="456"/>
      <c r="F37" s="456"/>
      <c r="G37" s="456"/>
    </row>
    <row r="38" spans="1:9" s="20" customFormat="1" x14ac:dyDescent="0.25">
      <c r="A38" s="208"/>
      <c r="B38" s="219" t="s">
        <v>965</v>
      </c>
      <c r="C38" s="216"/>
      <c r="D38" s="217"/>
      <c r="E38" s="456"/>
      <c r="F38" s="457">
        <f>SUM(E39:E43)</f>
        <v>1750851.6900000002</v>
      </c>
      <c r="G38" s="456"/>
    </row>
    <row r="39" spans="1:9" ht="17.25" x14ac:dyDescent="0.3">
      <c r="A39" s="207"/>
      <c r="B39" s="220"/>
      <c r="C39" s="218" t="s">
        <v>1358</v>
      </c>
      <c r="D39" s="212"/>
      <c r="E39" s="411">
        <f>VLOOKUP(C39,'Vinculos Inst.'!$B$188:$D$367,3,0)</f>
        <v>912328.65</v>
      </c>
      <c r="F39" s="458"/>
      <c r="G39" s="411"/>
    </row>
    <row r="40" spans="1:9" ht="17.25" x14ac:dyDescent="0.3">
      <c r="A40" s="207"/>
      <c r="B40" s="220"/>
      <c r="C40" s="218" t="s">
        <v>1602</v>
      </c>
      <c r="D40" s="212"/>
      <c r="E40" s="411">
        <f>VLOOKUP(C40,'Vinculos Inst.'!$B$188:$D$367,3,0)</f>
        <v>462.91</v>
      </c>
      <c r="F40" s="458"/>
      <c r="G40" s="411"/>
    </row>
    <row r="41" spans="1:9" ht="18.75" customHeight="1" x14ac:dyDescent="0.3">
      <c r="A41" s="207"/>
      <c r="B41" s="220"/>
      <c r="C41" s="218" t="s">
        <v>1359</v>
      </c>
      <c r="D41" s="212"/>
      <c r="E41" s="411">
        <f>VLOOKUP(C41,'Vinculos Inst.'!$B$188:$D$367,3,0)</f>
        <v>46.289999999993597</v>
      </c>
      <c r="F41" s="458"/>
      <c r="G41" s="411"/>
    </row>
    <row r="42" spans="1:9" ht="17.25" x14ac:dyDescent="0.3">
      <c r="A42" s="207"/>
      <c r="B42" s="220"/>
      <c r="C42" s="218" t="s">
        <v>1360</v>
      </c>
      <c r="D42" s="212"/>
      <c r="E42" s="411">
        <f>VLOOKUP(C42,'Vinculos Inst.'!$B$188:$D$367,3,0)</f>
        <v>295667.12</v>
      </c>
      <c r="F42" s="458"/>
      <c r="G42" s="411"/>
    </row>
    <row r="43" spans="1:9" ht="17.25" x14ac:dyDescent="0.3">
      <c r="A43" s="207"/>
      <c r="B43" s="220"/>
      <c r="C43" s="218" t="s">
        <v>1361</v>
      </c>
      <c r="D43" s="212"/>
      <c r="E43" s="459">
        <f>VLOOKUP(C43,'Vinculos Inst.'!$B$188:$D$367,3,0)</f>
        <v>542346.72</v>
      </c>
      <c r="F43" s="458"/>
      <c r="G43" s="411"/>
    </row>
    <row r="44" spans="1:9" ht="17.25" x14ac:dyDescent="0.3">
      <c r="A44" s="207"/>
      <c r="B44" s="220"/>
      <c r="C44" s="205"/>
      <c r="D44" s="212"/>
      <c r="E44" s="460"/>
      <c r="F44" s="458"/>
      <c r="G44" s="411"/>
    </row>
    <row r="45" spans="1:9" s="20" customFormat="1" x14ac:dyDescent="0.25">
      <c r="A45" s="208"/>
      <c r="B45" s="219" t="s">
        <v>966</v>
      </c>
      <c r="C45" s="216"/>
      <c r="D45" s="217"/>
      <c r="E45" s="456"/>
      <c r="F45" s="456">
        <f>VLOOKUP(B45,'Vinculos Inst.'!$A$188:$D$367,4,0)</f>
        <v>935544.26</v>
      </c>
      <c r="G45" s="456"/>
    </row>
    <row r="46" spans="1:9" s="20" customFormat="1" ht="17.25" x14ac:dyDescent="0.3">
      <c r="A46" s="208"/>
      <c r="B46" s="219"/>
      <c r="C46" s="216"/>
      <c r="D46" s="217"/>
      <c r="E46" s="456"/>
      <c r="F46" s="411"/>
      <c r="G46" s="456"/>
    </row>
    <row r="47" spans="1:9" s="20" customFormat="1" x14ac:dyDescent="0.25">
      <c r="A47" s="208"/>
      <c r="B47" s="219" t="s">
        <v>803</v>
      </c>
      <c r="C47" s="216"/>
      <c r="D47" s="217"/>
      <c r="E47" s="456"/>
      <c r="F47" s="461">
        <f>VLOOKUP(B47,'Vinculos Inst.'!$A$188:$D$367,4,0)</f>
        <v>0</v>
      </c>
      <c r="G47" s="456"/>
      <c r="I47" s="291"/>
    </row>
    <row r="48" spans="1:9" s="20" customFormat="1" x14ac:dyDescent="0.25">
      <c r="A48" s="208"/>
      <c r="B48" s="219"/>
      <c r="C48" s="216"/>
      <c r="D48" s="217"/>
      <c r="E48" s="456"/>
      <c r="F48" s="457"/>
      <c r="G48" s="456"/>
    </row>
    <row r="49" spans="1:9" ht="18" thickBot="1" x14ac:dyDescent="0.35">
      <c r="A49" s="221" t="s">
        <v>949</v>
      </c>
      <c r="B49" s="186"/>
      <c r="C49" s="214"/>
      <c r="D49" s="215"/>
      <c r="E49" s="454"/>
      <c r="F49" s="455"/>
      <c r="G49" s="464">
        <f>G7-G28</f>
        <v>4290707.4600000009</v>
      </c>
      <c r="I49" s="292"/>
    </row>
    <row r="50" spans="1:9" ht="18" thickTop="1" x14ac:dyDescent="0.3">
      <c r="A50" s="207"/>
      <c r="B50" s="186"/>
      <c r="C50" s="205"/>
      <c r="D50" s="212"/>
      <c r="E50" s="208"/>
      <c r="F50" s="213"/>
      <c r="G50" s="207"/>
    </row>
    <row r="51" spans="1:9" ht="17.25" x14ac:dyDescent="0.3">
      <c r="A51" s="207"/>
      <c r="B51" s="186"/>
      <c r="C51" s="205"/>
      <c r="D51" s="212"/>
      <c r="E51" s="208"/>
      <c r="F51" s="213"/>
      <c r="G51" s="222"/>
    </row>
    <row r="52" spans="1:9" ht="17.25" x14ac:dyDescent="0.3">
      <c r="A52" s="207"/>
      <c r="B52" s="186"/>
      <c r="C52" s="223" t="s">
        <v>1117</v>
      </c>
      <c r="D52" s="299">
        <f>329173.21-1208565.62</f>
        <v>-879392.41000000015</v>
      </c>
      <c r="E52" s="208"/>
      <c r="F52" s="213"/>
      <c r="G52" s="224"/>
    </row>
    <row r="53" spans="1:9" ht="17.25" x14ac:dyDescent="0.3">
      <c r="A53" s="207"/>
      <c r="B53" s="186"/>
      <c r="C53" s="223" t="s">
        <v>1118</v>
      </c>
      <c r="D53" s="299">
        <v>2000000</v>
      </c>
      <c r="E53" s="208"/>
      <c r="F53" s="213"/>
      <c r="G53" s="206"/>
    </row>
    <row r="54" spans="1:9" ht="17.25" x14ac:dyDescent="0.3">
      <c r="A54" s="207"/>
      <c r="B54" s="186"/>
      <c r="C54" s="223" t="s">
        <v>1564</v>
      </c>
      <c r="D54" s="316">
        <f>+AnexosEstaResultados!E68</f>
        <v>0</v>
      </c>
      <c r="E54" s="208"/>
      <c r="F54" s="213"/>
      <c r="G54" s="206"/>
    </row>
    <row r="55" spans="1:9" ht="17.25" x14ac:dyDescent="0.3">
      <c r="A55" s="207"/>
      <c r="B55" s="186"/>
      <c r="C55" s="205"/>
      <c r="D55" s="209">
        <f>SUM(D52:D54)</f>
        <v>1120607.5899999999</v>
      </c>
      <c r="E55" s="208"/>
      <c r="F55" s="213"/>
      <c r="G55" s="207"/>
    </row>
    <row r="64" spans="1:9" ht="15" x14ac:dyDescent="0.2">
      <c r="C64" s="567" t="s">
        <v>1656</v>
      </c>
      <c r="D64" s="567"/>
      <c r="E64" s="30"/>
      <c r="F64" s="18" t="s">
        <v>1622</v>
      </c>
    </row>
    <row r="65" spans="3:6" ht="15" x14ac:dyDescent="0.2">
      <c r="C65" s="567" t="s">
        <v>1655</v>
      </c>
      <c r="D65" s="567"/>
      <c r="E65" s="30"/>
      <c r="F65" s="18" t="s">
        <v>1623</v>
      </c>
    </row>
  </sheetData>
  <sheetProtection sheet="1" objects="1" scenarios="1"/>
  <mergeCells count="6">
    <mergeCell ref="C65:D65"/>
    <mergeCell ref="A1:G1"/>
    <mergeCell ref="A2:G2"/>
    <mergeCell ref="A3:G3"/>
    <mergeCell ref="A4:G4"/>
    <mergeCell ref="C64:D64"/>
  </mergeCells>
  <printOptions horizontalCentered="1"/>
  <pageMargins left="0.19685039370078741" right="0" top="0.39370078740157483" bottom="0" header="0" footer="0"/>
  <pageSetup scale="69" orientation="portrait" r:id="rId1"/>
  <headerFooter>
    <oddFooter xml:space="preserve">&amp;LFecha: &amp;D
Hora:     &amp;T
</oddFooter>
  </headerFooter>
  <colBreaks count="1" manualBreakCount="1">
    <brk id="7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79"/>
  <sheetViews>
    <sheetView view="pageBreakPreview" zoomScaleNormal="100" zoomScaleSheetLayoutView="100" workbookViewId="0">
      <selection activeCell="A7" sqref="A7"/>
    </sheetView>
  </sheetViews>
  <sheetFormatPr baseColWidth="10" defaultRowHeight="12.75" x14ac:dyDescent="0.2"/>
  <cols>
    <col min="1" max="1" width="6.42578125" style="1" customWidth="1"/>
    <col min="2" max="2" width="68.7109375" style="9" customWidth="1"/>
    <col min="3" max="3" width="15.85546875" style="5" bestFit="1" customWidth="1"/>
    <col min="4" max="4" width="15.85546875" style="3" bestFit="1" customWidth="1"/>
    <col min="5" max="5" width="23.140625" style="8" customWidth="1"/>
    <col min="6" max="6" width="16.42578125" customWidth="1"/>
  </cols>
  <sheetData>
    <row r="1" spans="1:8" ht="19.5" x14ac:dyDescent="0.35">
      <c r="A1" s="572" t="s">
        <v>1154</v>
      </c>
      <c r="B1" s="572"/>
      <c r="C1" s="572"/>
      <c r="D1" s="572"/>
      <c r="E1" s="572"/>
      <c r="F1" s="11"/>
      <c r="G1" s="11"/>
      <c r="H1" s="11"/>
    </row>
    <row r="2" spans="1:8" ht="19.5" x14ac:dyDescent="0.35">
      <c r="A2" s="572"/>
      <c r="B2" s="572"/>
      <c r="C2" s="572"/>
      <c r="D2" s="572"/>
      <c r="E2" s="572"/>
      <c r="F2" s="11"/>
      <c r="G2" s="11"/>
      <c r="H2" s="11"/>
    </row>
    <row r="3" spans="1:8" s="3" customFormat="1" ht="14.25" x14ac:dyDescent="0.2">
      <c r="A3" s="465" t="s">
        <v>13</v>
      </c>
      <c r="B3" s="466"/>
      <c r="C3" s="467"/>
      <c r="D3" s="407"/>
      <c r="E3" s="468">
        <f>SUM(D4:D10)</f>
        <v>52509143.939999998</v>
      </c>
      <c r="F3" s="407"/>
    </row>
    <row r="4" spans="1:8" ht="15" x14ac:dyDescent="0.25">
      <c r="A4" s="469" t="s">
        <v>926</v>
      </c>
      <c r="B4" s="470" t="s">
        <v>907</v>
      </c>
      <c r="C4" s="471"/>
      <c r="D4" s="472">
        <f>SUM(C5)</f>
        <v>4700</v>
      </c>
      <c r="E4" s="473"/>
      <c r="F4" s="474"/>
    </row>
    <row r="5" spans="1:8" ht="15" x14ac:dyDescent="0.25">
      <c r="A5" s="469" t="s">
        <v>926</v>
      </c>
      <c r="B5" s="475" t="s">
        <v>21</v>
      </c>
      <c r="C5" s="476">
        <f>VLOOKUP(B5,DTA!$A$2:$C$704,3,0)</f>
        <v>4700</v>
      </c>
      <c r="D5" s="407"/>
      <c r="E5" s="473"/>
      <c r="F5" s="474"/>
    </row>
    <row r="6" spans="1:8" ht="15" x14ac:dyDescent="0.25">
      <c r="A6" s="469" t="s">
        <v>926</v>
      </c>
      <c r="B6" s="470" t="s">
        <v>908</v>
      </c>
      <c r="C6" s="477"/>
      <c r="D6" s="472">
        <f>SUM(C7:C8)</f>
        <v>24914443.940000001</v>
      </c>
      <c r="E6" s="473"/>
      <c r="F6" s="474"/>
    </row>
    <row r="7" spans="1:8" ht="15" x14ac:dyDescent="0.25">
      <c r="A7" s="469" t="s">
        <v>926</v>
      </c>
      <c r="B7" s="475" t="s">
        <v>31</v>
      </c>
      <c r="C7" s="476">
        <f>VLOOKUP(B7,DTA!$A$2:$C$704,3,0)</f>
        <v>1930390.82</v>
      </c>
      <c r="D7" s="407"/>
      <c r="E7" s="473"/>
      <c r="F7" s="474"/>
    </row>
    <row r="8" spans="1:8" ht="15" x14ac:dyDescent="0.25">
      <c r="A8" s="469" t="s">
        <v>926</v>
      </c>
      <c r="B8" s="475" t="s">
        <v>63</v>
      </c>
      <c r="C8" s="476">
        <f>VLOOKUP(B8,DTA!$A$2:$C$704,3,0)</f>
        <v>22984053.120000001</v>
      </c>
      <c r="D8" s="407"/>
      <c r="E8" s="473"/>
      <c r="F8" s="474"/>
    </row>
    <row r="9" spans="1:8" s="3" customFormat="1" ht="14.25" x14ac:dyDescent="0.2">
      <c r="A9" s="465" t="s">
        <v>926</v>
      </c>
      <c r="B9" s="470" t="s">
        <v>935</v>
      </c>
      <c r="C9" s="472"/>
      <c r="D9" s="472">
        <f>SUM(C10)</f>
        <v>27590000</v>
      </c>
      <c r="E9" s="468"/>
      <c r="F9" s="407"/>
    </row>
    <row r="10" spans="1:8" ht="15" x14ac:dyDescent="0.25">
      <c r="A10" s="469" t="s">
        <v>926</v>
      </c>
      <c r="B10" s="475" t="s">
        <v>139</v>
      </c>
      <c r="C10" s="476">
        <f>VLOOKUP(B10,DTA!$A$2:$C$704,3,0)</f>
        <v>27590000</v>
      </c>
      <c r="D10" s="407"/>
      <c r="E10" s="473"/>
      <c r="F10" s="474"/>
    </row>
    <row r="11" spans="1:8" s="3" customFormat="1" ht="14.25" x14ac:dyDescent="0.2">
      <c r="A11" s="465" t="s">
        <v>0</v>
      </c>
      <c r="B11" s="466"/>
      <c r="C11" s="467"/>
      <c r="D11" s="407"/>
      <c r="E11" s="468">
        <f>SUM(D12:D33)</f>
        <v>14042241.27</v>
      </c>
      <c r="F11" s="407"/>
    </row>
    <row r="12" spans="1:8" s="3" customFormat="1" ht="14.25" x14ac:dyDescent="0.2">
      <c r="A12" s="465" t="s">
        <v>926</v>
      </c>
      <c r="B12" s="470" t="s">
        <v>909</v>
      </c>
      <c r="C12" s="472"/>
      <c r="D12" s="472">
        <f>SUM(C13:C25)</f>
        <v>4002850.2099999995</v>
      </c>
      <c r="E12" s="468"/>
      <c r="F12" s="407"/>
    </row>
    <row r="13" spans="1:8" ht="15" x14ac:dyDescent="0.25">
      <c r="A13" s="469" t="s">
        <v>926</v>
      </c>
      <c r="B13" s="475" t="s">
        <v>84</v>
      </c>
      <c r="C13" s="476">
        <f>VLOOKUP(B13,DTA!$A$2:$C$704,3,0)</f>
        <v>3421101.13</v>
      </c>
      <c r="D13" s="407"/>
      <c r="E13" s="473"/>
      <c r="F13" s="474"/>
    </row>
    <row r="14" spans="1:8" ht="15" x14ac:dyDescent="0.25">
      <c r="A14" s="469" t="s">
        <v>926</v>
      </c>
      <c r="B14" s="475" t="s">
        <v>195</v>
      </c>
      <c r="C14" s="476">
        <v>0</v>
      </c>
      <c r="D14" s="407"/>
      <c r="E14" s="473"/>
      <c r="F14" s="474"/>
    </row>
    <row r="15" spans="1:8" ht="15" x14ac:dyDescent="0.25">
      <c r="A15" s="469" t="s">
        <v>926</v>
      </c>
      <c r="B15" s="475" t="s">
        <v>197</v>
      </c>
      <c r="C15" s="476">
        <f>VLOOKUP(B15,DTA!$A$2:$C$704,3,0)</f>
        <v>4560.6499999999996</v>
      </c>
      <c r="D15" s="407"/>
      <c r="E15" s="473"/>
      <c r="F15" s="474"/>
    </row>
    <row r="16" spans="1:8" ht="15" x14ac:dyDescent="0.25">
      <c r="A16" s="469"/>
      <c r="B16" s="478" t="s">
        <v>1504</v>
      </c>
      <c r="C16" s="479">
        <v>0</v>
      </c>
      <c r="D16" s="407" t="s">
        <v>1599</v>
      </c>
      <c r="E16" s="473"/>
      <c r="F16" s="474"/>
    </row>
    <row r="17" spans="1:6" ht="15" x14ac:dyDescent="0.25">
      <c r="A17" s="469" t="s">
        <v>926</v>
      </c>
      <c r="B17" s="475" t="s">
        <v>259</v>
      </c>
      <c r="C17" s="476">
        <f>VLOOKUP(B17,DTA!$A$2:$C$704,3,0)</f>
        <v>222403.34</v>
      </c>
      <c r="D17" s="407"/>
      <c r="E17" s="473"/>
      <c r="F17" s="474"/>
    </row>
    <row r="18" spans="1:6" ht="15" x14ac:dyDescent="0.25">
      <c r="A18" s="469" t="s">
        <v>926</v>
      </c>
      <c r="B18" s="475" t="s">
        <v>261</v>
      </c>
      <c r="C18" s="476">
        <f>VLOOKUP(B18,DTA!$A$2:$C$704,3,0)</f>
        <v>348358.5</v>
      </c>
      <c r="D18" s="407"/>
      <c r="E18" s="473"/>
      <c r="F18" s="474"/>
    </row>
    <row r="19" spans="1:6" ht="15" x14ac:dyDescent="0.25">
      <c r="A19" s="469" t="s">
        <v>926</v>
      </c>
      <c r="B19" s="475" t="s">
        <v>265</v>
      </c>
      <c r="C19" s="476">
        <f>VLOOKUP(B19,DTA!$A$2:$C$704,3,0)</f>
        <v>138982.82</v>
      </c>
      <c r="D19" s="407"/>
      <c r="E19" s="473"/>
      <c r="F19" s="474"/>
    </row>
    <row r="20" spans="1:6" ht="15" x14ac:dyDescent="0.25">
      <c r="A20" s="469"/>
      <c r="B20" s="480" t="s">
        <v>1443</v>
      </c>
      <c r="C20" s="476">
        <v>0</v>
      </c>
      <c r="D20" s="407"/>
      <c r="E20" s="473"/>
      <c r="F20" s="474"/>
    </row>
    <row r="21" spans="1:6" ht="15" x14ac:dyDescent="0.25">
      <c r="A21" s="469" t="s">
        <v>926</v>
      </c>
      <c r="B21" s="480" t="s">
        <v>1445</v>
      </c>
      <c r="C21" s="476">
        <v>0</v>
      </c>
      <c r="D21" s="407"/>
      <c r="E21" s="473"/>
      <c r="F21" s="474"/>
    </row>
    <row r="22" spans="1:6" ht="15" x14ac:dyDescent="0.25">
      <c r="A22" s="469"/>
      <c r="B22" s="480" t="s">
        <v>1471</v>
      </c>
      <c r="C22" s="476">
        <v>0</v>
      </c>
      <c r="D22" s="407"/>
      <c r="E22" s="473"/>
      <c r="F22" s="474"/>
    </row>
    <row r="23" spans="1:6" ht="15" x14ac:dyDescent="0.25">
      <c r="A23" s="469"/>
      <c r="B23" s="480" t="s">
        <v>1607</v>
      </c>
      <c r="C23" s="476">
        <f>VLOOKUP(B23,DTA!$A$2:$C$704,3,0)</f>
        <v>2602.6</v>
      </c>
      <c r="D23" s="407"/>
      <c r="E23" s="473"/>
      <c r="F23" s="474"/>
    </row>
    <row r="24" spans="1:6" ht="15" x14ac:dyDescent="0.25">
      <c r="A24" s="469" t="s">
        <v>926</v>
      </c>
      <c r="B24" s="475" t="s">
        <v>282</v>
      </c>
      <c r="C24" s="476">
        <f>VLOOKUP(B24,DTA!$A$2:$C$704,3,0)</f>
        <v>-135158.82999999999</v>
      </c>
      <c r="D24" s="407"/>
      <c r="E24" s="473"/>
      <c r="F24" s="474"/>
    </row>
    <row r="25" spans="1:6" ht="15" x14ac:dyDescent="0.25">
      <c r="A25" s="469" t="s">
        <v>926</v>
      </c>
      <c r="B25" s="475" t="s">
        <v>285</v>
      </c>
      <c r="C25" s="476">
        <v>0</v>
      </c>
      <c r="D25" s="407"/>
      <c r="E25" s="473"/>
      <c r="F25" s="474"/>
    </row>
    <row r="26" spans="1:6" s="3" customFormat="1" ht="14.25" x14ac:dyDescent="0.2">
      <c r="A26" s="465" t="s">
        <v>926</v>
      </c>
      <c r="B26" s="470" t="s">
        <v>910</v>
      </c>
      <c r="C26" s="472"/>
      <c r="D26" s="472">
        <f>SUM(C27:C29)</f>
        <v>-571537.59</v>
      </c>
      <c r="E26" s="468"/>
      <c r="F26" s="407"/>
    </row>
    <row r="27" spans="1:6" ht="15" x14ac:dyDescent="0.25">
      <c r="A27" s="469" t="s">
        <v>926</v>
      </c>
      <c r="B27" s="475" t="s">
        <v>280</v>
      </c>
      <c r="C27" s="476">
        <f>VLOOKUP(B27,DTA!$A$2:$C$704,3,0)</f>
        <v>-222403.34</v>
      </c>
      <c r="D27" s="407"/>
      <c r="E27" s="473"/>
      <c r="F27" s="474"/>
    </row>
    <row r="28" spans="1:6" ht="15" x14ac:dyDescent="0.25">
      <c r="A28" s="469" t="s">
        <v>926</v>
      </c>
      <c r="B28" s="475" t="s">
        <v>281</v>
      </c>
      <c r="C28" s="476">
        <f>VLOOKUP(B28,DTA!$A$2:$C$704,3,0)</f>
        <v>-348358.5</v>
      </c>
      <c r="D28" s="407"/>
      <c r="E28" s="473"/>
      <c r="F28" s="474"/>
    </row>
    <row r="29" spans="1:6" ht="15" x14ac:dyDescent="0.25">
      <c r="A29" s="469"/>
      <c r="B29" s="475" t="s">
        <v>1469</v>
      </c>
      <c r="C29" s="476">
        <f>VLOOKUP(B29,DTA!$A$2:$C$704,3,0)</f>
        <v>-775.75</v>
      </c>
      <c r="D29" s="407"/>
      <c r="E29" s="473"/>
      <c r="F29" s="474"/>
    </row>
    <row r="30" spans="1:6" s="3" customFormat="1" ht="14.25" x14ac:dyDescent="0.2">
      <c r="A30" s="465" t="s">
        <v>926</v>
      </c>
      <c r="B30" s="466" t="s">
        <v>911</v>
      </c>
      <c r="C30" s="467"/>
      <c r="D30" s="467">
        <f>SUM(C31:C33)</f>
        <v>10610928.65</v>
      </c>
      <c r="E30" s="468"/>
      <c r="F30" s="407"/>
    </row>
    <row r="31" spans="1:6" s="2" customFormat="1" ht="15" x14ac:dyDescent="0.25">
      <c r="A31" s="469" t="s">
        <v>926</v>
      </c>
      <c r="B31" s="481" t="s">
        <v>127</v>
      </c>
      <c r="C31" s="476">
        <f>VLOOKUP(B31,DTA!$A$2:$C$704,3,0)</f>
        <v>3671055.23</v>
      </c>
      <c r="D31" s="407"/>
      <c r="E31" s="406"/>
      <c r="F31" s="405"/>
    </row>
    <row r="32" spans="1:6" s="2" customFormat="1" ht="15" x14ac:dyDescent="0.25">
      <c r="A32" s="469"/>
      <c r="B32" s="482" t="s">
        <v>1195</v>
      </c>
      <c r="C32" s="483">
        <v>0</v>
      </c>
      <c r="D32" s="407"/>
      <c r="E32" s="406"/>
      <c r="F32" s="405"/>
    </row>
    <row r="33" spans="1:6" s="2" customFormat="1" ht="15" x14ac:dyDescent="0.25">
      <c r="A33" s="469" t="s">
        <v>926</v>
      </c>
      <c r="B33" s="481" t="s">
        <v>201</v>
      </c>
      <c r="C33" s="476">
        <f>VLOOKUP(B33,DTA!$A$2:$C$704,3,0)</f>
        <v>6939873.4199999999</v>
      </c>
      <c r="D33" s="407"/>
      <c r="E33" s="406"/>
      <c r="F33" s="405"/>
    </row>
    <row r="34" spans="1:6" s="3" customFormat="1" ht="14.25" x14ac:dyDescent="0.2">
      <c r="A34" s="484" t="s">
        <v>5</v>
      </c>
      <c r="B34" s="470"/>
      <c r="C34" s="472"/>
      <c r="D34" s="485"/>
      <c r="E34" s="486">
        <f>SUM(D35:D53)</f>
        <v>304272.46000000089</v>
      </c>
      <c r="F34" s="407"/>
    </row>
    <row r="35" spans="1:6" ht="15" x14ac:dyDescent="0.25">
      <c r="A35" s="469" t="s">
        <v>926</v>
      </c>
      <c r="B35" s="466" t="s">
        <v>912</v>
      </c>
      <c r="C35" s="487"/>
      <c r="D35" s="467">
        <f>SUM(C36:C37)</f>
        <v>0</v>
      </c>
      <c r="E35" s="473"/>
      <c r="F35" s="474"/>
    </row>
    <row r="36" spans="1:6" ht="15" x14ac:dyDescent="0.25">
      <c r="A36" s="469" t="s">
        <v>926</v>
      </c>
      <c r="B36" s="475" t="s">
        <v>150</v>
      </c>
      <c r="C36" s="476">
        <v>0</v>
      </c>
      <c r="D36" s="407"/>
      <c r="E36" s="473"/>
      <c r="F36" s="474"/>
    </row>
    <row r="37" spans="1:6" ht="15" x14ac:dyDescent="0.25">
      <c r="A37" s="469" t="s">
        <v>926</v>
      </c>
      <c r="B37" s="475" t="s">
        <v>151</v>
      </c>
      <c r="C37" s="476">
        <v>0</v>
      </c>
      <c r="D37" s="407"/>
      <c r="E37" s="473"/>
      <c r="F37" s="474"/>
    </row>
    <row r="38" spans="1:6" ht="15" x14ac:dyDescent="0.25">
      <c r="A38" s="469" t="s">
        <v>926</v>
      </c>
      <c r="B38" s="488" t="s">
        <v>967</v>
      </c>
      <c r="C38" s="489"/>
      <c r="D38" s="490">
        <f>SUM(C39)</f>
        <v>0</v>
      </c>
      <c r="E38" s="473"/>
      <c r="F38" s="474"/>
    </row>
    <row r="39" spans="1:6" ht="15" x14ac:dyDescent="0.25">
      <c r="A39" s="469" t="s">
        <v>926</v>
      </c>
      <c r="B39" s="491" t="s">
        <v>156</v>
      </c>
      <c r="C39" s="476">
        <v>0</v>
      </c>
      <c r="D39" s="492"/>
      <c r="E39" s="473"/>
      <c r="F39" s="474"/>
    </row>
    <row r="40" spans="1:6" ht="15" x14ac:dyDescent="0.25">
      <c r="A40" s="469" t="s">
        <v>926</v>
      </c>
      <c r="B40" s="488" t="s">
        <v>936</v>
      </c>
      <c r="C40" s="489"/>
      <c r="D40" s="490">
        <f>SUM(C41)</f>
        <v>0</v>
      </c>
      <c r="E40" s="473"/>
      <c r="F40" s="474"/>
    </row>
    <row r="41" spans="1:6" ht="15" x14ac:dyDescent="0.25">
      <c r="A41" s="469" t="s">
        <v>926</v>
      </c>
      <c r="B41" s="491" t="s">
        <v>192</v>
      </c>
      <c r="C41" s="476">
        <v>0</v>
      </c>
      <c r="D41" s="492"/>
      <c r="E41" s="473"/>
      <c r="F41" s="474"/>
    </row>
    <row r="42" spans="1:6" ht="15" x14ac:dyDescent="0.25">
      <c r="A42" s="469" t="s">
        <v>926</v>
      </c>
      <c r="B42" s="470" t="s">
        <v>913</v>
      </c>
      <c r="C42" s="471"/>
      <c r="D42" s="472">
        <f>SUM(C43:C48)</f>
        <v>44808.07</v>
      </c>
      <c r="E42" s="473"/>
      <c r="F42" s="474"/>
    </row>
    <row r="43" spans="1:6" ht="15" x14ac:dyDescent="0.25">
      <c r="A43" s="469" t="s">
        <v>926</v>
      </c>
      <c r="B43" s="475" t="s">
        <v>291</v>
      </c>
      <c r="C43" s="476">
        <f>VLOOKUP(B43,DTA!$A$2:$C$704,3,0)</f>
        <v>764.95</v>
      </c>
      <c r="D43" s="407"/>
      <c r="E43" s="473"/>
      <c r="F43" s="474"/>
    </row>
    <row r="44" spans="1:6" ht="15" x14ac:dyDescent="0.25">
      <c r="A44" s="469"/>
      <c r="B44" s="480" t="s">
        <v>1710</v>
      </c>
      <c r="C44" s="476">
        <f>VLOOKUP(B44,DTA!$A$2:$C$704,3,0)</f>
        <v>110.5</v>
      </c>
      <c r="D44" s="407"/>
      <c r="E44" s="473"/>
      <c r="F44" s="474"/>
    </row>
    <row r="45" spans="1:6" ht="15" x14ac:dyDescent="0.25">
      <c r="A45" s="469" t="s">
        <v>926</v>
      </c>
      <c r="B45" s="475" t="s">
        <v>295</v>
      </c>
      <c r="C45" s="476">
        <f>VLOOKUP(B45,DTA!$A$2:$C$704,3,0)</f>
        <v>12226.34</v>
      </c>
      <c r="D45" s="407"/>
      <c r="E45" s="473"/>
      <c r="F45" s="474"/>
    </row>
    <row r="46" spans="1:6" ht="15" x14ac:dyDescent="0.25">
      <c r="A46" s="469"/>
      <c r="B46" s="475" t="s">
        <v>301</v>
      </c>
      <c r="C46" s="476">
        <f>VLOOKUP(B46,DTA!$A$2:$C$704,3,0)</f>
        <v>9919.7000000000007</v>
      </c>
      <c r="D46" s="407"/>
      <c r="E46" s="473"/>
      <c r="F46" s="474"/>
    </row>
    <row r="47" spans="1:6" ht="15" x14ac:dyDescent="0.25">
      <c r="A47" s="469" t="s">
        <v>926</v>
      </c>
      <c r="B47" s="475" t="s">
        <v>309</v>
      </c>
      <c r="C47" s="476">
        <f>VLOOKUP(B47,DTA!$A$2:$C$704,3,0)</f>
        <v>21067.45</v>
      </c>
      <c r="D47" s="407"/>
      <c r="E47" s="473"/>
      <c r="F47" s="474"/>
    </row>
    <row r="48" spans="1:6" ht="15" x14ac:dyDescent="0.25">
      <c r="A48" s="469" t="s">
        <v>926</v>
      </c>
      <c r="B48" s="475" t="s">
        <v>315</v>
      </c>
      <c r="C48" s="476">
        <f>VLOOKUP(B48,DTA!$A$2:$C$704,3,0)</f>
        <v>719.13</v>
      </c>
      <c r="D48" s="407"/>
      <c r="E48" s="473"/>
      <c r="F48" s="474"/>
    </row>
    <row r="49" spans="1:6" ht="15" x14ac:dyDescent="0.25">
      <c r="A49" s="469" t="s">
        <v>926</v>
      </c>
      <c r="B49" s="470" t="s">
        <v>914</v>
      </c>
      <c r="C49" s="471"/>
      <c r="D49" s="472">
        <f>SUM(C50:C51)</f>
        <v>48254596.600000001</v>
      </c>
      <c r="E49" s="473"/>
      <c r="F49" s="474"/>
    </row>
    <row r="50" spans="1:6" ht="15" x14ac:dyDescent="0.25">
      <c r="A50" s="469" t="s">
        <v>926</v>
      </c>
      <c r="B50" s="475" t="s">
        <v>318</v>
      </c>
      <c r="C50" s="476">
        <f>VLOOKUP(B50,DTA!$A$2:$C$704,3,0)</f>
        <v>1638763.72</v>
      </c>
      <c r="D50" s="407"/>
      <c r="E50" s="473"/>
      <c r="F50" s="474"/>
    </row>
    <row r="51" spans="1:6" ht="15" x14ac:dyDescent="0.25">
      <c r="A51" s="469" t="s">
        <v>926</v>
      </c>
      <c r="B51" s="475" t="s">
        <v>349</v>
      </c>
      <c r="C51" s="476">
        <f>VLOOKUP(B51,DTA!$A$2:$C$704,3,0)</f>
        <v>46615832.880000003</v>
      </c>
      <c r="D51" s="407"/>
      <c r="E51" s="473"/>
      <c r="F51" s="474"/>
    </row>
    <row r="52" spans="1:6" ht="15" x14ac:dyDescent="0.25">
      <c r="A52" s="469" t="s">
        <v>926</v>
      </c>
      <c r="B52" s="470" t="s">
        <v>915</v>
      </c>
      <c r="C52" s="471"/>
      <c r="D52" s="472">
        <f>SUM(C53)</f>
        <v>-47995132.210000001</v>
      </c>
      <c r="E52" s="473"/>
      <c r="F52" s="474"/>
    </row>
    <row r="53" spans="1:6" ht="15" x14ac:dyDescent="0.25">
      <c r="A53" s="469" t="s">
        <v>926</v>
      </c>
      <c r="B53" s="475" t="s">
        <v>353</v>
      </c>
      <c r="C53" s="476">
        <f>VLOOKUP(B53,DTA!$A$2:$C$704,3,0)</f>
        <v>-47995132.210000001</v>
      </c>
      <c r="D53" s="407"/>
      <c r="E53" s="473"/>
      <c r="F53" s="474"/>
    </row>
    <row r="54" spans="1:6" s="3" customFormat="1" ht="14.25" x14ac:dyDescent="0.2">
      <c r="A54" s="484" t="s">
        <v>6</v>
      </c>
      <c r="B54" s="470"/>
      <c r="C54" s="472"/>
      <c r="D54" s="485"/>
      <c r="E54" s="486">
        <f>SUM(D55:D85)</f>
        <v>821884656.92999983</v>
      </c>
      <c r="F54" s="407"/>
    </row>
    <row r="55" spans="1:6" ht="15" x14ac:dyDescent="0.25">
      <c r="A55" s="469" t="s">
        <v>926</v>
      </c>
      <c r="B55" s="470" t="s">
        <v>916</v>
      </c>
      <c r="C55" s="471"/>
      <c r="D55" s="472">
        <f>SUM(C56:C60)</f>
        <v>901333388.29999995</v>
      </c>
      <c r="E55" s="473"/>
      <c r="F55" s="474"/>
    </row>
    <row r="56" spans="1:6" ht="15" x14ac:dyDescent="0.25">
      <c r="A56" s="469" t="s">
        <v>926</v>
      </c>
      <c r="B56" s="475" t="s">
        <v>159</v>
      </c>
      <c r="C56" s="476">
        <f>VLOOKUP(B56,DTA!$A$2:$C$704,3,0)</f>
        <v>830164628.37</v>
      </c>
      <c r="D56" s="407"/>
      <c r="E56" s="473"/>
      <c r="F56" s="474"/>
    </row>
    <row r="57" spans="1:6" ht="15" x14ac:dyDescent="0.25">
      <c r="A57" s="469" t="s">
        <v>926</v>
      </c>
      <c r="B57" s="475" t="s">
        <v>163</v>
      </c>
      <c r="C57" s="476">
        <f>VLOOKUP(B57,DTA!$A$2:$C$704,3,0)</f>
        <v>7094678.5199999996</v>
      </c>
      <c r="D57" s="407"/>
      <c r="E57" s="473"/>
      <c r="F57" s="474"/>
    </row>
    <row r="58" spans="1:6" ht="15" x14ac:dyDescent="0.25">
      <c r="A58" s="469" t="s">
        <v>926</v>
      </c>
      <c r="B58" s="475" t="s">
        <v>170</v>
      </c>
      <c r="C58" s="476">
        <f>VLOOKUP(B58,DTA!$A$2:$C$704,3,0)</f>
        <v>64074081.409999996</v>
      </c>
      <c r="D58" s="407"/>
      <c r="E58" s="473"/>
      <c r="F58" s="474"/>
    </row>
    <row r="59" spans="1:6" ht="15" x14ac:dyDescent="0.25">
      <c r="A59" s="469" t="s">
        <v>926</v>
      </c>
      <c r="B59" s="491" t="s">
        <v>174</v>
      </c>
      <c r="C59" s="476">
        <v>0</v>
      </c>
      <c r="D59" s="407"/>
      <c r="E59" s="473"/>
      <c r="F59" s="474"/>
    </row>
    <row r="60" spans="1:6" ht="15" x14ac:dyDescent="0.25">
      <c r="A60" s="469"/>
      <c r="B60" s="482" t="s">
        <v>1632</v>
      </c>
      <c r="C60" s="476">
        <v>0</v>
      </c>
      <c r="D60" s="407"/>
      <c r="E60" s="473"/>
      <c r="F60" s="474"/>
    </row>
    <row r="61" spans="1:6" ht="15" x14ac:dyDescent="0.25">
      <c r="A61" s="469" t="s">
        <v>926</v>
      </c>
      <c r="B61" s="470" t="s">
        <v>917</v>
      </c>
      <c r="C61" s="471"/>
      <c r="D61" s="472">
        <f>SUM(C62:C65)</f>
        <v>44250816.699999996</v>
      </c>
      <c r="E61" s="473"/>
      <c r="F61" s="474"/>
    </row>
    <row r="62" spans="1:6" ht="15" x14ac:dyDescent="0.25">
      <c r="A62" s="469" t="s">
        <v>926</v>
      </c>
      <c r="B62" s="475" t="s">
        <v>161</v>
      </c>
      <c r="C62" s="476">
        <f>VLOOKUP(B62,DTA!$A$2:$C$704,3,0)</f>
        <v>34587844.07</v>
      </c>
      <c r="D62" s="407"/>
      <c r="E62" s="473"/>
      <c r="F62" s="474"/>
    </row>
    <row r="63" spans="1:6" ht="15" x14ac:dyDescent="0.25">
      <c r="A63" s="469" t="s">
        <v>926</v>
      </c>
      <c r="B63" s="475" t="s">
        <v>165</v>
      </c>
      <c r="C63" s="476">
        <f>VLOOKUP(B63,DTA!$A$2:$C$704,3,0)</f>
        <v>646589.87</v>
      </c>
      <c r="D63" s="407"/>
      <c r="E63" s="473"/>
      <c r="F63" s="474"/>
    </row>
    <row r="64" spans="1:6" ht="15" x14ac:dyDescent="0.25">
      <c r="A64" s="469"/>
      <c r="B64" s="440" t="s">
        <v>167</v>
      </c>
      <c r="C64" s="476">
        <v>0</v>
      </c>
      <c r="D64" s="407"/>
      <c r="E64" s="473"/>
      <c r="F64" s="474"/>
    </row>
    <row r="65" spans="1:6" ht="15" x14ac:dyDescent="0.25">
      <c r="A65" s="469" t="s">
        <v>926</v>
      </c>
      <c r="B65" s="475" t="s">
        <v>172</v>
      </c>
      <c r="C65" s="476">
        <f>VLOOKUP(B65,DTA!$A$2:$C$704,3,0)</f>
        <v>9016382.7599999998</v>
      </c>
      <c r="D65" s="407"/>
      <c r="E65" s="473"/>
      <c r="F65" s="474"/>
    </row>
    <row r="66" spans="1:6" ht="15" x14ac:dyDescent="0.25">
      <c r="A66" s="469" t="s">
        <v>926</v>
      </c>
      <c r="B66" s="470" t="s">
        <v>937</v>
      </c>
      <c r="C66" s="471"/>
      <c r="D66" s="472">
        <f>SUM(C67:C68)</f>
        <v>3006391.67</v>
      </c>
      <c r="E66" s="473"/>
      <c r="F66" s="474"/>
    </row>
    <row r="67" spans="1:6" ht="15" x14ac:dyDescent="0.25">
      <c r="A67" s="469" t="s">
        <v>926</v>
      </c>
      <c r="B67" s="475" t="s">
        <v>251</v>
      </c>
      <c r="C67" s="476">
        <f>VLOOKUP(B67,DTA!$A$2:$C$704,3,0)</f>
        <v>2923729.98</v>
      </c>
      <c r="D67" s="407"/>
      <c r="E67" s="473"/>
      <c r="F67" s="474"/>
    </row>
    <row r="68" spans="1:6" ht="15" x14ac:dyDescent="0.25">
      <c r="A68" s="469" t="s">
        <v>926</v>
      </c>
      <c r="B68" s="475" t="s">
        <v>253</v>
      </c>
      <c r="C68" s="476">
        <f>VLOOKUP(B68,DTA!$A$2:$C$704,3,0)</f>
        <v>82661.69</v>
      </c>
      <c r="D68" s="407"/>
      <c r="E68" s="473"/>
      <c r="F68" s="474"/>
    </row>
    <row r="69" spans="1:6" ht="15" x14ac:dyDescent="0.25">
      <c r="A69" s="469" t="s">
        <v>926</v>
      </c>
      <c r="B69" s="470" t="s">
        <v>1067</v>
      </c>
      <c r="C69" s="471"/>
      <c r="D69" s="472">
        <f>SUM(C70:C72)</f>
        <v>-15636435.890000001</v>
      </c>
      <c r="E69" s="473"/>
      <c r="F69" s="474"/>
    </row>
    <row r="70" spans="1:6" ht="15" x14ac:dyDescent="0.25">
      <c r="A70" s="469" t="s">
        <v>926</v>
      </c>
      <c r="B70" s="475" t="s">
        <v>185</v>
      </c>
      <c r="C70" s="476">
        <f>VLOOKUP(B70,DTA!$A$2:$C$704,3,0)</f>
        <v>-13904470.460000001</v>
      </c>
      <c r="D70" s="407"/>
      <c r="E70" s="473"/>
      <c r="F70" s="474"/>
    </row>
    <row r="71" spans="1:6" ht="15" x14ac:dyDescent="0.25">
      <c r="A71" s="469" t="s">
        <v>926</v>
      </c>
      <c r="B71" s="475" t="s">
        <v>276</v>
      </c>
      <c r="C71" s="476">
        <f>VLOOKUP(B71,DTA!$A$2:$C$704,3,0)</f>
        <v>-1731965.43</v>
      </c>
      <c r="D71" s="407"/>
      <c r="E71" s="473"/>
      <c r="F71" s="474"/>
    </row>
    <row r="72" spans="1:6" ht="15" x14ac:dyDescent="0.25">
      <c r="A72" s="469"/>
      <c r="B72" s="493"/>
      <c r="C72" s="487"/>
      <c r="D72" s="407"/>
      <c r="E72" s="473"/>
      <c r="F72" s="474"/>
    </row>
    <row r="73" spans="1:6" ht="15" x14ac:dyDescent="0.25">
      <c r="A73" s="469" t="s">
        <v>926</v>
      </c>
      <c r="B73" s="470" t="s">
        <v>1068</v>
      </c>
      <c r="C73" s="471"/>
      <c r="D73" s="472">
        <f>SUM(C74)</f>
        <v>-55036865.630000003</v>
      </c>
      <c r="E73" s="473"/>
      <c r="F73" s="474"/>
    </row>
    <row r="74" spans="1:6" ht="15" x14ac:dyDescent="0.25">
      <c r="A74" s="469" t="s">
        <v>926</v>
      </c>
      <c r="B74" s="491" t="s">
        <v>186</v>
      </c>
      <c r="C74" s="483">
        <f>VLOOKUP(B74,DTA!$A$2:$C$704,3,0)</f>
        <v>-55036865.630000003</v>
      </c>
      <c r="D74" s="492"/>
      <c r="E74" s="473"/>
      <c r="F74" s="474"/>
    </row>
    <row r="75" spans="1:6" ht="15" x14ac:dyDescent="0.25">
      <c r="A75" s="469"/>
      <c r="B75" s="470" t="s">
        <v>1362</v>
      </c>
      <c r="C75" s="477"/>
      <c r="D75" s="472">
        <f>+C76</f>
        <v>-56342131.960000001</v>
      </c>
      <c r="E75" s="473"/>
      <c r="F75" s="474"/>
    </row>
    <row r="76" spans="1:6" ht="15" x14ac:dyDescent="0.25">
      <c r="A76" s="469"/>
      <c r="B76" s="482" t="s">
        <v>1328</v>
      </c>
      <c r="C76" s="483">
        <f>VLOOKUP(B76,DTA!$A$2:$C$704,3,0)</f>
        <v>-56342131.960000001</v>
      </c>
      <c r="D76" s="492"/>
      <c r="E76" s="473"/>
      <c r="F76" s="474"/>
    </row>
    <row r="77" spans="1:6" ht="15" x14ac:dyDescent="0.25">
      <c r="A77" s="469" t="s">
        <v>926</v>
      </c>
      <c r="B77" s="470" t="s">
        <v>1069</v>
      </c>
      <c r="C77" s="471"/>
      <c r="D77" s="472">
        <f>SUM(C78)</f>
        <v>-141450.44</v>
      </c>
      <c r="E77" s="473"/>
      <c r="F77" s="474"/>
    </row>
    <row r="78" spans="1:6" ht="15" x14ac:dyDescent="0.25">
      <c r="A78" s="469" t="s">
        <v>926</v>
      </c>
      <c r="B78" s="491" t="s">
        <v>187</v>
      </c>
      <c r="C78" s="483">
        <f>VLOOKUP(B78,DTA!$A$2:$C$704,3,0)</f>
        <v>-141450.44</v>
      </c>
      <c r="D78" s="492"/>
      <c r="E78" s="473"/>
      <c r="F78" s="474"/>
    </row>
    <row r="79" spans="1:6" ht="15" x14ac:dyDescent="0.25">
      <c r="A79" s="469" t="s">
        <v>926</v>
      </c>
      <c r="B79" s="470" t="s">
        <v>918</v>
      </c>
      <c r="C79" s="471"/>
      <c r="D79" s="472">
        <f>SUM(C80:C81)</f>
        <v>450944.18</v>
      </c>
      <c r="E79" s="473"/>
      <c r="F79" s="474"/>
    </row>
    <row r="80" spans="1:6" ht="15" x14ac:dyDescent="0.25">
      <c r="A80" s="469" t="s">
        <v>926</v>
      </c>
      <c r="B80" s="475" t="s">
        <v>177</v>
      </c>
      <c r="C80" s="476">
        <f>VLOOKUP(B80,DTA!$A$2:$C$704,3,0)</f>
        <v>466710.42</v>
      </c>
      <c r="D80" s="407"/>
      <c r="E80" s="473"/>
      <c r="F80" s="474"/>
    </row>
    <row r="81" spans="1:6" ht="15" x14ac:dyDescent="0.25">
      <c r="A81" s="469" t="s">
        <v>926</v>
      </c>
      <c r="B81" s="475" t="s">
        <v>190</v>
      </c>
      <c r="C81" s="476">
        <f>VLOOKUP(B81,DTA!$A$2:$C$704,3,0)</f>
        <v>-15766.24</v>
      </c>
      <c r="D81" s="407"/>
      <c r="E81" s="473"/>
      <c r="F81" s="474"/>
    </row>
    <row r="82" spans="1:6" ht="15" x14ac:dyDescent="0.25">
      <c r="A82" s="469" t="s">
        <v>926</v>
      </c>
      <c r="B82" s="470" t="s">
        <v>919</v>
      </c>
      <c r="C82" s="471"/>
      <c r="D82" s="472">
        <f>SUM(C83:C84)</f>
        <v>4526.59</v>
      </c>
      <c r="E82" s="473"/>
      <c r="F82" s="474"/>
    </row>
    <row r="83" spans="1:6" ht="15" x14ac:dyDescent="0.25">
      <c r="A83" s="469" t="s">
        <v>926</v>
      </c>
      <c r="B83" s="475" t="s">
        <v>167</v>
      </c>
      <c r="C83" s="476">
        <v>0</v>
      </c>
      <c r="D83" s="407"/>
      <c r="E83" s="473"/>
      <c r="F83" s="474"/>
    </row>
    <row r="84" spans="1:6" ht="15" x14ac:dyDescent="0.25">
      <c r="A84" s="469" t="s">
        <v>927</v>
      </c>
      <c r="B84" s="475" t="s">
        <v>168</v>
      </c>
      <c r="C84" s="476">
        <f>VLOOKUP(B84,DTA!$A$2:$C$704,3,0)</f>
        <v>4526.59</v>
      </c>
      <c r="D84" s="407"/>
      <c r="E84" s="473"/>
      <c r="F84" s="474"/>
    </row>
    <row r="85" spans="1:6" ht="15" x14ac:dyDescent="0.25">
      <c r="A85" s="469" t="s">
        <v>926</v>
      </c>
      <c r="B85" s="470" t="s">
        <v>1050</v>
      </c>
      <c r="C85" s="471"/>
      <c r="D85" s="472">
        <f>SUM(C86:C87)</f>
        <v>-4526.59</v>
      </c>
      <c r="E85" s="473"/>
      <c r="F85" s="474"/>
    </row>
    <row r="86" spans="1:6" ht="15" x14ac:dyDescent="0.25">
      <c r="A86" s="469" t="s">
        <v>926</v>
      </c>
      <c r="B86" s="475" t="s">
        <v>188</v>
      </c>
      <c r="C86" s="476">
        <v>0</v>
      </c>
      <c r="D86" s="407"/>
      <c r="E86" s="473"/>
      <c r="F86" s="474"/>
    </row>
    <row r="87" spans="1:6" ht="15" x14ac:dyDescent="0.25">
      <c r="A87" s="469" t="s">
        <v>926</v>
      </c>
      <c r="B87" s="475" t="s">
        <v>189</v>
      </c>
      <c r="C87" s="476">
        <f>VLOOKUP(B87,DTA!$A$2:$C$704,3,0)</f>
        <v>-4526.59</v>
      </c>
      <c r="D87" s="407"/>
      <c r="E87" s="473"/>
      <c r="F87" s="474"/>
    </row>
    <row r="88" spans="1:6" s="3" customFormat="1" ht="14.25" x14ac:dyDescent="0.2">
      <c r="A88" s="484" t="s">
        <v>7</v>
      </c>
      <c r="B88" s="470"/>
      <c r="C88" s="472"/>
      <c r="D88" s="485"/>
      <c r="E88" s="486">
        <f>SUM(D88:D99)</f>
        <v>15661803.529999999</v>
      </c>
      <c r="F88" s="407"/>
    </row>
    <row r="89" spans="1:6" s="2" customFormat="1" ht="15" x14ac:dyDescent="0.25">
      <c r="A89" s="469" t="s">
        <v>926</v>
      </c>
      <c r="B89" s="470" t="s">
        <v>920</v>
      </c>
      <c r="C89" s="477"/>
      <c r="D89" s="472">
        <f>SUM(C90:C91)</f>
        <v>14111553.549999999</v>
      </c>
      <c r="E89" s="406"/>
      <c r="F89" s="405"/>
    </row>
    <row r="90" spans="1:6" s="2" customFormat="1" ht="15" x14ac:dyDescent="0.25">
      <c r="A90" s="469" t="s">
        <v>926</v>
      </c>
      <c r="B90" s="475" t="s">
        <v>364</v>
      </c>
      <c r="C90" s="476">
        <f>VLOOKUP(B90,DTA!$A$2:$C$704,3,0)</f>
        <v>9065736.6199999992</v>
      </c>
      <c r="D90" s="407"/>
      <c r="E90" s="406"/>
      <c r="F90" s="405"/>
    </row>
    <row r="91" spans="1:6" s="2" customFormat="1" ht="15" x14ac:dyDescent="0.25">
      <c r="A91" s="469" t="s">
        <v>926</v>
      </c>
      <c r="B91" s="494" t="s">
        <v>404</v>
      </c>
      <c r="C91" s="495">
        <f>VLOOKUP(B91,DTA!$A$2:$C$704,3,0)*-1</f>
        <v>5045816.93</v>
      </c>
      <c r="D91" s="407"/>
      <c r="E91" s="406"/>
      <c r="F91" s="405"/>
    </row>
    <row r="92" spans="1:6" s="2" customFormat="1" ht="15" x14ac:dyDescent="0.25">
      <c r="A92" s="469" t="s">
        <v>926</v>
      </c>
      <c r="B92" s="470" t="s">
        <v>1070</v>
      </c>
      <c r="C92" s="477"/>
      <c r="D92" s="472">
        <f>SUM(C93)</f>
        <v>-5045816.93</v>
      </c>
      <c r="E92" s="406"/>
      <c r="F92" s="405"/>
    </row>
    <row r="93" spans="1:6" s="2" customFormat="1" ht="15" x14ac:dyDescent="0.25">
      <c r="A93" s="469" t="s">
        <v>926</v>
      </c>
      <c r="B93" s="475" t="s">
        <v>404</v>
      </c>
      <c r="C93" s="476">
        <f>VLOOKUP(B93,DTA!$A$2:$C$704,3,0)</f>
        <v>-5045816.93</v>
      </c>
      <c r="D93" s="407"/>
      <c r="E93" s="406"/>
      <c r="F93" s="405"/>
    </row>
    <row r="94" spans="1:6" s="2" customFormat="1" ht="15" x14ac:dyDescent="0.25">
      <c r="A94" s="469" t="s">
        <v>926</v>
      </c>
      <c r="B94" s="470" t="s">
        <v>921</v>
      </c>
      <c r="C94" s="477"/>
      <c r="D94" s="472">
        <f>SUM(C95)</f>
        <v>5854216.8600000003</v>
      </c>
      <c r="E94" s="406"/>
      <c r="F94" s="405"/>
    </row>
    <row r="95" spans="1:6" s="2" customFormat="1" ht="15" x14ac:dyDescent="0.25">
      <c r="A95" s="469" t="s">
        <v>926</v>
      </c>
      <c r="B95" s="475" t="s">
        <v>429</v>
      </c>
      <c r="C95" s="476">
        <f>VLOOKUP(B95,DTA!$A$2:$C$704,3,0)</f>
        <v>5854216.8600000003</v>
      </c>
      <c r="D95" s="407"/>
      <c r="E95" s="406"/>
      <c r="F95" s="405"/>
    </row>
    <row r="96" spans="1:6" s="2" customFormat="1" ht="15" x14ac:dyDescent="0.25">
      <c r="A96" s="469" t="s">
        <v>926</v>
      </c>
      <c r="B96" s="470" t="s">
        <v>922</v>
      </c>
      <c r="C96" s="477"/>
      <c r="D96" s="472">
        <f>SUM(C97)</f>
        <v>1574914.79</v>
      </c>
      <c r="E96" s="406"/>
      <c r="F96" s="405"/>
    </row>
    <row r="97" spans="1:6" s="2" customFormat="1" ht="15" x14ac:dyDescent="0.25">
      <c r="A97" s="469" t="s">
        <v>926</v>
      </c>
      <c r="B97" s="475" t="s">
        <v>223</v>
      </c>
      <c r="C97" s="476">
        <f>VLOOKUP(B97,DTA!$A$2:$C$704,3,0)</f>
        <v>1574914.79</v>
      </c>
      <c r="D97" s="467"/>
      <c r="E97" s="406"/>
      <c r="F97" s="405"/>
    </row>
    <row r="98" spans="1:6" s="2" customFormat="1" ht="15" x14ac:dyDescent="0.25">
      <c r="A98" s="469" t="s">
        <v>926</v>
      </c>
      <c r="B98" s="470" t="s">
        <v>1141</v>
      </c>
      <c r="C98" s="477"/>
      <c r="D98" s="472">
        <f>SUM(C99)</f>
        <v>-833064.74</v>
      </c>
      <c r="E98" s="406"/>
      <c r="F98" s="405"/>
    </row>
    <row r="99" spans="1:6" s="2" customFormat="1" ht="15" x14ac:dyDescent="0.25">
      <c r="A99" s="469" t="s">
        <v>926</v>
      </c>
      <c r="B99" s="480" t="s">
        <v>244</v>
      </c>
      <c r="C99" s="476">
        <f>VLOOKUP(B99,DTA!$A$2:$C$704,3,0)</f>
        <v>-833064.74</v>
      </c>
      <c r="D99" s="407"/>
      <c r="E99" s="406"/>
      <c r="F99" s="405"/>
    </row>
    <row r="100" spans="1:6" s="3" customFormat="1" ht="14.25" x14ac:dyDescent="0.2">
      <c r="A100" s="484" t="s">
        <v>8</v>
      </c>
      <c r="B100" s="470"/>
      <c r="C100" s="472"/>
      <c r="D100" s="485"/>
      <c r="E100" s="486">
        <f>SUM(D101:D121)</f>
        <v>1731403.8500000003</v>
      </c>
      <c r="F100" s="407"/>
    </row>
    <row r="101" spans="1:6" s="2" customFormat="1" ht="15" x14ac:dyDescent="0.25">
      <c r="A101" s="469" t="s">
        <v>926</v>
      </c>
      <c r="B101" s="470" t="s">
        <v>968</v>
      </c>
      <c r="C101" s="477"/>
      <c r="D101" s="472">
        <f>SUM(C102)</f>
        <v>2675.2</v>
      </c>
      <c r="E101" s="406"/>
      <c r="F101" s="405"/>
    </row>
    <row r="102" spans="1:6" s="2" customFormat="1" ht="15" x14ac:dyDescent="0.25">
      <c r="A102" s="469" t="s">
        <v>926</v>
      </c>
      <c r="B102" s="475" t="s">
        <v>269</v>
      </c>
      <c r="C102" s="476">
        <f>VLOOKUP(B102,DTA!$A$2:$C$704,3,0)</f>
        <v>2675.2</v>
      </c>
      <c r="D102" s="407"/>
      <c r="E102" s="406"/>
      <c r="F102" s="405"/>
    </row>
    <row r="103" spans="1:6" s="2" customFormat="1" ht="15" x14ac:dyDescent="0.25">
      <c r="A103" s="469" t="s">
        <v>926</v>
      </c>
      <c r="B103" s="470" t="s">
        <v>969</v>
      </c>
      <c r="C103" s="477"/>
      <c r="D103" s="472">
        <f>SUM(C104)</f>
        <v>-2675.2</v>
      </c>
      <c r="E103" s="406"/>
      <c r="F103" s="405"/>
    </row>
    <row r="104" spans="1:6" s="2" customFormat="1" ht="15" x14ac:dyDescent="0.25">
      <c r="A104" s="469" t="s">
        <v>926</v>
      </c>
      <c r="B104" s="491" t="s">
        <v>288</v>
      </c>
      <c r="C104" s="483">
        <f>VLOOKUP(B104,DTA!$A$2:$C$704,3,0)</f>
        <v>-2675.2</v>
      </c>
      <c r="D104" s="492"/>
      <c r="E104" s="406"/>
      <c r="F104" s="405"/>
    </row>
    <row r="105" spans="1:6" s="2" customFormat="1" ht="15" x14ac:dyDescent="0.25">
      <c r="A105" s="469" t="s">
        <v>926</v>
      </c>
      <c r="B105" s="470" t="s">
        <v>924</v>
      </c>
      <c r="C105" s="477"/>
      <c r="D105" s="472">
        <f>SUM(C106:C109)</f>
        <v>0</v>
      </c>
      <c r="E105" s="406"/>
      <c r="F105" s="405"/>
    </row>
    <row r="106" spans="1:6" s="2" customFormat="1" ht="15" x14ac:dyDescent="0.25">
      <c r="A106" s="469" t="s">
        <v>926</v>
      </c>
      <c r="B106" s="475" t="s">
        <v>439</v>
      </c>
      <c r="C106" s="476">
        <v>0</v>
      </c>
      <c r="D106" s="407"/>
      <c r="E106" s="406"/>
      <c r="F106" s="405"/>
    </row>
    <row r="107" spans="1:6" s="2" customFormat="1" ht="15" x14ac:dyDescent="0.25">
      <c r="A107" s="469"/>
      <c r="B107" s="480" t="s">
        <v>1390</v>
      </c>
      <c r="C107" s="476">
        <v>0</v>
      </c>
      <c r="D107" s="407"/>
      <c r="E107" s="406"/>
      <c r="F107" s="405"/>
    </row>
    <row r="108" spans="1:6" s="2" customFormat="1" ht="15" x14ac:dyDescent="0.25">
      <c r="A108" s="469" t="s">
        <v>926</v>
      </c>
      <c r="B108" s="491" t="s">
        <v>925</v>
      </c>
      <c r="C108" s="476">
        <v>0</v>
      </c>
      <c r="D108" s="496"/>
      <c r="E108" s="406"/>
      <c r="F108" s="405"/>
    </row>
    <row r="109" spans="1:6" s="2" customFormat="1" ht="15" x14ac:dyDescent="0.25">
      <c r="A109" s="469"/>
      <c r="B109" s="497" t="s">
        <v>1276</v>
      </c>
      <c r="C109" s="476">
        <v>0</v>
      </c>
      <c r="D109" s="407"/>
      <c r="E109" s="406"/>
      <c r="F109" s="405"/>
    </row>
    <row r="110" spans="1:6" s="2" customFormat="1" ht="15" x14ac:dyDescent="0.25">
      <c r="A110" s="469" t="s">
        <v>926</v>
      </c>
      <c r="B110" s="470" t="s">
        <v>941</v>
      </c>
      <c r="C110" s="477"/>
      <c r="D110" s="472">
        <f>SUM(C111:C112)</f>
        <v>0</v>
      </c>
      <c r="E110" s="406"/>
      <c r="F110" s="405"/>
    </row>
    <row r="111" spans="1:6" s="2" customFormat="1" ht="15" x14ac:dyDescent="0.25">
      <c r="A111" s="469" t="s">
        <v>926</v>
      </c>
      <c r="B111" s="475" t="s">
        <v>441</v>
      </c>
      <c r="C111" s="476">
        <v>0</v>
      </c>
      <c r="D111" s="407"/>
      <c r="E111" s="406"/>
      <c r="F111" s="405"/>
    </row>
    <row r="112" spans="1:6" s="2" customFormat="1" ht="18" x14ac:dyDescent="0.25">
      <c r="A112" s="469"/>
      <c r="B112" s="482" t="s">
        <v>1402</v>
      </c>
      <c r="C112" s="476">
        <v>0</v>
      </c>
      <c r="D112" s="498" t="s">
        <v>1600</v>
      </c>
      <c r="E112" s="406"/>
      <c r="F112" s="405"/>
    </row>
    <row r="113" spans="1:6" s="2" customFormat="1" ht="15" x14ac:dyDescent="0.25">
      <c r="A113" s="469" t="s">
        <v>926</v>
      </c>
      <c r="B113" s="470" t="s">
        <v>1385</v>
      </c>
      <c r="C113" s="472"/>
      <c r="D113" s="472">
        <f>SUM(C114)</f>
        <v>1231157.6200000001</v>
      </c>
      <c r="E113" s="406"/>
      <c r="F113" s="405"/>
    </row>
    <row r="114" spans="1:6" s="2" customFormat="1" ht="15" x14ac:dyDescent="0.25">
      <c r="A114" s="469" t="s">
        <v>926</v>
      </c>
      <c r="B114" s="497" t="s">
        <v>1251</v>
      </c>
      <c r="C114" s="495">
        <f>VLOOKUP(B114,DTA!$A$2:$C$704,3,0)</f>
        <v>1231157.6200000001</v>
      </c>
      <c r="D114" s="499"/>
      <c r="E114" s="406"/>
      <c r="F114" s="405"/>
    </row>
    <row r="115" spans="1:6" s="2" customFormat="1" ht="15" x14ac:dyDescent="0.25">
      <c r="A115" s="469" t="s">
        <v>926</v>
      </c>
      <c r="B115" s="470" t="s">
        <v>1139</v>
      </c>
      <c r="C115" s="477"/>
      <c r="D115" s="472">
        <f>SUM(C116)</f>
        <v>2025148.32</v>
      </c>
      <c r="E115" s="406"/>
      <c r="F115" s="405"/>
    </row>
    <row r="116" spans="1:6" s="2" customFormat="1" ht="15" x14ac:dyDescent="0.25">
      <c r="A116" s="469" t="s">
        <v>926</v>
      </c>
      <c r="B116" s="475" t="s">
        <v>204</v>
      </c>
      <c r="C116" s="476">
        <f>VLOOKUP(B116,DTA!$A$2:$C$704,3,0)</f>
        <v>2025148.32</v>
      </c>
      <c r="D116" s="407"/>
      <c r="E116" s="406"/>
      <c r="F116" s="405"/>
    </row>
    <row r="117" spans="1:6" s="2" customFormat="1" ht="15" x14ac:dyDescent="0.25">
      <c r="A117" s="469"/>
      <c r="B117" s="470" t="s">
        <v>1140</v>
      </c>
      <c r="C117" s="500"/>
      <c r="D117" s="472">
        <f>SUM(C118)</f>
        <v>-1527867.53</v>
      </c>
      <c r="E117" s="406"/>
      <c r="F117" s="405"/>
    </row>
    <row r="118" spans="1:6" s="2" customFormat="1" ht="15" x14ac:dyDescent="0.25">
      <c r="A118" s="469"/>
      <c r="B118" s="497" t="s">
        <v>231</v>
      </c>
      <c r="C118" s="476">
        <f>VLOOKUP(B118,DTA!$A$2:$C$704,3,0)</f>
        <v>-1527867.53</v>
      </c>
      <c r="D118" s="499"/>
      <c r="E118" s="406"/>
      <c r="F118" s="405"/>
    </row>
    <row r="119" spans="1:6" s="2" customFormat="1" ht="15" x14ac:dyDescent="0.25">
      <c r="A119" s="469"/>
      <c r="B119" s="470" t="s">
        <v>1323</v>
      </c>
      <c r="C119" s="477"/>
      <c r="D119" s="472">
        <f>C120</f>
        <v>63050.96</v>
      </c>
      <c r="E119" s="406"/>
      <c r="F119" s="405"/>
    </row>
    <row r="120" spans="1:6" s="2" customFormat="1" ht="15" x14ac:dyDescent="0.25">
      <c r="A120" s="469"/>
      <c r="B120" s="482" t="s">
        <v>1317</v>
      </c>
      <c r="C120" s="483">
        <f>VLOOKUP(B120,DTA!$A$2:$C$704,3,0)</f>
        <v>63050.96</v>
      </c>
      <c r="D120" s="492"/>
      <c r="E120" s="406"/>
      <c r="F120" s="405"/>
    </row>
    <row r="121" spans="1:6" s="2" customFormat="1" ht="15" x14ac:dyDescent="0.25">
      <c r="A121" s="469"/>
      <c r="B121" s="470" t="s">
        <v>1327</v>
      </c>
      <c r="C121" s="477"/>
      <c r="D121" s="472">
        <f>C122</f>
        <v>-60085.52</v>
      </c>
      <c r="E121" s="406"/>
      <c r="F121" s="405"/>
    </row>
    <row r="122" spans="1:6" s="2" customFormat="1" ht="15" x14ac:dyDescent="0.25">
      <c r="A122" s="469"/>
      <c r="B122" s="482" t="s">
        <v>1324</v>
      </c>
      <c r="C122" s="483">
        <f>VLOOKUP(B122,DTA!$A$2:$C$704,3,0)</f>
        <v>-60085.52</v>
      </c>
      <c r="D122" s="492"/>
      <c r="E122" s="406"/>
      <c r="F122" s="405"/>
    </row>
    <row r="123" spans="1:6" ht="14.25" x14ac:dyDescent="0.2">
      <c r="A123" s="501" t="s">
        <v>3</v>
      </c>
      <c r="B123" s="493"/>
      <c r="C123" s="487"/>
      <c r="D123" s="407"/>
      <c r="E123" s="473"/>
      <c r="F123" s="474"/>
    </row>
    <row r="124" spans="1:6" ht="14.25" x14ac:dyDescent="0.2">
      <c r="A124" s="502" t="s">
        <v>15</v>
      </c>
      <c r="B124" s="493"/>
      <c r="C124" s="487"/>
      <c r="D124" s="467">
        <f>SUM(C125:C126)</f>
        <v>251900945.27000001</v>
      </c>
      <c r="E124" s="468">
        <f>D124</f>
        <v>251900945.27000001</v>
      </c>
      <c r="F124" s="474"/>
    </row>
    <row r="125" spans="1:6" ht="14.25" x14ac:dyDescent="0.2">
      <c r="A125" s="502" t="s">
        <v>926</v>
      </c>
      <c r="B125" s="475" t="s">
        <v>865</v>
      </c>
      <c r="C125" s="476">
        <f>VLOOKUP(B125,DTA!$A$2:$C$727,3,0)*-1</f>
        <v>5334510.53</v>
      </c>
      <c r="D125" s="407"/>
      <c r="E125" s="473"/>
      <c r="F125" s="474"/>
    </row>
    <row r="126" spans="1:6" ht="14.25" x14ac:dyDescent="0.2">
      <c r="A126" s="502" t="s">
        <v>926</v>
      </c>
      <c r="B126" s="475" t="s">
        <v>873</v>
      </c>
      <c r="C126" s="476">
        <f>VLOOKUP(B126,DTA!$A$2:$C$727,3,0)*-1</f>
        <v>246566434.74000001</v>
      </c>
      <c r="D126" s="407"/>
      <c r="E126" s="473"/>
      <c r="F126" s="474"/>
    </row>
    <row r="127" spans="1:6" s="3" customFormat="1" ht="14.25" x14ac:dyDescent="0.2">
      <c r="A127" s="503" t="s">
        <v>4</v>
      </c>
      <c r="B127" s="466"/>
      <c r="C127" s="467"/>
      <c r="D127" s="407"/>
      <c r="E127" s="468">
        <f>SUM(D128:D131)</f>
        <v>6125441.8800000008</v>
      </c>
      <c r="F127" s="407"/>
    </row>
    <row r="128" spans="1:6" s="3" customFormat="1" ht="14.25" x14ac:dyDescent="0.2">
      <c r="A128" s="503" t="s">
        <v>926</v>
      </c>
      <c r="B128" s="470" t="s">
        <v>938</v>
      </c>
      <c r="C128" s="472"/>
      <c r="D128" s="472">
        <f>SUM(C128:C129)</f>
        <v>4500833.6500000004</v>
      </c>
      <c r="E128" s="468"/>
      <c r="F128" s="407"/>
    </row>
    <row r="129" spans="1:6" ht="15" x14ac:dyDescent="0.25">
      <c r="A129" s="504" t="s">
        <v>926</v>
      </c>
      <c r="B129" s="475" t="s">
        <v>443</v>
      </c>
      <c r="C129" s="476">
        <f>VLOOKUP(B129,DTA!$A$2:$C$727,3,0)</f>
        <v>4500833.6500000004</v>
      </c>
      <c r="D129" s="407"/>
      <c r="E129" s="473"/>
      <c r="F129" s="474"/>
    </row>
    <row r="130" spans="1:6" s="3" customFormat="1" ht="14.25" x14ac:dyDescent="0.2">
      <c r="A130" s="503" t="s">
        <v>926</v>
      </c>
      <c r="B130" s="470" t="s">
        <v>928</v>
      </c>
      <c r="C130" s="472"/>
      <c r="D130" s="472">
        <f>SUM(C131)</f>
        <v>1624608.23</v>
      </c>
      <c r="E130" s="468"/>
      <c r="F130" s="407"/>
    </row>
    <row r="131" spans="1:6" ht="15" x14ac:dyDescent="0.25">
      <c r="A131" s="504" t="s">
        <v>926</v>
      </c>
      <c r="B131" s="491" t="s">
        <v>508</v>
      </c>
      <c r="C131" s="476">
        <f>VLOOKUP(B131,DTA!$A$2:$C$704,3,0)</f>
        <v>1624608.23</v>
      </c>
      <c r="D131" s="407"/>
      <c r="E131" s="473"/>
      <c r="F131" s="474"/>
    </row>
    <row r="132" spans="1:6" s="3" customFormat="1" ht="14.25" x14ac:dyDescent="0.2">
      <c r="A132" s="503" t="s">
        <v>1746</v>
      </c>
      <c r="B132" s="466"/>
      <c r="C132" s="467"/>
      <c r="D132" s="407"/>
      <c r="E132" s="468">
        <f>SUM(D133)</f>
        <v>207404453.72</v>
      </c>
      <c r="F132" s="407"/>
    </row>
    <row r="133" spans="1:6" s="3" customFormat="1" ht="14.25" x14ac:dyDescent="0.2">
      <c r="A133" s="503" t="s">
        <v>926</v>
      </c>
      <c r="B133" s="470" t="s">
        <v>1747</v>
      </c>
      <c r="C133" s="472"/>
      <c r="D133" s="472">
        <f>SUM(C134)</f>
        <v>207404453.72</v>
      </c>
      <c r="E133" s="468"/>
      <c r="F133" s="407"/>
    </row>
    <row r="134" spans="1:6" ht="15" x14ac:dyDescent="0.25">
      <c r="A134" s="504" t="s">
        <v>926</v>
      </c>
      <c r="B134" s="475" t="s">
        <v>536</v>
      </c>
      <c r="C134" s="476">
        <f>VLOOKUP(B134,DTA!$A$2:$C$704,3,0)</f>
        <v>207404453.72</v>
      </c>
      <c r="D134" s="407"/>
      <c r="E134" s="473"/>
      <c r="F134" s="474"/>
    </row>
    <row r="135" spans="1:6" s="3" customFormat="1" ht="14.25" x14ac:dyDescent="0.2">
      <c r="A135" s="503" t="s">
        <v>1</v>
      </c>
      <c r="B135" s="466"/>
      <c r="C135" s="467"/>
      <c r="D135" s="407"/>
      <c r="E135" s="468">
        <f>SUM(D136+D141)</f>
        <v>49434787.25</v>
      </c>
      <c r="F135" s="407"/>
    </row>
    <row r="136" spans="1:6" s="3" customFormat="1" ht="14.25" x14ac:dyDescent="0.2">
      <c r="A136" s="503" t="s">
        <v>926</v>
      </c>
      <c r="B136" s="470" t="s">
        <v>929</v>
      </c>
      <c r="C136" s="472"/>
      <c r="D136" s="472">
        <f>SUM(C137:C140)</f>
        <v>31006576.449999999</v>
      </c>
      <c r="E136" s="468"/>
      <c r="F136" s="407"/>
    </row>
    <row r="137" spans="1:6" s="3" customFormat="1" ht="14.25" x14ac:dyDescent="0.2">
      <c r="A137" s="503"/>
      <c r="B137" s="482" t="s">
        <v>1033</v>
      </c>
      <c r="C137" s="476">
        <f>VLOOKUP(B137,DTA!$A$2:$C$727,3,0)</f>
        <v>112875</v>
      </c>
      <c r="D137" s="467"/>
      <c r="E137" s="468"/>
      <c r="F137" s="407"/>
    </row>
    <row r="138" spans="1:6" s="3" customFormat="1" ht="14.25" x14ac:dyDescent="0.2">
      <c r="A138" s="503"/>
      <c r="B138" s="482" t="s">
        <v>1014</v>
      </c>
      <c r="C138" s="476">
        <f>VLOOKUP(B138,DTA!$A$2:$C$704,3,0)</f>
        <v>30893701.449999999</v>
      </c>
      <c r="D138" s="467"/>
      <c r="E138" s="468"/>
      <c r="F138" s="407"/>
    </row>
    <row r="139" spans="1:6" s="3" customFormat="1" ht="14.25" x14ac:dyDescent="0.2">
      <c r="A139" s="503"/>
      <c r="B139" s="482" t="s">
        <v>1034</v>
      </c>
      <c r="C139" s="476">
        <v>0</v>
      </c>
      <c r="D139" s="467"/>
      <c r="E139" s="468"/>
      <c r="F139" s="407"/>
    </row>
    <row r="140" spans="1:6" ht="15" x14ac:dyDescent="0.25">
      <c r="A140" s="504" t="s">
        <v>926</v>
      </c>
      <c r="B140" s="491" t="s">
        <v>541</v>
      </c>
      <c r="C140" s="476">
        <v>0</v>
      </c>
      <c r="D140" s="407"/>
      <c r="E140" s="473"/>
      <c r="F140" s="474"/>
    </row>
    <row r="141" spans="1:6" ht="15" x14ac:dyDescent="0.25">
      <c r="A141" s="504"/>
      <c r="B141" s="470" t="s">
        <v>1684</v>
      </c>
      <c r="C141" s="476"/>
      <c r="D141" s="467">
        <f>+C142</f>
        <v>18428210.800000001</v>
      </c>
      <c r="E141" s="473"/>
      <c r="F141" s="474"/>
    </row>
    <row r="142" spans="1:6" ht="15" x14ac:dyDescent="0.25">
      <c r="A142" s="504"/>
      <c r="B142" s="482" t="s">
        <v>1678</v>
      </c>
      <c r="C142" s="476">
        <f>VLOOKUP(B142,DTA!$A$2:$C$704,3,0)</f>
        <v>18428210.800000001</v>
      </c>
      <c r="D142" s="407"/>
      <c r="E142" s="473"/>
      <c r="F142" s="474"/>
    </row>
    <row r="143" spans="1:6" s="3" customFormat="1" ht="14.25" x14ac:dyDescent="0.2">
      <c r="A143" s="503" t="s">
        <v>9</v>
      </c>
      <c r="B143" s="466"/>
      <c r="C143" s="467"/>
      <c r="D143" s="407"/>
      <c r="E143" s="468">
        <f>SUM(D144:D147)</f>
        <v>210416835.57999998</v>
      </c>
      <c r="F143" s="407"/>
    </row>
    <row r="144" spans="1:6" s="3" customFormat="1" ht="14.25" x14ac:dyDescent="0.2">
      <c r="A144" s="503" t="s">
        <v>926</v>
      </c>
      <c r="B144" s="470" t="s">
        <v>930</v>
      </c>
      <c r="C144" s="472"/>
      <c r="D144" s="472">
        <f>SUM(C145)</f>
        <v>210336203.38999999</v>
      </c>
      <c r="E144" s="468"/>
      <c r="F144" s="407"/>
    </row>
    <row r="145" spans="1:6" ht="15" x14ac:dyDescent="0.25">
      <c r="A145" s="504" t="s">
        <v>926</v>
      </c>
      <c r="B145" s="475" t="s">
        <v>548</v>
      </c>
      <c r="C145" s="476">
        <f>VLOOKUP(B145,DTA!$A$2:$C$704,3,0)</f>
        <v>210336203.38999999</v>
      </c>
      <c r="D145" s="407"/>
      <c r="E145" s="473"/>
      <c r="F145" s="474"/>
    </row>
    <row r="146" spans="1:6" s="3" customFormat="1" ht="14.25" x14ac:dyDescent="0.2">
      <c r="A146" s="503" t="s">
        <v>926</v>
      </c>
      <c r="B146" s="470" t="s">
        <v>1071</v>
      </c>
      <c r="C146" s="472"/>
      <c r="D146" s="472">
        <f>SUM(C147)</f>
        <v>80632.19</v>
      </c>
      <c r="E146" s="468"/>
      <c r="F146" s="407"/>
    </row>
    <row r="147" spans="1:6" ht="15" x14ac:dyDescent="0.25">
      <c r="A147" s="504" t="s">
        <v>926</v>
      </c>
      <c r="B147" s="480" t="s">
        <v>554</v>
      </c>
      <c r="C147" s="476">
        <f>VLOOKUP(B147,DTA!$A$2:$C$704,3,0)</f>
        <v>80632.19</v>
      </c>
      <c r="D147" s="407"/>
      <c r="E147" s="473"/>
      <c r="F147" s="474"/>
    </row>
    <row r="148" spans="1:6" s="3" customFormat="1" ht="14.25" x14ac:dyDescent="0.2">
      <c r="A148" s="503" t="s">
        <v>14</v>
      </c>
      <c r="B148" s="466"/>
      <c r="C148" s="467"/>
      <c r="D148" s="407"/>
      <c r="E148" s="468">
        <f>SUM(D149:D154)</f>
        <v>4720924.4499999993</v>
      </c>
      <c r="F148" s="407"/>
    </row>
    <row r="149" spans="1:6" s="3" customFormat="1" ht="14.25" x14ac:dyDescent="0.2">
      <c r="A149" s="503" t="s">
        <v>926</v>
      </c>
      <c r="B149" s="470" t="s">
        <v>931</v>
      </c>
      <c r="C149" s="472"/>
      <c r="D149" s="472">
        <f>SUM(C150)</f>
        <v>80962.929999999993</v>
      </c>
      <c r="E149" s="468"/>
      <c r="F149" s="407"/>
    </row>
    <row r="150" spans="1:6" ht="15" x14ac:dyDescent="0.25">
      <c r="A150" s="504" t="s">
        <v>926</v>
      </c>
      <c r="B150" s="475" t="s">
        <v>555</v>
      </c>
      <c r="C150" s="476">
        <f>VLOOKUP(B150,DTA!$A$2:$C$704,3,0)</f>
        <v>80962.929999999993</v>
      </c>
      <c r="D150" s="407"/>
      <c r="E150" s="473"/>
      <c r="F150" s="474"/>
    </row>
    <row r="151" spans="1:6" s="3" customFormat="1" ht="14.25" x14ac:dyDescent="0.2">
      <c r="A151" s="503" t="s">
        <v>926</v>
      </c>
      <c r="B151" s="466" t="s">
        <v>1072</v>
      </c>
      <c r="C151" s="467"/>
      <c r="D151" s="467">
        <f>SUM(C152)</f>
        <v>4639961.5199999996</v>
      </c>
      <c r="E151" s="468"/>
      <c r="F151" s="407"/>
    </row>
    <row r="152" spans="1:6" ht="15" x14ac:dyDescent="0.25">
      <c r="A152" s="504" t="s">
        <v>926</v>
      </c>
      <c r="B152" s="475" t="s">
        <v>559</v>
      </c>
      <c r="C152" s="476">
        <f>VLOOKUP(B152,DTA!$A$2:$C$704,3,0)</f>
        <v>4639961.5199999996</v>
      </c>
      <c r="D152" s="407"/>
      <c r="E152" s="473"/>
      <c r="F152" s="474"/>
    </row>
    <row r="153" spans="1:6" s="3" customFormat="1" ht="14.25" x14ac:dyDescent="0.2">
      <c r="A153" s="503" t="s">
        <v>926</v>
      </c>
      <c r="B153" s="470" t="s">
        <v>939</v>
      </c>
      <c r="C153" s="472"/>
      <c r="D153" s="472">
        <f>SUM(C154)</f>
        <v>0</v>
      </c>
      <c r="E153" s="468"/>
      <c r="F153" s="407"/>
    </row>
    <row r="154" spans="1:6" ht="15" x14ac:dyDescent="0.25">
      <c r="A154" s="504" t="s">
        <v>926</v>
      </c>
      <c r="B154" s="475" t="s">
        <v>563</v>
      </c>
      <c r="C154" s="476">
        <v>0</v>
      </c>
      <c r="D154" s="407"/>
      <c r="E154" s="473"/>
      <c r="F154" s="474"/>
    </row>
    <row r="155" spans="1:6" s="3" customFormat="1" ht="14.25" x14ac:dyDescent="0.2">
      <c r="A155" s="503" t="s">
        <v>10</v>
      </c>
      <c r="B155" s="466"/>
      <c r="C155" s="467"/>
      <c r="D155" s="407"/>
      <c r="E155" s="468">
        <f>SUM(D156:D157)</f>
        <v>3164507.12</v>
      </c>
      <c r="F155" s="407"/>
    </row>
    <row r="156" spans="1:6" s="3" customFormat="1" ht="14.25" x14ac:dyDescent="0.2">
      <c r="A156" s="503" t="s">
        <v>926</v>
      </c>
      <c r="B156" s="470" t="s">
        <v>1065</v>
      </c>
      <c r="C156" s="472"/>
      <c r="D156" s="472">
        <f>SUM(C157)</f>
        <v>3164507.12</v>
      </c>
      <c r="E156" s="468"/>
      <c r="F156" s="407"/>
    </row>
    <row r="157" spans="1:6" ht="15" x14ac:dyDescent="0.25">
      <c r="A157" s="504" t="s">
        <v>926</v>
      </c>
      <c r="B157" s="475" t="s">
        <v>567</v>
      </c>
      <c r="C157" s="476">
        <f>VLOOKUP(B157,DTA!$A$2:$C$704,3,0)</f>
        <v>3164507.12</v>
      </c>
      <c r="D157" s="407"/>
      <c r="E157" s="473"/>
      <c r="F157" s="474"/>
    </row>
    <row r="158" spans="1:6" ht="14.25" x14ac:dyDescent="0.2">
      <c r="A158" s="505" t="s">
        <v>2</v>
      </c>
      <c r="B158" s="493"/>
      <c r="C158" s="487"/>
      <c r="D158" s="407"/>
      <c r="E158" s="473"/>
      <c r="F158" s="474"/>
    </row>
    <row r="159" spans="1:6" s="3" customFormat="1" ht="14.25" x14ac:dyDescent="0.2">
      <c r="A159" s="506"/>
      <c r="B159" s="507" t="s">
        <v>1037</v>
      </c>
      <c r="C159" s="472"/>
      <c r="D159" s="472">
        <f>SUM(C160:C161)</f>
        <v>6635428.5700000003</v>
      </c>
      <c r="E159" s="486">
        <f>D159</f>
        <v>6635428.5700000003</v>
      </c>
      <c r="F159" s="407"/>
    </row>
    <row r="160" spans="1:6" ht="15" x14ac:dyDescent="0.25">
      <c r="A160" s="504" t="s">
        <v>926</v>
      </c>
      <c r="B160" s="475" t="s">
        <v>581</v>
      </c>
      <c r="C160" s="476">
        <f>VLOOKUP(B160,DTA!$A$2:$C$727,3,0)</f>
        <v>2857142.86</v>
      </c>
      <c r="D160" s="407"/>
      <c r="E160" s="473"/>
      <c r="F160" s="474"/>
    </row>
    <row r="161" spans="1:6" ht="15" x14ac:dyDescent="0.25">
      <c r="A161" s="504" t="s">
        <v>926</v>
      </c>
      <c r="B161" s="475" t="s">
        <v>583</v>
      </c>
      <c r="C161" s="476">
        <f>VLOOKUP(B161,DTA!$A$2:$C$727,3,0)</f>
        <v>3778285.71</v>
      </c>
      <c r="D161" s="407"/>
      <c r="E161" s="473"/>
      <c r="F161" s="474"/>
    </row>
    <row r="162" spans="1:6" s="3" customFormat="1" ht="14.25" x14ac:dyDescent="0.2">
      <c r="A162" s="503" t="s">
        <v>11</v>
      </c>
      <c r="B162" s="466"/>
      <c r="C162" s="467"/>
      <c r="D162" s="467"/>
      <c r="E162" s="468">
        <f>SUM(D163:D165)</f>
        <v>371617796.72999996</v>
      </c>
      <c r="F162" s="407"/>
    </row>
    <row r="163" spans="1:6" s="3" customFormat="1" ht="14.25" x14ac:dyDescent="0.2">
      <c r="A163" s="503" t="s">
        <v>926</v>
      </c>
      <c r="B163" s="508" t="s">
        <v>996</v>
      </c>
      <c r="C163" s="472">
        <v>0</v>
      </c>
      <c r="D163" s="472">
        <f>C164</f>
        <v>359745380.02999997</v>
      </c>
      <c r="E163" s="467"/>
      <c r="F163" s="407"/>
    </row>
    <row r="164" spans="1:6" ht="15" x14ac:dyDescent="0.25">
      <c r="A164" s="504" t="s">
        <v>926</v>
      </c>
      <c r="B164" s="509" t="s">
        <v>597</v>
      </c>
      <c r="C164" s="476">
        <f>VLOOKUP(B164,DTA!$A$2:$C$727,3,0)</f>
        <v>359745380.02999997</v>
      </c>
      <c r="D164" s="407"/>
      <c r="E164" s="473"/>
      <c r="F164" s="474"/>
    </row>
    <row r="165" spans="1:6" ht="15" x14ac:dyDescent="0.25">
      <c r="A165" s="504"/>
      <c r="B165" s="508" t="s">
        <v>997</v>
      </c>
      <c r="C165" s="477"/>
      <c r="D165" s="472">
        <f>SUM(C166)</f>
        <v>11872416.699999999</v>
      </c>
      <c r="E165" s="473"/>
      <c r="F165" s="474"/>
    </row>
    <row r="166" spans="1:6" ht="15" x14ac:dyDescent="0.25">
      <c r="A166" s="504"/>
      <c r="B166" s="509" t="s">
        <v>601</v>
      </c>
      <c r="C166" s="476">
        <f>VLOOKUP(B166,DTA!$A$2:$C$727,3,0)</f>
        <v>11872416.699999999</v>
      </c>
      <c r="D166" s="407"/>
      <c r="E166" s="473"/>
      <c r="F166" s="474"/>
    </row>
    <row r="167" spans="1:6" s="3" customFormat="1" ht="14.25" x14ac:dyDescent="0.2">
      <c r="A167" s="507" t="s">
        <v>1142</v>
      </c>
      <c r="B167" s="470"/>
      <c r="C167" s="472"/>
      <c r="D167" s="472">
        <f>SUM(C168:C169)</f>
        <v>33568502.350000001</v>
      </c>
      <c r="E167" s="510">
        <f>D167</f>
        <v>33568502.350000001</v>
      </c>
      <c r="F167" s="407"/>
    </row>
    <row r="168" spans="1:6" ht="15" x14ac:dyDescent="0.25">
      <c r="A168" s="504" t="s">
        <v>926</v>
      </c>
      <c r="B168" s="491" t="s">
        <v>944</v>
      </c>
      <c r="C168" s="483">
        <f>VLOOKUP(B168,DTA!$A$2:$C$727,3,0)</f>
        <v>33375883.77</v>
      </c>
      <c r="D168" s="407"/>
      <c r="E168" s="473"/>
      <c r="F168" s="474"/>
    </row>
    <row r="169" spans="1:6" ht="15" x14ac:dyDescent="0.25">
      <c r="A169" s="504" t="s">
        <v>926</v>
      </c>
      <c r="B169" s="491" t="s">
        <v>587</v>
      </c>
      <c r="C169" s="483">
        <f>VLOOKUP(B169,DTA!$A$2:$C$727,3,0)</f>
        <v>192618.58</v>
      </c>
      <c r="D169" s="407"/>
      <c r="E169" s="473"/>
      <c r="F169" s="474"/>
    </row>
    <row r="170" spans="1:6" s="3" customFormat="1" ht="14.25" x14ac:dyDescent="0.2">
      <c r="A170" s="465" t="s">
        <v>950</v>
      </c>
      <c r="B170" s="488"/>
      <c r="C170" s="490"/>
      <c r="D170" s="467">
        <f>SUM(C171:C182)</f>
        <v>0</v>
      </c>
      <c r="E170" s="468">
        <f>D170</f>
        <v>0</v>
      </c>
      <c r="F170" s="407"/>
    </row>
    <row r="171" spans="1:6" s="3" customFormat="1" ht="14.25" x14ac:dyDescent="0.2">
      <c r="A171" s="465"/>
      <c r="B171" s="488" t="s">
        <v>1310</v>
      </c>
      <c r="C171" s="483">
        <v>0</v>
      </c>
      <c r="D171" s="467"/>
      <c r="E171" s="468"/>
      <c r="F171" s="407"/>
    </row>
    <row r="172" spans="1:6" ht="15" x14ac:dyDescent="0.25">
      <c r="A172" s="469" t="s">
        <v>926</v>
      </c>
      <c r="B172" s="475" t="s">
        <v>605</v>
      </c>
      <c r="C172" s="476">
        <v>0</v>
      </c>
      <c r="D172" s="467"/>
      <c r="E172" s="473"/>
      <c r="F172" s="474"/>
    </row>
    <row r="173" spans="1:6" ht="15" x14ac:dyDescent="0.25">
      <c r="A173" s="469" t="s">
        <v>926</v>
      </c>
      <c r="B173" s="475" t="s">
        <v>609</v>
      </c>
      <c r="C173" s="476">
        <v>0</v>
      </c>
      <c r="D173" s="407"/>
      <c r="E173" s="473"/>
      <c r="F173" s="474"/>
    </row>
    <row r="174" spans="1:6" ht="15" x14ac:dyDescent="0.25">
      <c r="A174" s="469" t="s">
        <v>926</v>
      </c>
      <c r="B174" s="475" t="s">
        <v>654</v>
      </c>
      <c r="C174" s="476">
        <v>0</v>
      </c>
      <c r="D174" s="407"/>
      <c r="E174" s="473"/>
      <c r="F174" s="474"/>
    </row>
    <row r="175" spans="1:6" ht="15" x14ac:dyDescent="0.25">
      <c r="A175" s="469" t="s">
        <v>926</v>
      </c>
      <c r="B175" s="475" t="s">
        <v>728</v>
      </c>
      <c r="C175" s="476">
        <v>0</v>
      </c>
      <c r="D175" s="407"/>
      <c r="E175" s="473"/>
      <c r="F175" s="474"/>
    </row>
    <row r="176" spans="1:6" ht="15" x14ac:dyDescent="0.25">
      <c r="A176" s="469" t="s">
        <v>926</v>
      </c>
      <c r="B176" s="475" t="s">
        <v>738</v>
      </c>
      <c r="C176" s="476">
        <v>0</v>
      </c>
      <c r="D176" s="407"/>
      <c r="E176" s="473"/>
      <c r="F176" s="474"/>
    </row>
    <row r="177" spans="1:8" ht="15" x14ac:dyDescent="0.25">
      <c r="A177" s="469" t="s">
        <v>926</v>
      </c>
      <c r="B177" s="475" t="s">
        <v>764</v>
      </c>
      <c r="C177" s="476">
        <v>0</v>
      </c>
      <c r="D177" s="407"/>
      <c r="E177" s="473"/>
      <c r="F177" s="474"/>
    </row>
    <row r="178" spans="1:8" ht="15" x14ac:dyDescent="0.25">
      <c r="A178" s="469" t="s">
        <v>926</v>
      </c>
      <c r="B178" s="475" t="s">
        <v>773</v>
      </c>
      <c r="C178" s="476">
        <v>0</v>
      </c>
      <c r="D178" s="407"/>
      <c r="E178" s="473"/>
      <c r="F178" s="474"/>
    </row>
    <row r="179" spans="1:8" ht="15" x14ac:dyDescent="0.25">
      <c r="A179" s="469" t="s">
        <v>926</v>
      </c>
      <c r="B179" s="475" t="s">
        <v>800</v>
      </c>
      <c r="C179" s="476">
        <v>0</v>
      </c>
      <c r="D179" s="407"/>
      <c r="E179" s="473"/>
      <c r="F179" s="474"/>
    </row>
    <row r="180" spans="1:8" ht="15" x14ac:dyDescent="0.25">
      <c r="A180" s="469" t="s">
        <v>926</v>
      </c>
      <c r="B180" s="475" t="s">
        <v>805</v>
      </c>
      <c r="C180" s="476">
        <v>0</v>
      </c>
      <c r="D180" s="407"/>
      <c r="E180" s="473"/>
      <c r="F180" s="474"/>
    </row>
    <row r="181" spans="1:8" ht="15" x14ac:dyDescent="0.25">
      <c r="A181" s="469" t="s">
        <v>926</v>
      </c>
      <c r="B181" s="475" t="s">
        <v>827</v>
      </c>
      <c r="C181" s="476">
        <v>0</v>
      </c>
      <c r="D181" s="407"/>
      <c r="E181" s="473"/>
      <c r="F181" s="474"/>
    </row>
    <row r="182" spans="1:8" ht="15" x14ac:dyDescent="0.25">
      <c r="A182" s="469" t="s">
        <v>926</v>
      </c>
      <c r="B182" s="475" t="s">
        <v>847</v>
      </c>
      <c r="C182" s="476">
        <v>0</v>
      </c>
      <c r="D182" s="407"/>
      <c r="E182" s="473"/>
      <c r="F182" s="474"/>
    </row>
    <row r="183" spans="1:8" s="3" customFormat="1" ht="14.25" x14ac:dyDescent="0.2">
      <c r="A183" s="484" t="s">
        <v>940</v>
      </c>
      <c r="B183" s="470"/>
      <c r="C183" s="472"/>
      <c r="D183" s="472">
        <f>SUM(C184)</f>
        <v>8754136.8699999992</v>
      </c>
      <c r="E183" s="510">
        <f>D183</f>
        <v>8754136.8699999992</v>
      </c>
      <c r="F183" s="407"/>
    </row>
    <row r="184" spans="1:8" ht="15" x14ac:dyDescent="0.25">
      <c r="A184" s="469" t="s">
        <v>926</v>
      </c>
      <c r="B184" s="491" t="s">
        <v>589</v>
      </c>
      <c r="C184" s="483">
        <f>VLOOKUP(B184,DTA!$A$2:$C$727,3,0)</f>
        <v>8754136.8699999992</v>
      </c>
      <c r="D184" s="407"/>
      <c r="E184" s="473"/>
      <c r="F184" s="474"/>
    </row>
    <row r="185" spans="1:8" ht="18.75" customHeight="1" x14ac:dyDescent="0.35">
      <c r="A185" s="573" t="s">
        <v>12</v>
      </c>
      <c r="B185" s="573"/>
      <c r="C185" s="573"/>
      <c r="D185" s="573"/>
      <c r="E185" s="573"/>
      <c r="F185" s="511"/>
      <c r="G185" s="12"/>
      <c r="H185" s="12"/>
    </row>
    <row r="186" spans="1:8" ht="16.5" customHeight="1" x14ac:dyDescent="0.35">
      <c r="A186" s="574" t="s">
        <v>1138</v>
      </c>
      <c r="B186" s="574"/>
      <c r="C186" s="574"/>
      <c r="D186" s="574"/>
      <c r="E186" s="574"/>
      <c r="F186" s="512"/>
      <c r="G186" s="13"/>
      <c r="H186" s="13"/>
    </row>
    <row r="187" spans="1:8" ht="15.75" x14ac:dyDescent="0.25">
      <c r="A187" s="513" t="s">
        <v>16</v>
      </c>
      <c r="B187" s="514"/>
      <c r="C187" s="515"/>
      <c r="D187" s="516"/>
      <c r="E187" s="517"/>
      <c r="F187" s="474"/>
    </row>
    <row r="188" spans="1:8" ht="15.75" x14ac:dyDescent="0.25">
      <c r="A188" s="518" t="s">
        <v>17</v>
      </c>
      <c r="B188" s="519"/>
      <c r="C188" s="520"/>
      <c r="D188" s="521"/>
      <c r="E188" s="522"/>
      <c r="F188" s="523">
        <f>SUM(E189:E256)</f>
        <v>9228559.7100000009</v>
      </c>
    </row>
    <row r="189" spans="1:8" s="3" customFormat="1" ht="15.75" x14ac:dyDescent="0.25">
      <c r="A189" s="524" t="s">
        <v>934</v>
      </c>
      <c r="B189" s="525"/>
      <c r="C189" s="526"/>
      <c r="D189" s="516"/>
      <c r="E189" s="527">
        <f>SUM(D190:D200)</f>
        <v>6329617.3799999999</v>
      </c>
      <c r="F189" s="407"/>
    </row>
    <row r="190" spans="1:8" s="3" customFormat="1" ht="15.75" x14ac:dyDescent="0.25">
      <c r="A190" s="524" t="s">
        <v>926</v>
      </c>
      <c r="B190" s="528" t="s">
        <v>1345</v>
      </c>
      <c r="C190" s="529"/>
      <c r="D190" s="529">
        <f>SUM(C191:C193)</f>
        <v>95833.91</v>
      </c>
      <c r="E190" s="527" t="s">
        <v>1645</v>
      </c>
      <c r="F190" s="407"/>
    </row>
    <row r="191" spans="1:8" ht="15.75" x14ac:dyDescent="0.25">
      <c r="A191" s="530" t="s">
        <v>926</v>
      </c>
      <c r="B191" s="514" t="s">
        <v>810</v>
      </c>
      <c r="C191" s="476">
        <f>VLOOKUP(B191,DTA!$A$2:$C$704,3,0)</f>
        <v>85614.41</v>
      </c>
      <c r="D191" s="516"/>
      <c r="E191" s="517"/>
      <c r="F191" s="474"/>
    </row>
    <row r="192" spans="1:8" ht="15.75" x14ac:dyDescent="0.25">
      <c r="A192" s="530" t="s">
        <v>926</v>
      </c>
      <c r="B192" s="514" t="s">
        <v>813</v>
      </c>
      <c r="C192" s="476">
        <f>VLOOKUP(B192,DTA!$A$2:$C$704,3,0)</f>
        <v>10219.5</v>
      </c>
      <c r="D192" s="516"/>
      <c r="E192" s="517"/>
      <c r="F192" s="474"/>
    </row>
    <row r="193" spans="1:6" ht="15.75" x14ac:dyDescent="0.25">
      <c r="A193" s="530" t="s">
        <v>926</v>
      </c>
      <c r="B193" s="514" t="s">
        <v>814</v>
      </c>
      <c r="C193" s="476">
        <v>0</v>
      </c>
      <c r="D193" s="516"/>
      <c r="E193" s="517"/>
      <c r="F193" s="474"/>
    </row>
    <row r="194" spans="1:6" s="3" customFormat="1" ht="15.75" x14ac:dyDescent="0.25">
      <c r="A194" s="524" t="s">
        <v>926</v>
      </c>
      <c r="B194" s="528" t="s">
        <v>1346</v>
      </c>
      <c r="C194" s="529"/>
      <c r="D194" s="529">
        <f>SUM(C195:C197)</f>
        <v>6233783.4699999997</v>
      </c>
      <c r="E194" s="527"/>
      <c r="F194" s="407"/>
    </row>
    <row r="195" spans="1:6" s="3" customFormat="1" ht="15.75" x14ac:dyDescent="0.25">
      <c r="A195" s="524"/>
      <c r="B195" s="514" t="s">
        <v>1641</v>
      </c>
      <c r="C195" s="476">
        <v>0</v>
      </c>
      <c r="D195" s="531"/>
      <c r="E195" s="527"/>
      <c r="F195" s="407"/>
    </row>
    <row r="196" spans="1:6" ht="15.75" x14ac:dyDescent="0.25">
      <c r="A196" s="530" t="s">
        <v>926</v>
      </c>
      <c r="B196" s="514" t="s">
        <v>817</v>
      </c>
      <c r="C196" s="476">
        <v>0</v>
      </c>
      <c r="D196" s="516"/>
      <c r="E196" s="517"/>
      <c r="F196" s="474"/>
    </row>
    <row r="197" spans="1:6" ht="15.75" x14ac:dyDescent="0.25">
      <c r="A197" s="530" t="s">
        <v>926</v>
      </c>
      <c r="B197" s="514" t="s">
        <v>818</v>
      </c>
      <c r="C197" s="476">
        <f>VLOOKUP(B197,DTA!$A$2:$C$704,3,0)</f>
        <v>6233783.4699999997</v>
      </c>
      <c r="D197" s="516"/>
      <c r="E197" s="517"/>
      <c r="F197" s="474"/>
    </row>
    <row r="198" spans="1:6" s="3" customFormat="1" ht="15.75" x14ac:dyDescent="0.25">
      <c r="A198" s="524" t="s">
        <v>926</v>
      </c>
      <c r="B198" s="525" t="s">
        <v>1347</v>
      </c>
      <c r="C198" s="526"/>
      <c r="D198" s="526">
        <f>+C199</f>
        <v>0</v>
      </c>
      <c r="E198" s="527"/>
      <c r="F198" s="407"/>
    </row>
    <row r="199" spans="1:6" ht="15.75" x14ac:dyDescent="0.25">
      <c r="A199" s="530" t="s">
        <v>926</v>
      </c>
      <c r="B199" s="514" t="s">
        <v>809</v>
      </c>
      <c r="C199" s="476">
        <v>0</v>
      </c>
      <c r="D199" s="516"/>
      <c r="E199" s="517"/>
      <c r="F199" s="474"/>
    </row>
    <row r="200" spans="1:6" ht="15.75" x14ac:dyDescent="0.25">
      <c r="A200" s="530"/>
      <c r="B200" s="525" t="s">
        <v>1348</v>
      </c>
      <c r="C200" s="476"/>
      <c r="D200" s="526">
        <f>+C201</f>
        <v>0</v>
      </c>
      <c r="E200" s="517"/>
      <c r="F200" s="474"/>
    </row>
    <row r="201" spans="1:6" ht="15.75" x14ac:dyDescent="0.25">
      <c r="A201" s="530"/>
      <c r="B201" s="514" t="s">
        <v>1336</v>
      </c>
      <c r="C201" s="476">
        <v>0</v>
      </c>
      <c r="D201" s="516"/>
      <c r="E201" s="517"/>
      <c r="F201" s="474"/>
    </row>
    <row r="202" spans="1:6" s="3" customFormat="1" ht="15.75" x14ac:dyDescent="0.25">
      <c r="A202" s="524" t="s">
        <v>961</v>
      </c>
      <c r="B202" s="525"/>
      <c r="C202" s="526"/>
      <c r="D202" s="516"/>
      <c r="E202" s="527">
        <f>SUM(D203:D207)</f>
        <v>21677.609999999986</v>
      </c>
      <c r="F202" s="407"/>
    </row>
    <row r="203" spans="1:6" s="3" customFormat="1" ht="15.75" x14ac:dyDescent="0.25">
      <c r="A203" s="524"/>
      <c r="B203" s="525" t="s">
        <v>1349</v>
      </c>
      <c r="C203" s="526"/>
      <c r="D203" s="526"/>
      <c r="E203" s="527"/>
      <c r="F203" s="407"/>
    </row>
    <row r="204" spans="1:6" s="3" customFormat="1" ht="15.75" x14ac:dyDescent="0.25">
      <c r="A204" s="524"/>
      <c r="B204" s="532" t="s">
        <v>1028</v>
      </c>
      <c r="C204" s="476">
        <v>0</v>
      </c>
      <c r="D204" s="516"/>
      <c r="E204" s="527"/>
      <c r="F204" s="407"/>
    </row>
    <row r="205" spans="1:6" s="3" customFormat="1" ht="15.75" x14ac:dyDescent="0.25">
      <c r="A205" s="524"/>
      <c r="B205" s="533" t="s">
        <v>1649</v>
      </c>
      <c r="C205" s="476"/>
      <c r="D205" s="526">
        <f>+C206</f>
        <v>80</v>
      </c>
      <c r="E205" s="527"/>
      <c r="F205" s="407"/>
    </row>
    <row r="206" spans="1:6" s="3" customFormat="1" ht="15.75" x14ac:dyDescent="0.25">
      <c r="A206" s="524"/>
      <c r="B206" s="514" t="s">
        <v>1026</v>
      </c>
      <c r="C206" s="476">
        <f>VLOOKUP(B206,DTA!$A$2:$C$704,3,0)</f>
        <v>80</v>
      </c>
      <c r="D206" s="516"/>
      <c r="E206" s="527"/>
      <c r="F206" s="407"/>
    </row>
    <row r="207" spans="1:6" s="3" customFormat="1" ht="15.75" x14ac:dyDescent="0.25">
      <c r="A207" s="524" t="s">
        <v>926</v>
      </c>
      <c r="B207" s="525" t="s">
        <v>1350</v>
      </c>
      <c r="C207" s="526"/>
      <c r="D207" s="526">
        <f>SUM(C208:C219)</f>
        <v>21597.609999999986</v>
      </c>
      <c r="E207" s="527"/>
      <c r="F207" s="407"/>
    </row>
    <row r="208" spans="1:6" s="3" customFormat="1" ht="15.75" x14ac:dyDescent="0.25">
      <c r="A208" s="524" t="s">
        <v>933</v>
      </c>
      <c r="B208" s="514" t="s">
        <v>1025</v>
      </c>
      <c r="C208" s="476">
        <v>0</v>
      </c>
      <c r="D208" s="526"/>
      <c r="E208" s="527"/>
      <c r="F208" s="407"/>
    </row>
    <row r="209" spans="1:6" s="3" customFormat="1" ht="15.75" x14ac:dyDescent="0.25">
      <c r="A209" s="524"/>
      <c r="B209" s="514" t="s">
        <v>783</v>
      </c>
      <c r="C209" s="476">
        <v>0</v>
      </c>
      <c r="D209" s="526"/>
      <c r="E209" s="527"/>
      <c r="F209" s="407"/>
    </row>
    <row r="210" spans="1:6" ht="15.75" x14ac:dyDescent="0.25">
      <c r="A210" s="530" t="s">
        <v>933</v>
      </c>
      <c r="B210" s="514" t="s">
        <v>798</v>
      </c>
      <c r="C210" s="476">
        <f>VLOOKUP(B210,DTA!$A$2:$C$704,3,0)*-1</f>
        <v>-739630.78</v>
      </c>
      <c r="D210" s="516"/>
      <c r="E210" s="517"/>
      <c r="F210" s="474"/>
    </row>
    <row r="211" spans="1:6" ht="15.75" x14ac:dyDescent="0.25">
      <c r="A211" s="530" t="s">
        <v>933</v>
      </c>
      <c r="B211" s="514" t="s">
        <v>1029</v>
      </c>
      <c r="C211" s="476">
        <v>0</v>
      </c>
      <c r="D211" s="516"/>
      <c r="E211" s="517"/>
      <c r="F211" s="474"/>
    </row>
    <row r="212" spans="1:6" ht="18.75" x14ac:dyDescent="0.3">
      <c r="A212" s="530" t="s">
        <v>933</v>
      </c>
      <c r="B212" s="532" t="s">
        <v>1562</v>
      </c>
      <c r="C212" s="476">
        <f>VLOOKUP(B212,DTA!$A$2:$C$704,3,0)*-1</f>
        <v>-222</v>
      </c>
      <c r="D212" s="534"/>
      <c r="E212" s="517"/>
      <c r="F212" s="474"/>
    </row>
    <row r="213" spans="1:6" ht="15.75" x14ac:dyDescent="0.25">
      <c r="A213" s="530" t="s">
        <v>933</v>
      </c>
      <c r="B213" s="514" t="s">
        <v>1030</v>
      </c>
      <c r="C213" s="476">
        <v>0</v>
      </c>
      <c r="D213" s="516"/>
      <c r="E213" s="517"/>
      <c r="F213" s="474"/>
    </row>
    <row r="214" spans="1:6" ht="15.75" x14ac:dyDescent="0.25">
      <c r="A214" s="530" t="s">
        <v>932</v>
      </c>
      <c r="B214" s="514" t="s">
        <v>831</v>
      </c>
      <c r="C214" s="476">
        <v>0</v>
      </c>
      <c r="D214" s="516"/>
      <c r="E214" s="517"/>
      <c r="F214" s="474"/>
    </row>
    <row r="215" spans="1:6" ht="15.75" x14ac:dyDescent="0.25">
      <c r="A215" s="530" t="s">
        <v>932</v>
      </c>
      <c r="B215" s="514" t="s">
        <v>1031</v>
      </c>
      <c r="C215" s="476">
        <v>0</v>
      </c>
      <c r="D215" s="516"/>
      <c r="E215" s="517"/>
      <c r="F215" s="474"/>
    </row>
    <row r="216" spans="1:6" ht="15.75" x14ac:dyDescent="0.25">
      <c r="A216" s="530" t="s">
        <v>932</v>
      </c>
      <c r="B216" s="514" t="s">
        <v>846</v>
      </c>
      <c r="C216" s="476">
        <f>VLOOKUP(B216,DTA!$A$2:$C$704,3,0)</f>
        <v>761450.39</v>
      </c>
      <c r="D216" s="516"/>
      <c r="E216" s="517"/>
      <c r="F216" s="474"/>
    </row>
    <row r="217" spans="1:6" ht="15.75" x14ac:dyDescent="0.25">
      <c r="A217" s="530" t="s">
        <v>932</v>
      </c>
      <c r="B217" s="514" t="s">
        <v>1032</v>
      </c>
      <c r="C217" s="476">
        <v>0</v>
      </c>
      <c r="D217" s="516"/>
      <c r="E217" s="517"/>
      <c r="F217" s="474"/>
    </row>
    <row r="218" spans="1:6" ht="15.75" x14ac:dyDescent="0.25">
      <c r="A218" s="535"/>
      <c r="B218" s="536" t="s">
        <v>861</v>
      </c>
      <c r="C218" s="537">
        <v>0</v>
      </c>
      <c r="D218" s="516"/>
      <c r="E218" s="517"/>
      <c r="F218" s="474"/>
    </row>
    <row r="219" spans="1:6" ht="15.75" x14ac:dyDescent="0.25">
      <c r="A219" s="530" t="s">
        <v>932</v>
      </c>
      <c r="B219" s="514" t="s">
        <v>862</v>
      </c>
      <c r="C219" s="476">
        <v>0</v>
      </c>
      <c r="D219" s="516"/>
      <c r="E219" s="517"/>
      <c r="F219" s="474"/>
    </row>
    <row r="220" spans="1:6" s="3" customFormat="1" ht="15.75" x14ac:dyDescent="0.25">
      <c r="A220" s="524" t="s">
        <v>962</v>
      </c>
      <c r="B220" s="525"/>
      <c r="C220" s="476">
        <v>0</v>
      </c>
      <c r="D220" s="526"/>
      <c r="E220" s="527">
        <f>SUM(D221:D232)</f>
        <v>2877262.9199999995</v>
      </c>
      <c r="F220" s="407"/>
    </row>
    <row r="221" spans="1:6" s="3" customFormat="1" ht="15.75" x14ac:dyDescent="0.25">
      <c r="A221" s="538"/>
      <c r="B221" s="539" t="s">
        <v>1351</v>
      </c>
      <c r="C221" s="477"/>
      <c r="D221" s="529">
        <f>SUM(C222)</f>
        <v>2840140.36</v>
      </c>
      <c r="E221" s="527"/>
      <c r="F221" s="407"/>
    </row>
    <row r="222" spans="1:6" s="3" customFormat="1" ht="15.75" x14ac:dyDescent="0.25">
      <c r="A222" s="538"/>
      <c r="B222" s="514" t="s">
        <v>856</v>
      </c>
      <c r="C222" s="476">
        <f>VLOOKUP(B222,DTA!$A$2:$C$704,3,0)</f>
        <v>2840140.36</v>
      </c>
      <c r="D222" s="526"/>
      <c r="E222" s="527"/>
      <c r="F222" s="407"/>
    </row>
    <row r="223" spans="1:6" s="3" customFormat="1" ht="15.75" x14ac:dyDescent="0.25">
      <c r="A223" s="538"/>
      <c r="B223" s="540" t="s">
        <v>1313</v>
      </c>
      <c r="C223" s="477"/>
      <c r="D223" s="529">
        <f>SUM(C224)</f>
        <v>0</v>
      </c>
      <c r="E223" s="527"/>
      <c r="F223" s="407"/>
    </row>
    <row r="224" spans="1:6" s="3" customFormat="1" ht="15.75" x14ac:dyDescent="0.25">
      <c r="A224" s="538"/>
      <c r="B224" s="440" t="s">
        <v>852</v>
      </c>
      <c r="C224" s="476">
        <v>0</v>
      </c>
      <c r="D224" s="526"/>
      <c r="E224" s="527"/>
      <c r="F224" s="407"/>
    </row>
    <row r="225" spans="1:6" s="3" customFormat="1" ht="15.75" x14ac:dyDescent="0.25">
      <c r="A225" s="538"/>
      <c r="B225" s="540" t="s">
        <v>1755</v>
      </c>
      <c r="C225" s="476"/>
      <c r="D225" s="526">
        <f>+C226</f>
        <v>0</v>
      </c>
      <c r="E225" s="527"/>
      <c r="F225" s="407"/>
    </row>
    <row r="226" spans="1:6" s="3" customFormat="1" ht="15.75" x14ac:dyDescent="0.25">
      <c r="A226" s="538"/>
      <c r="B226" s="440" t="s">
        <v>1666</v>
      </c>
      <c r="C226" s="476">
        <v>0</v>
      </c>
      <c r="D226" s="526"/>
      <c r="E226" s="527"/>
      <c r="F226" s="407"/>
    </row>
    <row r="227" spans="1:6" s="3" customFormat="1" ht="15.75" x14ac:dyDescent="0.25">
      <c r="A227" s="538"/>
      <c r="B227" s="540" t="s">
        <v>1617</v>
      </c>
      <c r="C227" s="477"/>
      <c r="D227" s="529">
        <f>+C228+C229</f>
        <v>0</v>
      </c>
      <c r="E227" s="527"/>
      <c r="F227" s="407"/>
    </row>
    <row r="228" spans="1:6" s="3" customFormat="1" ht="15.75" x14ac:dyDescent="0.25">
      <c r="A228" s="538"/>
      <c r="B228" s="440" t="s">
        <v>1606</v>
      </c>
      <c r="C228" s="476">
        <v>0</v>
      </c>
      <c r="D228" s="526"/>
      <c r="E228" s="527"/>
      <c r="F228" s="407"/>
    </row>
    <row r="229" spans="1:6" s="3" customFormat="1" ht="15.75" x14ac:dyDescent="0.25">
      <c r="A229" s="538"/>
      <c r="B229" s="440" t="s">
        <v>1609</v>
      </c>
      <c r="C229" s="476">
        <v>0</v>
      </c>
      <c r="D229" s="526"/>
      <c r="E229" s="527"/>
      <c r="F229" s="407"/>
    </row>
    <row r="230" spans="1:6" s="3" customFormat="1" ht="15.75" x14ac:dyDescent="0.25">
      <c r="A230" s="538"/>
      <c r="B230" s="480" t="s">
        <v>1571</v>
      </c>
      <c r="C230" s="476"/>
      <c r="D230" s="526">
        <f>SUM(C231:C231)</f>
        <v>36559.01</v>
      </c>
      <c r="E230" s="527"/>
      <c r="F230" s="407"/>
    </row>
    <row r="231" spans="1:6" s="3" customFormat="1" ht="15.75" x14ac:dyDescent="0.25">
      <c r="A231" s="538"/>
      <c r="B231" s="480" t="s">
        <v>1570</v>
      </c>
      <c r="C231" s="537">
        <f>VLOOKUP(B231,DTA!$A$2:$C$704,3,0)</f>
        <v>36559.01</v>
      </c>
      <c r="D231" s="526"/>
      <c r="E231" s="527"/>
      <c r="F231" s="407"/>
    </row>
    <row r="232" spans="1:6" s="3" customFormat="1" ht="15.75" x14ac:dyDescent="0.25">
      <c r="A232" s="538"/>
      <c r="B232" s="541" t="s">
        <v>1352</v>
      </c>
      <c r="C232" s="477"/>
      <c r="D232" s="529">
        <f>SUM(C232:C255)</f>
        <v>563.54999999999995</v>
      </c>
      <c r="E232" s="527"/>
      <c r="F232" s="407"/>
    </row>
    <row r="233" spans="1:6" s="3" customFormat="1" ht="15.75" x14ac:dyDescent="0.25">
      <c r="A233" s="538"/>
      <c r="B233" s="480" t="s">
        <v>1335</v>
      </c>
      <c r="C233" s="476">
        <v>0</v>
      </c>
      <c r="D233" s="526"/>
      <c r="E233" s="527"/>
      <c r="F233" s="407"/>
    </row>
    <row r="234" spans="1:6" s="3" customFormat="1" ht="15.75" x14ac:dyDescent="0.25">
      <c r="A234" s="538"/>
      <c r="B234" s="480" t="s">
        <v>1344</v>
      </c>
      <c r="C234" s="476">
        <v>0</v>
      </c>
      <c r="D234" s="526"/>
      <c r="E234" s="527"/>
      <c r="F234" s="407"/>
    </row>
    <row r="235" spans="1:6" s="3" customFormat="1" ht="15.75" x14ac:dyDescent="0.25">
      <c r="A235" s="538" t="s">
        <v>933</v>
      </c>
      <c r="B235" s="480" t="s">
        <v>1107</v>
      </c>
      <c r="C235" s="476">
        <v>0</v>
      </c>
      <c r="D235" s="526"/>
      <c r="E235" s="527"/>
      <c r="F235" s="407"/>
    </row>
    <row r="236" spans="1:6" s="3" customFormat="1" ht="15.75" x14ac:dyDescent="0.25">
      <c r="A236" s="538"/>
      <c r="B236" s="480" t="s">
        <v>1105</v>
      </c>
      <c r="C236" s="476">
        <v>0</v>
      </c>
      <c r="D236" s="526"/>
      <c r="E236" s="527"/>
      <c r="F236" s="407"/>
    </row>
    <row r="237" spans="1:6" s="3" customFormat="1" ht="15.75" x14ac:dyDescent="0.25">
      <c r="A237" s="538" t="s">
        <v>932</v>
      </c>
      <c r="B237" s="480" t="s">
        <v>833</v>
      </c>
      <c r="C237" s="476">
        <f>VLOOKUP(B237,DTA!$A$2:$C$704,3,0)</f>
        <v>39.97</v>
      </c>
      <c r="D237" s="526"/>
      <c r="E237" s="527"/>
      <c r="F237" s="407"/>
    </row>
    <row r="238" spans="1:6" ht="15.75" x14ac:dyDescent="0.25">
      <c r="A238" s="530" t="s">
        <v>932</v>
      </c>
      <c r="B238" s="480" t="s">
        <v>835</v>
      </c>
      <c r="C238" s="476">
        <f>VLOOKUP(B238,DTA!$A$2:$C$704,3,0)</f>
        <v>1.1399999999999999</v>
      </c>
      <c r="D238" s="516"/>
      <c r="E238" s="517"/>
      <c r="F238" s="474"/>
    </row>
    <row r="239" spans="1:6" ht="15.75" x14ac:dyDescent="0.25">
      <c r="A239" s="530" t="s">
        <v>932</v>
      </c>
      <c r="B239" s="480" t="s">
        <v>836</v>
      </c>
      <c r="C239" s="476">
        <f>VLOOKUP(B239,DTA!$A$2:$C$704,3,0)</f>
        <v>16.95</v>
      </c>
      <c r="D239" s="516"/>
      <c r="E239" s="517"/>
      <c r="F239" s="474"/>
    </row>
    <row r="240" spans="1:6" ht="15.75" x14ac:dyDescent="0.25">
      <c r="A240" s="530" t="s">
        <v>932</v>
      </c>
      <c r="B240" s="480" t="s">
        <v>837</v>
      </c>
      <c r="C240" s="476">
        <f>VLOOKUP(B240,DTA!$A$2:$C$704,3,0)</f>
        <v>376.59</v>
      </c>
      <c r="D240" s="516"/>
      <c r="E240" s="517"/>
      <c r="F240" s="474"/>
    </row>
    <row r="241" spans="1:6" ht="15.75" x14ac:dyDescent="0.25">
      <c r="A241" s="530" t="s">
        <v>932</v>
      </c>
      <c r="B241" s="480" t="s">
        <v>839</v>
      </c>
      <c r="C241" s="476">
        <f>VLOOKUP(B241,DTA!$A$2:$C$704,3,0)</f>
        <v>128.9</v>
      </c>
      <c r="D241" s="516"/>
      <c r="E241" s="517"/>
      <c r="F241" s="474"/>
    </row>
    <row r="242" spans="1:6" ht="15.75" x14ac:dyDescent="0.25">
      <c r="A242" s="530" t="s">
        <v>932</v>
      </c>
      <c r="B242" s="480" t="s">
        <v>1486</v>
      </c>
      <c r="C242" s="476">
        <v>0</v>
      </c>
      <c r="D242" s="516"/>
      <c r="E242" s="517"/>
      <c r="F242" s="474"/>
    </row>
    <row r="243" spans="1:6" ht="15.75" x14ac:dyDescent="0.25">
      <c r="A243" s="530" t="s">
        <v>932</v>
      </c>
      <c r="B243" s="480" t="s">
        <v>841</v>
      </c>
      <c r="C243" s="476">
        <v>0</v>
      </c>
      <c r="D243" s="516"/>
      <c r="E243" s="517"/>
      <c r="F243" s="474"/>
    </row>
    <row r="244" spans="1:6" ht="15.75" x14ac:dyDescent="0.25">
      <c r="A244" s="530" t="s">
        <v>926</v>
      </c>
      <c r="B244" s="480" t="s">
        <v>1106</v>
      </c>
      <c r="C244" s="476">
        <v>0</v>
      </c>
      <c r="D244" s="516"/>
      <c r="E244" s="517"/>
      <c r="F244" s="474"/>
    </row>
    <row r="245" spans="1:6" ht="15.75" x14ac:dyDescent="0.25">
      <c r="A245" s="530"/>
      <c r="B245" s="440" t="s">
        <v>1618</v>
      </c>
      <c r="C245" s="476">
        <v>0</v>
      </c>
      <c r="D245" s="516"/>
      <c r="E245" s="517"/>
      <c r="F245" s="474"/>
    </row>
    <row r="246" spans="1:6" ht="15.75" x14ac:dyDescent="0.25">
      <c r="A246" s="530"/>
      <c r="B246" s="542" t="s">
        <v>1609</v>
      </c>
      <c r="C246" s="543">
        <v>0</v>
      </c>
      <c r="D246" s="516"/>
      <c r="E246" s="517"/>
      <c r="F246" s="474"/>
    </row>
    <row r="247" spans="1:6" ht="15.75" x14ac:dyDescent="0.25">
      <c r="A247" s="530"/>
      <c r="B247" s="440" t="s">
        <v>1666</v>
      </c>
      <c r="C247" s="476">
        <v>0</v>
      </c>
      <c r="D247" s="516"/>
      <c r="E247" s="517"/>
      <c r="F247" s="474"/>
    </row>
    <row r="248" spans="1:6" ht="15.75" x14ac:dyDescent="0.25">
      <c r="A248" s="530"/>
      <c r="B248" s="480" t="s">
        <v>1570</v>
      </c>
      <c r="C248" s="476">
        <v>0</v>
      </c>
      <c r="D248" s="516"/>
      <c r="E248" s="517"/>
      <c r="F248" s="474"/>
    </row>
    <row r="249" spans="1:6" ht="15.75" x14ac:dyDescent="0.25">
      <c r="A249" s="530"/>
      <c r="B249" s="544" t="s">
        <v>860</v>
      </c>
      <c r="C249" s="545">
        <v>0</v>
      </c>
      <c r="D249" s="516"/>
      <c r="E249" s="517"/>
      <c r="F249" s="474"/>
    </row>
    <row r="250" spans="1:6" ht="15.75" x14ac:dyDescent="0.25">
      <c r="A250" s="530"/>
      <c r="B250" s="480" t="s">
        <v>1507</v>
      </c>
      <c r="C250" s="476">
        <v>0</v>
      </c>
      <c r="D250" s="516"/>
      <c r="E250" s="517"/>
      <c r="F250" s="474"/>
    </row>
    <row r="251" spans="1:6" ht="15.75" x14ac:dyDescent="0.25">
      <c r="A251" s="530"/>
      <c r="B251" s="480" t="s">
        <v>1353</v>
      </c>
      <c r="C251" s="476">
        <v>0</v>
      </c>
      <c r="D251" s="516"/>
      <c r="E251" s="517"/>
      <c r="F251" s="474"/>
    </row>
    <row r="252" spans="1:6" ht="15.75" x14ac:dyDescent="0.25">
      <c r="A252" s="530"/>
      <c r="B252" s="480" t="s">
        <v>1032</v>
      </c>
      <c r="C252" s="476">
        <v>0</v>
      </c>
      <c r="D252" s="516"/>
      <c r="E252" s="517"/>
      <c r="F252" s="474"/>
    </row>
    <row r="253" spans="1:6" ht="15.75" x14ac:dyDescent="0.25">
      <c r="A253" s="530"/>
      <c r="B253" s="546" t="s">
        <v>861</v>
      </c>
      <c r="C253" s="537">
        <v>0</v>
      </c>
      <c r="D253" s="516"/>
      <c r="E253" s="517"/>
      <c r="F253" s="474"/>
    </row>
    <row r="254" spans="1:6" ht="15.75" x14ac:dyDescent="0.25">
      <c r="A254" s="530"/>
      <c r="B254" s="514" t="s">
        <v>1336</v>
      </c>
      <c r="C254" s="476">
        <v>0</v>
      </c>
      <c r="D254" s="516"/>
      <c r="E254" s="517"/>
      <c r="F254" s="474"/>
    </row>
    <row r="255" spans="1:6" ht="15.75" x14ac:dyDescent="0.25">
      <c r="A255" s="530"/>
      <c r="B255" s="480" t="s">
        <v>1336</v>
      </c>
      <c r="C255" s="476">
        <v>0</v>
      </c>
      <c r="D255" s="516"/>
      <c r="E255" s="517"/>
      <c r="F255" s="474"/>
    </row>
    <row r="256" spans="1:6" s="3" customFormat="1" ht="15.75" x14ac:dyDescent="0.25">
      <c r="A256" s="547" t="s">
        <v>963</v>
      </c>
      <c r="B256" s="528"/>
      <c r="C256" s="529"/>
      <c r="D256" s="529">
        <f>SUM(C257)</f>
        <v>1.8</v>
      </c>
      <c r="E256" s="527">
        <f>D256</f>
        <v>1.8</v>
      </c>
      <c r="F256" s="407"/>
    </row>
    <row r="257" spans="1:6" ht="15.75" x14ac:dyDescent="0.25">
      <c r="A257" s="530" t="s">
        <v>926</v>
      </c>
      <c r="B257" s="514" t="s">
        <v>863</v>
      </c>
      <c r="C257" s="476">
        <f>VLOOKUP(B257,DTA!$A$2:$C$704,3,0)</f>
        <v>1.8</v>
      </c>
      <c r="D257" s="516"/>
      <c r="E257" s="517"/>
      <c r="F257" s="474"/>
    </row>
    <row r="258" spans="1:6" ht="15.75" x14ac:dyDescent="0.25">
      <c r="A258" s="518" t="s">
        <v>18</v>
      </c>
      <c r="B258" s="519"/>
      <c r="C258" s="520"/>
      <c r="D258" s="521"/>
      <c r="E258" s="522"/>
      <c r="F258" s="523">
        <f>SUM(E259:E323)</f>
        <v>2937852.25</v>
      </c>
    </row>
    <row r="259" spans="1:6" s="3" customFormat="1" ht="15.75" x14ac:dyDescent="0.25">
      <c r="A259" s="524" t="s">
        <v>960</v>
      </c>
      <c r="B259" s="525"/>
      <c r="C259" s="526"/>
      <c r="D259" s="516"/>
      <c r="E259" s="527">
        <f>SUM(D260:D272)</f>
        <v>1130848.7100000002</v>
      </c>
      <c r="F259" s="407"/>
    </row>
    <row r="260" spans="1:6" s="3" customFormat="1" ht="15.75" x14ac:dyDescent="0.25">
      <c r="A260" s="524" t="s">
        <v>926</v>
      </c>
      <c r="B260" s="539" t="s">
        <v>1354</v>
      </c>
      <c r="C260" s="529"/>
      <c r="D260" s="529">
        <f>SUM(C261)</f>
        <v>130881.02</v>
      </c>
      <c r="E260" s="527"/>
      <c r="F260" s="407"/>
    </row>
    <row r="261" spans="1:6" ht="15.75" x14ac:dyDescent="0.25">
      <c r="A261" s="530" t="s">
        <v>926</v>
      </c>
      <c r="B261" s="514" t="s">
        <v>762</v>
      </c>
      <c r="C261" s="476">
        <f>VLOOKUP(B261,DTA!$A$2:$C$704,3,0)</f>
        <v>130881.02</v>
      </c>
      <c r="D261" s="516"/>
      <c r="E261" s="517"/>
      <c r="F261" s="474"/>
    </row>
    <row r="262" spans="1:6" s="3" customFormat="1" ht="15.75" x14ac:dyDescent="0.25">
      <c r="A262" s="524" t="s">
        <v>926</v>
      </c>
      <c r="B262" s="548" t="s">
        <v>1601</v>
      </c>
      <c r="C262" s="529"/>
      <c r="D262" s="529">
        <f>SUM(C263)</f>
        <v>807038.18</v>
      </c>
      <c r="E262" s="527"/>
      <c r="F262" s="407"/>
    </row>
    <row r="263" spans="1:6" ht="15.75" x14ac:dyDescent="0.25">
      <c r="A263" s="530" t="s">
        <v>926</v>
      </c>
      <c r="B263" s="514" t="s">
        <v>756</v>
      </c>
      <c r="C263" s="476">
        <f>VLOOKUP(B263,DTA!$A$2:$C$704,3,0)</f>
        <v>807038.18</v>
      </c>
      <c r="D263" s="516"/>
      <c r="E263" s="517"/>
      <c r="F263" s="474"/>
    </row>
    <row r="264" spans="1:6" s="3" customFormat="1" ht="15.75" x14ac:dyDescent="0.25">
      <c r="A264" s="524" t="s">
        <v>926</v>
      </c>
      <c r="B264" s="548" t="s">
        <v>1355</v>
      </c>
      <c r="C264" s="529"/>
      <c r="D264" s="529">
        <f>SUM(C265)</f>
        <v>81055.75</v>
      </c>
      <c r="E264" s="527"/>
      <c r="F264" s="407"/>
    </row>
    <row r="265" spans="1:6" ht="15.75" x14ac:dyDescent="0.25">
      <c r="A265" s="530"/>
      <c r="B265" s="514" t="s">
        <v>769</v>
      </c>
      <c r="C265" s="476">
        <f>VLOOKUP(B265,DTA!$A$2:$C$704,3,0)</f>
        <v>81055.75</v>
      </c>
      <c r="D265" s="516"/>
      <c r="E265" s="517"/>
      <c r="F265" s="474"/>
    </row>
    <row r="266" spans="1:6" s="3" customFormat="1" ht="15.75" x14ac:dyDescent="0.25">
      <c r="A266" s="524" t="s">
        <v>926</v>
      </c>
      <c r="B266" s="548" t="s">
        <v>744</v>
      </c>
      <c r="C266" s="529"/>
      <c r="D266" s="529">
        <f>SUM(C267)</f>
        <v>228.03</v>
      </c>
      <c r="E266" s="527"/>
      <c r="F266" s="407"/>
    </row>
    <row r="267" spans="1:6" ht="15.75" x14ac:dyDescent="0.25">
      <c r="A267" s="530" t="s">
        <v>926</v>
      </c>
      <c r="B267" s="514" t="s">
        <v>743</v>
      </c>
      <c r="C267" s="476">
        <f>VLOOKUP(B267,DTA!$A$2:$C$704,3,0)</f>
        <v>228.03</v>
      </c>
      <c r="D267" s="516"/>
      <c r="E267" s="517"/>
      <c r="F267" s="474"/>
    </row>
    <row r="268" spans="1:6" s="3" customFormat="1" ht="15.75" x14ac:dyDescent="0.25">
      <c r="A268" s="524" t="s">
        <v>926</v>
      </c>
      <c r="B268" s="549" t="s">
        <v>1356</v>
      </c>
      <c r="C268" s="526"/>
      <c r="D268" s="526">
        <f>SUM(C269)</f>
        <v>0</v>
      </c>
      <c r="E268" s="527"/>
      <c r="F268" s="407"/>
    </row>
    <row r="269" spans="1:6" ht="15.75" x14ac:dyDescent="0.25">
      <c r="A269" s="530" t="s">
        <v>926</v>
      </c>
      <c r="B269" s="514" t="s">
        <v>751</v>
      </c>
      <c r="C269" s="476">
        <v>0</v>
      </c>
      <c r="D269" s="516"/>
      <c r="E269" s="517"/>
      <c r="F269" s="474"/>
    </row>
    <row r="270" spans="1:6" s="3" customFormat="1" ht="15.75" x14ac:dyDescent="0.25">
      <c r="A270" s="524" t="s">
        <v>926</v>
      </c>
      <c r="B270" s="548" t="s">
        <v>1357</v>
      </c>
      <c r="C270" s="529"/>
      <c r="D270" s="529">
        <f>SUM(C271:C274)</f>
        <v>111645.73</v>
      </c>
      <c r="E270" s="527"/>
      <c r="F270" s="407"/>
    </row>
    <row r="271" spans="1:6" ht="15.75" x14ac:dyDescent="0.25">
      <c r="A271" s="530" t="s">
        <v>926</v>
      </c>
      <c r="B271" s="514" t="s">
        <v>745</v>
      </c>
      <c r="C271" s="476">
        <f>VLOOKUP(B271,DTA!$A$2:$C$704,3,0)</f>
        <v>259</v>
      </c>
      <c r="D271" s="516"/>
      <c r="E271" s="517"/>
      <c r="F271" s="474"/>
    </row>
    <row r="272" spans="1:6" ht="15.75" x14ac:dyDescent="0.25">
      <c r="A272" s="530" t="s">
        <v>926</v>
      </c>
      <c r="B272" s="514" t="s">
        <v>747</v>
      </c>
      <c r="C272" s="476">
        <f>VLOOKUP(B272,DTA!$A$2:$C$704,3,0)</f>
        <v>46849.99</v>
      </c>
      <c r="D272" s="516"/>
      <c r="E272" s="517"/>
      <c r="F272" s="474"/>
    </row>
    <row r="273" spans="1:6" ht="15.75" x14ac:dyDescent="0.25">
      <c r="A273" s="530"/>
      <c r="B273" s="514" t="s">
        <v>1718</v>
      </c>
      <c r="C273" s="476">
        <f>VLOOKUP(B273,DTA!$A$2:$C$704,3,0)</f>
        <v>64536.74</v>
      </c>
      <c r="D273" s="516"/>
      <c r="E273" s="517"/>
      <c r="F273" s="474"/>
    </row>
    <row r="274" spans="1:6" ht="15.75" x14ac:dyDescent="0.25">
      <c r="A274" s="530" t="s">
        <v>926</v>
      </c>
      <c r="B274" s="514" t="s">
        <v>1577</v>
      </c>
      <c r="C274" s="476">
        <v>0</v>
      </c>
      <c r="D274" s="516"/>
      <c r="E274" s="517"/>
      <c r="F274" s="474"/>
    </row>
    <row r="275" spans="1:6" s="3" customFormat="1" ht="15.75" x14ac:dyDescent="0.25">
      <c r="A275" s="524" t="s">
        <v>964</v>
      </c>
      <c r="B275" s="528"/>
      <c r="C275" s="529"/>
      <c r="D275" s="529">
        <f>SUM(C276:C289)</f>
        <v>-879392.41000000015</v>
      </c>
      <c r="E275" s="527">
        <f>D275</f>
        <v>-879392.41000000015</v>
      </c>
      <c r="F275" s="407"/>
    </row>
    <row r="276" spans="1:6" ht="15.75" x14ac:dyDescent="0.25">
      <c r="A276" s="530" t="s">
        <v>932</v>
      </c>
      <c r="B276" s="514" t="s">
        <v>782</v>
      </c>
      <c r="C276" s="483">
        <v>0</v>
      </c>
      <c r="D276" s="516"/>
      <c r="E276" s="517"/>
      <c r="F276" s="474"/>
    </row>
    <row r="277" spans="1:6" ht="15.75" x14ac:dyDescent="0.25">
      <c r="A277" s="530"/>
      <c r="B277" s="514" t="s">
        <v>1416</v>
      </c>
      <c r="C277" s="483">
        <f>VLOOKUP(B277,DTA!$A$2:$C$704,3,0)</f>
        <v>2344.7199999999998</v>
      </c>
      <c r="D277" s="516"/>
      <c r="E277" s="517"/>
      <c r="F277" s="474"/>
    </row>
    <row r="278" spans="1:6" ht="15.75" x14ac:dyDescent="0.25">
      <c r="A278" s="530" t="s">
        <v>932</v>
      </c>
      <c r="B278" s="514" t="s">
        <v>783</v>
      </c>
      <c r="C278" s="537">
        <v>0</v>
      </c>
      <c r="D278" s="516"/>
      <c r="E278" s="517"/>
      <c r="F278" s="474"/>
    </row>
    <row r="279" spans="1:6" ht="15.75" x14ac:dyDescent="0.25">
      <c r="A279" s="535" t="s">
        <v>932</v>
      </c>
      <c r="B279" s="536" t="s">
        <v>784</v>
      </c>
      <c r="C279" s="537">
        <v>0</v>
      </c>
      <c r="D279" s="516"/>
      <c r="E279" s="517"/>
      <c r="F279" s="474"/>
    </row>
    <row r="280" spans="1:6" ht="15.75" x14ac:dyDescent="0.25">
      <c r="A280" s="530" t="s">
        <v>932</v>
      </c>
      <c r="B280" s="514" t="s">
        <v>786</v>
      </c>
      <c r="C280" s="483">
        <v>0</v>
      </c>
      <c r="D280" s="516"/>
      <c r="E280" s="517"/>
      <c r="F280" s="474"/>
    </row>
    <row r="281" spans="1:6" ht="15.75" x14ac:dyDescent="0.25">
      <c r="A281" s="530" t="s">
        <v>932</v>
      </c>
      <c r="B281" s="514" t="s">
        <v>1453</v>
      </c>
      <c r="C281" s="483">
        <f>VLOOKUP(B281,DTA!$A$2:$C$704,3,0)</f>
        <v>349378.8</v>
      </c>
      <c r="D281" s="516"/>
      <c r="E281" s="517"/>
      <c r="F281" s="474"/>
    </row>
    <row r="282" spans="1:6" ht="15.75" x14ac:dyDescent="0.25">
      <c r="A282" s="530" t="s">
        <v>933</v>
      </c>
      <c r="B282" s="514" t="s">
        <v>860</v>
      </c>
      <c r="C282" s="483">
        <f>VLOOKUP(B282,DTA!$A$2:$C$704,3,0)*-1</f>
        <v>-1208565.6200000001</v>
      </c>
      <c r="D282" s="516"/>
      <c r="E282" s="517"/>
      <c r="F282" s="474"/>
    </row>
    <row r="283" spans="1:6" ht="15.75" x14ac:dyDescent="0.25">
      <c r="A283" s="530" t="s">
        <v>933</v>
      </c>
      <c r="B283" s="514" t="s">
        <v>1507</v>
      </c>
      <c r="C283" s="537">
        <v>0</v>
      </c>
      <c r="D283" s="516"/>
      <c r="E283" s="517"/>
      <c r="F283" s="474"/>
    </row>
    <row r="284" spans="1:6" ht="15.75" x14ac:dyDescent="0.25">
      <c r="A284" s="530" t="s">
        <v>932</v>
      </c>
      <c r="B284" s="514" t="s">
        <v>1453</v>
      </c>
      <c r="C284" s="537">
        <v>0</v>
      </c>
      <c r="D284" s="516"/>
      <c r="E284" s="517"/>
      <c r="F284" s="474"/>
    </row>
    <row r="285" spans="1:6" ht="15.75" x14ac:dyDescent="0.25">
      <c r="A285" s="530"/>
      <c r="B285" s="514" t="s">
        <v>1032</v>
      </c>
      <c r="C285" s="483">
        <v>0</v>
      </c>
      <c r="D285" s="516"/>
      <c r="E285" s="517"/>
      <c r="F285" s="474"/>
    </row>
    <row r="286" spans="1:6" ht="15.75" x14ac:dyDescent="0.25">
      <c r="A286" s="530" t="s">
        <v>933</v>
      </c>
      <c r="B286" s="536" t="s">
        <v>861</v>
      </c>
      <c r="C286" s="537">
        <f>VLOOKUP(B286,DTA!$A$2:$C$704,3,0)*-1</f>
        <v>-22550.31</v>
      </c>
      <c r="D286" s="516"/>
      <c r="E286" s="517"/>
      <c r="F286" s="474"/>
    </row>
    <row r="287" spans="1:6" ht="15.75" x14ac:dyDescent="0.25">
      <c r="A287" s="530"/>
      <c r="B287" s="514" t="s">
        <v>1475</v>
      </c>
      <c r="C287" s="537">
        <v>0</v>
      </c>
      <c r="D287" s="516"/>
      <c r="E287" s="517"/>
      <c r="F287" s="474"/>
    </row>
    <row r="288" spans="1:6" ht="15.75" x14ac:dyDescent="0.25">
      <c r="A288" s="530" t="s">
        <v>933</v>
      </c>
      <c r="B288" s="514" t="s">
        <v>1555</v>
      </c>
      <c r="C288" s="537">
        <v>0</v>
      </c>
      <c r="D288" s="516"/>
      <c r="E288" s="517"/>
      <c r="F288" s="474"/>
    </row>
    <row r="289" spans="1:6" ht="15.75" x14ac:dyDescent="0.25">
      <c r="A289" s="550" t="s">
        <v>933</v>
      </c>
      <c r="B289" s="551" t="s">
        <v>1644</v>
      </c>
      <c r="C289" s="483">
        <v>0</v>
      </c>
      <c r="D289" s="516"/>
      <c r="E289" s="517"/>
      <c r="F289" s="474"/>
    </row>
    <row r="290" spans="1:6" s="3" customFormat="1" ht="15.75" x14ac:dyDescent="0.25">
      <c r="A290" s="552" t="s">
        <v>965</v>
      </c>
      <c r="B290" s="525"/>
      <c r="C290" s="526"/>
      <c r="D290" s="516"/>
      <c r="E290" s="527">
        <f>SUM(D291:D315)</f>
        <v>1750851.6900000002</v>
      </c>
      <c r="F290" s="407"/>
    </row>
    <row r="291" spans="1:6" s="3" customFormat="1" ht="15.75" x14ac:dyDescent="0.25">
      <c r="A291" s="552" t="s">
        <v>926</v>
      </c>
      <c r="B291" s="548" t="s">
        <v>1358</v>
      </c>
      <c r="C291" s="529"/>
      <c r="D291" s="529">
        <f>SUM(C292)</f>
        <v>912328.65</v>
      </c>
      <c r="E291" s="527"/>
      <c r="F291" s="407"/>
    </row>
    <row r="292" spans="1:6" ht="15.75" x14ac:dyDescent="0.25">
      <c r="A292" s="553" t="s">
        <v>926</v>
      </c>
      <c r="B292" s="514" t="s">
        <v>609</v>
      </c>
      <c r="C292" s="476">
        <f>VLOOKUP(B292,DTA!$A$2:$C$704,3,0)</f>
        <v>912328.65</v>
      </c>
      <c r="D292" s="516"/>
      <c r="E292" s="517"/>
      <c r="F292" s="474"/>
    </row>
    <row r="293" spans="1:6" s="3" customFormat="1" ht="15.75" x14ac:dyDescent="0.25">
      <c r="A293" s="552" t="s">
        <v>926</v>
      </c>
      <c r="B293" s="549" t="s">
        <v>1602</v>
      </c>
      <c r="C293" s="526"/>
      <c r="D293" s="526">
        <f>SUM(C294)</f>
        <v>462.91</v>
      </c>
      <c r="E293" s="527"/>
      <c r="F293" s="407"/>
    </row>
    <row r="294" spans="1:6" ht="15.75" x14ac:dyDescent="0.25">
      <c r="A294" s="553" t="s">
        <v>926</v>
      </c>
      <c r="B294" s="514" t="s">
        <v>728</v>
      </c>
      <c r="C294" s="476">
        <f>VLOOKUP(B294,DTA!$A$2:$C$704,3,0)</f>
        <v>462.91</v>
      </c>
      <c r="D294" s="516"/>
      <c r="E294" s="517"/>
      <c r="F294" s="474"/>
    </row>
    <row r="295" spans="1:6" s="3" customFormat="1" ht="15.75" x14ac:dyDescent="0.25">
      <c r="A295" s="552" t="s">
        <v>926</v>
      </c>
      <c r="B295" s="548" t="s">
        <v>1359</v>
      </c>
      <c r="C295" s="529"/>
      <c r="D295" s="529">
        <f>SUM(C296:C302)</f>
        <v>46.289999999993597</v>
      </c>
      <c r="E295" s="527"/>
      <c r="F295" s="407"/>
    </row>
    <row r="296" spans="1:6" ht="15.75" x14ac:dyDescent="0.25">
      <c r="A296" s="553" t="s">
        <v>932</v>
      </c>
      <c r="B296" s="514" t="s">
        <v>764</v>
      </c>
      <c r="C296" s="476">
        <f>VLOOKUP(B296,DTA!$A$2:$C$704,3,0)</f>
        <v>81102.039999999994</v>
      </c>
      <c r="D296" s="516"/>
      <c r="E296" s="517"/>
      <c r="F296" s="474"/>
    </row>
    <row r="297" spans="1:6" ht="18.75" x14ac:dyDescent="0.3">
      <c r="A297" s="553"/>
      <c r="B297" s="514" t="s">
        <v>1343</v>
      </c>
      <c r="C297" s="476">
        <v>0</v>
      </c>
      <c r="D297" s="534" t="s">
        <v>1600</v>
      </c>
      <c r="E297" s="517"/>
      <c r="F297" s="474"/>
    </row>
    <row r="298" spans="1:6" ht="15.75" x14ac:dyDescent="0.25">
      <c r="A298" s="553"/>
      <c r="B298" s="514" t="s">
        <v>1334</v>
      </c>
      <c r="C298" s="476">
        <v>0</v>
      </c>
      <c r="D298" s="516"/>
      <c r="E298" s="517"/>
      <c r="F298" s="474"/>
    </row>
    <row r="299" spans="1:6" ht="15.75" x14ac:dyDescent="0.25">
      <c r="A299" s="553" t="s">
        <v>933</v>
      </c>
      <c r="B299" s="514" t="s">
        <v>1344</v>
      </c>
      <c r="C299" s="476">
        <v>0</v>
      </c>
      <c r="D299" s="516"/>
      <c r="E299" s="517"/>
      <c r="F299" s="474"/>
    </row>
    <row r="300" spans="1:6" ht="15.75" x14ac:dyDescent="0.25">
      <c r="A300" s="553" t="s">
        <v>933</v>
      </c>
      <c r="B300" s="514" t="s">
        <v>1107</v>
      </c>
      <c r="C300" s="476">
        <v>0</v>
      </c>
      <c r="D300" s="516"/>
      <c r="E300" s="517"/>
      <c r="F300" s="474"/>
    </row>
    <row r="301" spans="1:6" ht="15.75" x14ac:dyDescent="0.25">
      <c r="A301" s="553"/>
      <c r="B301" s="514" t="s">
        <v>1542</v>
      </c>
      <c r="C301" s="476">
        <v>0</v>
      </c>
      <c r="D301" s="516"/>
      <c r="E301" s="517"/>
      <c r="F301" s="474"/>
    </row>
    <row r="302" spans="1:6" ht="15.75" x14ac:dyDescent="0.25">
      <c r="A302" s="553" t="s">
        <v>933</v>
      </c>
      <c r="B302" s="514" t="s">
        <v>769</v>
      </c>
      <c r="C302" s="476">
        <f>VLOOKUP(B302,DTA!$A$2:$C$704,3,0)*-1</f>
        <v>-81055.75</v>
      </c>
      <c r="D302" s="516"/>
      <c r="E302" s="517"/>
      <c r="F302" s="474"/>
    </row>
    <row r="303" spans="1:6" s="3" customFormat="1" ht="15.75" x14ac:dyDescent="0.25">
      <c r="A303" s="552" t="s">
        <v>926</v>
      </c>
      <c r="B303" s="548" t="s">
        <v>1360</v>
      </c>
      <c r="C303" s="529"/>
      <c r="D303" s="529">
        <f>SUM(C304:C306)</f>
        <v>295667.12</v>
      </c>
      <c r="E303" s="527"/>
      <c r="F303" s="407"/>
    </row>
    <row r="304" spans="1:6" ht="15.75" x14ac:dyDescent="0.25">
      <c r="A304" s="553" t="s">
        <v>932</v>
      </c>
      <c r="B304" s="514" t="s">
        <v>775</v>
      </c>
      <c r="C304" s="476">
        <f>VLOOKUP(B304,DTA!$A$2:$C$704,3,0)</f>
        <v>237444.44</v>
      </c>
      <c r="D304" s="516"/>
      <c r="E304" s="517"/>
      <c r="F304" s="474"/>
    </row>
    <row r="305" spans="1:6" ht="15.75" x14ac:dyDescent="0.25">
      <c r="A305" s="553" t="s">
        <v>932</v>
      </c>
      <c r="B305" s="514" t="s">
        <v>787</v>
      </c>
      <c r="C305" s="476">
        <f>VLOOKUP(B305,DTA!$A$2:$C$704,3,0)</f>
        <v>58222.68</v>
      </c>
      <c r="D305" s="516"/>
      <c r="E305" s="517"/>
      <c r="F305" s="474"/>
    </row>
    <row r="306" spans="1:6" ht="15.75" x14ac:dyDescent="0.25">
      <c r="A306" s="553" t="s">
        <v>933</v>
      </c>
      <c r="B306" s="536" t="s">
        <v>1644</v>
      </c>
      <c r="C306" s="537">
        <v>0</v>
      </c>
      <c r="D306" s="516"/>
      <c r="E306" s="517"/>
      <c r="F306" s="474"/>
    </row>
    <row r="307" spans="1:6" s="3" customFormat="1" ht="15.75" x14ac:dyDescent="0.25">
      <c r="A307" s="552" t="s">
        <v>926</v>
      </c>
      <c r="B307" s="549" t="s">
        <v>1361</v>
      </c>
      <c r="C307" s="526"/>
      <c r="D307" s="526">
        <f>SUM(C308:C319)</f>
        <v>542346.72</v>
      </c>
      <c r="E307" s="527"/>
      <c r="F307" s="407"/>
    </row>
    <row r="308" spans="1:6" s="3" customFormat="1" ht="15.75" x14ac:dyDescent="0.25">
      <c r="A308" s="552" t="s">
        <v>932</v>
      </c>
      <c r="B308" s="514" t="s">
        <v>1405</v>
      </c>
      <c r="C308" s="476">
        <v>0</v>
      </c>
      <c r="D308" s="526"/>
      <c r="E308" s="527"/>
      <c r="F308" s="407"/>
    </row>
    <row r="309" spans="1:6" ht="15.75" x14ac:dyDescent="0.25">
      <c r="A309" s="553" t="s">
        <v>932</v>
      </c>
      <c r="B309" s="514" t="s">
        <v>608</v>
      </c>
      <c r="C309" s="476">
        <v>0</v>
      </c>
      <c r="D309" s="516"/>
      <c r="E309" s="517"/>
      <c r="F309" s="474"/>
    </row>
    <row r="310" spans="1:6" ht="15.75" x14ac:dyDescent="0.25">
      <c r="A310" s="553" t="s">
        <v>932</v>
      </c>
      <c r="B310" s="514" t="s">
        <v>654</v>
      </c>
      <c r="C310" s="477">
        <f>VLOOKUP(B310,DTA!$A$2:$C$704,3,0)</f>
        <v>540424.11</v>
      </c>
      <c r="D310" s="516"/>
      <c r="E310" s="517"/>
      <c r="F310" s="474"/>
    </row>
    <row r="311" spans="1:6" ht="15.75" x14ac:dyDescent="0.25">
      <c r="A311" s="553" t="s">
        <v>932</v>
      </c>
      <c r="B311" s="514" t="s">
        <v>730</v>
      </c>
      <c r="C311" s="477">
        <v>0</v>
      </c>
      <c r="D311" s="516"/>
      <c r="E311" s="517"/>
      <c r="F311" s="474"/>
    </row>
    <row r="312" spans="1:6" ht="15.75" x14ac:dyDescent="0.25">
      <c r="A312" s="553" t="s">
        <v>932</v>
      </c>
      <c r="B312" s="514" t="s">
        <v>731</v>
      </c>
      <c r="C312" s="477">
        <v>0</v>
      </c>
      <c r="D312" s="516"/>
      <c r="E312" s="517"/>
      <c r="F312" s="474"/>
    </row>
    <row r="313" spans="1:6" ht="15.75" x14ac:dyDescent="0.25">
      <c r="A313" s="553" t="s">
        <v>932</v>
      </c>
      <c r="B313" s="514" t="s">
        <v>732</v>
      </c>
      <c r="C313" s="477">
        <v>0</v>
      </c>
      <c r="D313" s="516"/>
      <c r="E313" s="517"/>
      <c r="F313" s="474"/>
    </row>
    <row r="314" spans="1:6" ht="15.75" x14ac:dyDescent="0.25">
      <c r="A314" s="553" t="s">
        <v>932</v>
      </c>
      <c r="B314" s="514" t="s">
        <v>736</v>
      </c>
      <c r="C314" s="477">
        <v>0</v>
      </c>
      <c r="D314" s="516"/>
      <c r="E314" s="517"/>
      <c r="F314" s="474"/>
    </row>
    <row r="315" spans="1:6" ht="15.75" x14ac:dyDescent="0.25">
      <c r="A315" s="553" t="s">
        <v>932</v>
      </c>
      <c r="B315" s="514" t="s">
        <v>754</v>
      </c>
      <c r="C315" s="477">
        <f>VLOOKUP(B315,DTA!$A$2:$C$704,3,0)</f>
        <v>1922.61</v>
      </c>
      <c r="D315" s="516"/>
      <c r="E315" s="517"/>
      <c r="F315" s="474"/>
    </row>
    <row r="316" spans="1:6" ht="15.75" x14ac:dyDescent="0.25">
      <c r="A316" s="553" t="s">
        <v>932</v>
      </c>
      <c r="B316" s="514" t="s">
        <v>1167</v>
      </c>
      <c r="C316" s="477">
        <v>0</v>
      </c>
      <c r="D316" s="516"/>
      <c r="E316" s="517"/>
      <c r="F316" s="474"/>
    </row>
    <row r="317" spans="1:6" ht="15.75" x14ac:dyDescent="0.25">
      <c r="A317" s="553" t="s">
        <v>932</v>
      </c>
      <c r="B317" s="514" t="s">
        <v>1474</v>
      </c>
      <c r="C317" s="477">
        <v>0</v>
      </c>
      <c r="D317" s="516"/>
      <c r="E317" s="517"/>
      <c r="F317" s="474"/>
    </row>
    <row r="318" spans="1:6" ht="15.75" x14ac:dyDescent="0.25">
      <c r="A318" s="553" t="s">
        <v>932</v>
      </c>
      <c r="B318" s="514" t="s">
        <v>1268</v>
      </c>
      <c r="C318" s="477">
        <v>0</v>
      </c>
      <c r="D318" s="516"/>
      <c r="E318" s="517"/>
      <c r="F318" s="474"/>
    </row>
    <row r="319" spans="1:6" ht="15.75" x14ac:dyDescent="0.25">
      <c r="A319" s="553" t="s">
        <v>932</v>
      </c>
      <c r="B319" s="514" t="s">
        <v>1440</v>
      </c>
      <c r="C319" s="476">
        <v>0</v>
      </c>
      <c r="D319" s="516"/>
      <c r="E319" s="517"/>
      <c r="F319" s="474"/>
    </row>
    <row r="320" spans="1:6" s="3" customFormat="1" ht="15.75" x14ac:dyDescent="0.25">
      <c r="A320" s="552" t="s">
        <v>966</v>
      </c>
      <c r="B320" s="528"/>
      <c r="C320" s="529"/>
      <c r="D320" s="529">
        <f>SUM(C321:C322)</f>
        <v>935544.26</v>
      </c>
      <c r="E320" s="527">
        <f>D320</f>
        <v>935544.26</v>
      </c>
      <c r="F320" s="407"/>
    </row>
    <row r="321" spans="1:6" ht="15.75" x14ac:dyDescent="0.25">
      <c r="A321" s="553" t="s">
        <v>926</v>
      </c>
      <c r="B321" s="514" t="s">
        <v>793</v>
      </c>
      <c r="C321" s="476">
        <f>VLOOKUP(B321,DTA!$A$2:$C$704,3,0)</f>
        <v>935544.26</v>
      </c>
      <c r="D321" s="516"/>
      <c r="E321" s="517"/>
      <c r="F321" s="474"/>
    </row>
    <row r="322" spans="1:6" ht="15.75" x14ac:dyDescent="0.25">
      <c r="A322" s="553" t="s">
        <v>926</v>
      </c>
      <c r="B322" s="514" t="s">
        <v>1123</v>
      </c>
      <c r="C322" s="476">
        <v>0</v>
      </c>
      <c r="D322" s="516"/>
      <c r="E322" s="517"/>
      <c r="F322" s="474"/>
    </row>
    <row r="323" spans="1:6" s="3" customFormat="1" ht="15.75" x14ac:dyDescent="0.25">
      <c r="A323" s="552" t="s">
        <v>803</v>
      </c>
      <c r="B323" s="528"/>
      <c r="C323" s="529"/>
      <c r="D323" s="529">
        <f>+C324+C325</f>
        <v>0</v>
      </c>
      <c r="E323" s="527">
        <f>D323</f>
        <v>0</v>
      </c>
      <c r="F323" s="407"/>
    </row>
    <row r="324" spans="1:6" s="3" customFormat="1" ht="15.75" x14ac:dyDescent="0.25">
      <c r="A324" s="552"/>
      <c r="B324" s="514" t="s">
        <v>1418</v>
      </c>
      <c r="C324" s="476">
        <v>0</v>
      </c>
      <c r="D324" s="526"/>
      <c r="E324" s="527"/>
      <c r="F324" s="407"/>
    </row>
    <row r="325" spans="1:6" ht="15.75" x14ac:dyDescent="0.25">
      <c r="A325" s="553" t="s">
        <v>926</v>
      </c>
      <c r="B325" s="514" t="s">
        <v>802</v>
      </c>
      <c r="C325" s="476">
        <v>0</v>
      </c>
      <c r="D325" s="516"/>
      <c r="E325" s="517"/>
      <c r="F325" s="474"/>
    </row>
    <row r="326" spans="1:6" ht="15.75" x14ac:dyDescent="0.25">
      <c r="A326" s="554" t="s">
        <v>950</v>
      </c>
      <c r="B326" s="536"/>
      <c r="C326" s="555"/>
      <c r="D326" s="556"/>
      <c r="E326" s="557"/>
      <c r="F326" s="558">
        <f>F188-F258</f>
        <v>6290707.4600000009</v>
      </c>
    </row>
    <row r="327" spans="1:6" ht="15" x14ac:dyDescent="0.2">
      <c r="A327" s="559" t="s">
        <v>1117</v>
      </c>
      <c r="B327" s="514"/>
      <c r="C327" s="515"/>
      <c r="D327" s="526">
        <f>SUM(C328:C340)</f>
        <v>-879392.41000000015</v>
      </c>
      <c r="E327" s="517"/>
      <c r="F327" s="474"/>
    </row>
    <row r="328" spans="1:6" ht="15" x14ac:dyDescent="0.2">
      <c r="A328" s="559" t="s">
        <v>932</v>
      </c>
      <c r="B328" s="514" t="s">
        <v>782</v>
      </c>
      <c r="C328" s="483">
        <v>0</v>
      </c>
      <c r="D328" s="516"/>
      <c r="E328" s="517"/>
      <c r="F328" s="474"/>
    </row>
    <row r="329" spans="1:6" ht="15" x14ac:dyDescent="0.2">
      <c r="A329" s="559" t="s">
        <v>932</v>
      </c>
      <c r="B329" s="514" t="s">
        <v>783</v>
      </c>
      <c r="C329" s="483">
        <v>0</v>
      </c>
      <c r="D329" s="516"/>
      <c r="E329" s="517"/>
      <c r="F329" s="474"/>
    </row>
    <row r="330" spans="1:6" ht="15" x14ac:dyDescent="0.2">
      <c r="A330" s="559" t="s">
        <v>932</v>
      </c>
      <c r="B330" s="514" t="s">
        <v>1416</v>
      </c>
      <c r="C330" s="483">
        <f>VLOOKUP(B330,DTA!$A$2:$C$704,3,0)</f>
        <v>2344.7199999999998</v>
      </c>
      <c r="D330" s="516"/>
      <c r="E330" s="517"/>
      <c r="F330" s="560"/>
    </row>
    <row r="331" spans="1:6" ht="15" x14ac:dyDescent="0.2">
      <c r="A331" s="561" t="s">
        <v>932</v>
      </c>
      <c r="B331" s="536" t="s">
        <v>784</v>
      </c>
      <c r="C331" s="483">
        <v>0</v>
      </c>
      <c r="D331" s="516"/>
      <c r="E331" s="517"/>
      <c r="F331" s="474"/>
    </row>
    <row r="332" spans="1:6" ht="15" x14ac:dyDescent="0.2">
      <c r="A332" s="559" t="s">
        <v>932</v>
      </c>
      <c r="B332" s="514" t="s">
        <v>786</v>
      </c>
      <c r="C332" s="483">
        <v>0</v>
      </c>
      <c r="D332" s="516"/>
      <c r="E332" s="517"/>
      <c r="F332" s="474"/>
    </row>
    <row r="333" spans="1:6" ht="15" x14ac:dyDescent="0.2">
      <c r="A333" s="559" t="s">
        <v>932</v>
      </c>
      <c r="B333" s="514" t="s">
        <v>1453</v>
      </c>
      <c r="C333" s="483">
        <f>VLOOKUP(B333,DTA!$A$2:$C$704,3,0)</f>
        <v>349378.8</v>
      </c>
      <c r="D333" s="516"/>
      <c r="E333" s="517"/>
      <c r="F333" s="474"/>
    </row>
    <row r="334" spans="1:6" ht="15" x14ac:dyDescent="0.2">
      <c r="A334" s="559" t="s">
        <v>933</v>
      </c>
      <c r="B334" s="514" t="s">
        <v>1615</v>
      </c>
      <c r="C334" s="483">
        <v>0</v>
      </c>
      <c r="D334" s="516"/>
      <c r="E334" s="517"/>
      <c r="F334" s="474"/>
    </row>
    <row r="335" spans="1:6" ht="15" x14ac:dyDescent="0.2">
      <c r="A335" s="559" t="s">
        <v>933</v>
      </c>
      <c r="B335" s="514" t="s">
        <v>860</v>
      </c>
      <c r="C335" s="483">
        <f>VLOOKUP(B335,DTA!$A$2:$C$704,3,0)*-1</f>
        <v>-1208565.6200000001</v>
      </c>
      <c r="D335" s="516"/>
      <c r="E335" s="517"/>
      <c r="F335" s="474"/>
    </row>
    <row r="336" spans="1:6" ht="15" x14ac:dyDescent="0.2">
      <c r="A336" s="559" t="s">
        <v>933</v>
      </c>
      <c r="B336" s="514" t="s">
        <v>1507</v>
      </c>
      <c r="C336" s="483">
        <v>0</v>
      </c>
      <c r="D336" s="516"/>
      <c r="E336" s="517"/>
      <c r="F336" s="474"/>
    </row>
    <row r="337" spans="1:6" ht="15" x14ac:dyDescent="0.2">
      <c r="A337" s="559" t="s">
        <v>933</v>
      </c>
      <c r="B337" s="514" t="s">
        <v>861</v>
      </c>
      <c r="C337" s="483">
        <f>VLOOKUP(B337,DTA!$A$2:$C$704,3,0)*-1</f>
        <v>-22550.31</v>
      </c>
      <c r="D337" s="516"/>
      <c r="E337" s="517"/>
      <c r="F337" s="474"/>
    </row>
    <row r="338" spans="1:6" ht="15" x14ac:dyDescent="0.2">
      <c r="A338" s="559" t="s">
        <v>933</v>
      </c>
      <c r="B338" s="514" t="s">
        <v>1475</v>
      </c>
      <c r="C338" s="483">
        <v>0</v>
      </c>
      <c r="D338" s="516"/>
      <c r="E338" s="517"/>
      <c r="F338" s="474"/>
    </row>
    <row r="339" spans="1:6" ht="15" x14ac:dyDescent="0.2">
      <c r="A339" s="559" t="s">
        <v>933</v>
      </c>
      <c r="B339" s="514" t="s">
        <v>1555</v>
      </c>
      <c r="C339" s="483">
        <v>0</v>
      </c>
      <c r="D339" s="516"/>
      <c r="E339" s="517"/>
      <c r="F339" s="474"/>
    </row>
    <row r="340" spans="1:6" ht="15" x14ac:dyDescent="0.2">
      <c r="A340" s="559" t="s">
        <v>933</v>
      </c>
      <c r="B340" s="514" t="s">
        <v>1644</v>
      </c>
      <c r="C340" s="483">
        <v>0</v>
      </c>
      <c r="D340" s="516"/>
      <c r="E340" s="517"/>
      <c r="F340" s="474"/>
    </row>
    <row r="341" spans="1:6" ht="15" x14ac:dyDescent="0.2">
      <c r="A341" s="559" t="s">
        <v>1118</v>
      </c>
      <c r="B341" s="514"/>
      <c r="C341" s="483"/>
      <c r="D341" s="526">
        <f>SUM(C342)</f>
        <v>0</v>
      </c>
      <c r="E341" s="517"/>
      <c r="F341" s="474"/>
    </row>
    <row r="342" spans="1:6" x14ac:dyDescent="0.2">
      <c r="A342" s="562" t="s">
        <v>932</v>
      </c>
      <c r="B342" s="514" t="s">
        <v>783</v>
      </c>
      <c r="C342" s="483">
        <v>0</v>
      </c>
      <c r="D342" s="407"/>
      <c r="E342" s="517"/>
      <c r="F342" s="474"/>
    </row>
    <row r="343" spans="1:6" ht="15" x14ac:dyDescent="0.2">
      <c r="A343" s="559" t="s">
        <v>1564</v>
      </c>
      <c r="B343" s="514"/>
      <c r="C343" s="483"/>
      <c r="D343" s="467">
        <f>+C344</f>
        <v>0</v>
      </c>
      <c r="E343" s="517"/>
      <c r="F343" s="474"/>
    </row>
    <row r="344" spans="1:6" x14ac:dyDescent="0.2">
      <c r="A344" s="562" t="s">
        <v>932</v>
      </c>
      <c r="B344" s="514" t="s">
        <v>1453</v>
      </c>
      <c r="C344" s="483">
        <v>0</v>
      </c>
      <c r="D344" s="407"/>
      <c r="E344" s="517"/>
      <c r="F344" s="474"/>
    </row>
    <row r="345" spans="1:6" x14ac:dyDescent="0.2">
      <c r="A345" s="563"/>
      <c r="B345" s="493"/>
      <c r="C345" s="487"/>
      <c r="D345" s="516"/>
      <c r="E345" s="517"/>
      <c r="F345" s="474"/>
    </row>
    <row r="346" spans="1:6" x14ac:dyDescent="0.2">
      <c r="A346" s="22"/>
      <c r="B346" s="17"/>
      <c r="C346" s="7"/>
      <c r="D346" s="15"/>
      <c r="E346" s="16"/>
    </row>
    <row r="347" spans="1:6" x14ac:dyDescent="0.2">
      <c r="A347" s="22"/>
      <c r="B347" s="17"/>
      <c r="C347" s="14"/>
      <c r="D347" s="15"/>
      <c r="E347" s="16"/>
    </row>
    <row r="348" spans="1:6" x14ac:dyDescent="0.2">
      <c r="A348" s="22"/>
      <c r="B348" s="17"/>
      <c r="C348" s="14"/>
      <c r="D348" s="15"/>
      <c r="E348" s="16"/>
    </row>
    <row r="349" spans="1:6" x14ac:dyDescent="0.2">
      <c r="A349" s="22"/>
      <c r="B349" s="17"/>
      <c r="C349" s="14"/>
      <c r="D349" s="15"/>
      <c r="E349" s="16"/>
    </row>
    <row r="350" spans="1:6" x14ac:dyDescent="0.2">
      <c r="A350" s="22"/>
      <c r="B350" s="17"/>
      <c r="C350" s="14"/>
      <c r="D350" s="15"/>
      <c r="E350" s="16"/>
    </row>
    <row r="351" spans="1:6" x14ac:dyDescent="0.2">
      <c r="A351" s="22"/>
      <c r="B351" s="17"/>
      <c r="C351" s="14"/>
      <c r="D351" s="15"/>
      <c r="E351" s="16"/>
    </row>
    <row r="352" spans="1:6" x14ac:dyDescent="0.2">
      <c r="A352" s="22"/>
      <c r="B352" s="17"/>
      <c r="C352" s="14"/>
      <c r="D352" s="15"/>
      <c r="E352" s="16"/>
    </row>
    <row r="353" spans="1:5" x14ac:dyDescent="0.2">
      <c r="A353" s="22"/>
      <c r="B353" s="17"/>
      <c r="C353" s="14"/>
      <c r="D353" s="15"/>
      <c r="E353" s="16"/>
    </row>
    <row r="354" spans="1:5" x14ac:dyDescent="0.2">
      <c r="A354" s="22"/>
      <c r="B354" s="17"/>
      <c r="C354" s="14"/>
      <c r="D354" s="15"/>
      <c r="E354" s="16"/>
    </row>
    <row r="355" spans="1:5" x14ac:dyDescent="0.2">
      <c r="A355" s="22"/>
      <c r="B355" s="17"/>
      <c r="C355" s="14"/>
      <c r="D355" s="15"/>
      <c r="E355" s="16"/>
    </row>
    <row r="356" spans="1:5" x14ac:dyDescent="0.2">
      <c r="A356" s="22"/>
      <c r="B356" s="17"/>
      <c r="C356" s="14"/>
      <c r="D356" s="15"/>
      <c r="E356" s="16"/>
    </row>
    <row r="357" spans="1:5" x14ac:dyDescent="0.2">
      <c r="A357" s="22"/>
      <c r="B357" s="17"/>
      <c r="C357" s="14"/>
      <c r="D357" s="15"/>
      <c r="E357" s="16"/>
    </row>
    <row r="358" spans="1:5" x14ac:dyDescent="0.2">
      <c r="A358" s="22"/>
      <c r="B358" s="17"/>
      <c r="C358" s="14"/>
      <c r="D358" s="15"/>
      <c r="E358" s="16"/>
    </row>
    <row r="359" spans="1:5" x14ac:dyDescent="0.2">
      <c r="A359" s="22"/>
      <c r="B359" s="17"/>
      <c r="C359" s="14"/>
      <c r="D359" s="15"/>
      <c r="E359" s="16"/>
    </row>
    <row r="360" spans="1:5" x14ac:dyDescent="0.2">
      <c r="A360" s="22"/>
      <c r="B360" s="17"/>
      <c r="C360" s="14"/>
      <c r="D360" s="15"/>
      <c r="E360" s="16"/>
    </row>
    <row r="361" spans="1:5" x14ac:dyDescent="0.2">
      <c r="A361" s="22"/>
      <c r="B361" s="17"/>
      <c r="C361" s="14"/>
      <c r="D361" s="15"/>
      <c r="E361" s="16"/>
    </row>
    <row r="362" spans="1:5" x14ac:dyDescent="0.2">
      <c r="A362" s="22"/>
      <c r="B362" s="17"/>
      <c r="C362" s="14"/>
      <c r="D362" s="15"/>
      <c r="E362" s="16"/>
    </row>
    <row r="363" spans="1:5" x14ac:dyDescent="0.2">
      <c r="A363" s="22"/>
      <c r="B363" s="17"/>
      <c r="C363" s="14"/>
      <c r="D363" s="15"/>
      <c r="E363" s="16"/>
    </row>
    <row r="364" spans="1:5" x14ac:dyDescent="0.2">
      <c r="A364" s="22"/>
      <c r="B364" s="17"/>
      <c r="C364" s="14"/>
      <c r="D364" s="15"/>
      <c r="E364" s="16"/>
    </row>
    <row r="365" spans="1:5" x14ac:dyDescent="0.2">
      <c r="A365" s="22"/>
      <c r="B365" s="17"/>
      <c r="C365" s="14"/>
      <c r="D365" s="15"/>
      <c r="E365" s="16"/>
    </row>
    <row r="366" spans="1:5" x14ac:dyDescent="0.2">
      <c r="A366" s="22"/>
      <c r="B366" s="17"/>
      <c r="C366" s="14"/>
      <c r="D366" s="15"/>
      <c r="E366" s="16"/>
    </row>
    <row r="367" spans="1:5" x14ac:dyDescent="0.2">
      <c r="A367" s="22"/>
      <c r="B367" s="17"/>
      <c r="C367" s="14"/>
      <c r="D367" s="15"/>
      <c r="E367" s="16"/>
    </row>
    <row r="368" spans="1:5" x14ac:dyDescent="0.2">
      <c r="A368" s="22"/>
      <c r="B368" s="17"/>
      <c r="C368" s="14"/>
      <c r="D368" s="15"/>
      <c r="E368" s="16"/>
    </row>
    <row r="369" spans="1:5" x14ac:dyDescent="0.2">
      <c r="A369" s="22"/>
      <c r="B369" s="17"/>
      <c r="C369" s="14"/>
      <c r="D369" s="15"/>
      <c r="E369" s="16"/>
    </row>
    <row r="370" spans="1:5" x14ac:dyDescent="0.2">
      <c r="A370" s="22"/>
      <c r="B370" s="17"/>
      <c r="C370" s="14"/>
      <c r="D370" s="15"/>
      <c r="E370" s="16"/>
    </row>
    <row r="371" spans="1:5" x14ac:dyDescent="0.2">
      <c r="A371" s="22"/>
      <c r="B371" s="17"/>
      <c r="C371" s="14"/>
      <c r="D371" s="15"/>
      <c r="E371" s="16"/>
    </row>
    <row r="372" spans="1:5" x14ac:dyDescent="0.2">
      <c r="A372" s="22"/>
      <c r="B372" s="17"/>
      <c r="C372" s="14"/>
      <c r="D372" s="15"/>
      <c r="E372" s="16"/>
    </row>
    <row r="373" spans="1:5" x14ac:dyDescent="0.2">
      <c r="A373" s="22"/>
      <c r="B373" s="17"/>
      <c r="C373" s="14"/>
      <c r="D373" s="15"/>
      <c r="E373" s="16"/>
    </row>
    <row r="374" spans="1:5" x14ac:dyDescent="0.2">
      <c r="A374" s="22"/>
      <c r="B374" s="17"/>
      <c r="C374" s="14"/>
      <c r="D374" s="15"/>
      <c r="E374" s="16"/>
    </row>
    <row r="375" spans="1:5" x14ac:dyDescent="0.2">
      <c r="A375" s="22"/>
      <c r="B375" s="17"/>
      <c r="C375" s="14"/>
      <c r="D375" s="15"/>
      <c r="E375" s="16"/>
    </row>
    <row r="376" spans="1:5" x14ac:dyDescent="0.2">
      <c r="A376" s="22"/>
      <c r="B376" s="17"/>
      <c r="C376" s="14"/>
      <c r="D376" s="15"/>
      <c r="E376" s="16"/>
    </row>
    <row r="377" spans="1:5" x14ac:dyDescent="0.2">
      <c r="A377" s="22"/>
      <c r="B377" s="17"/>
      <c r="C377" s="14"/>
      <c r="D377" s="15"/>
      <c r="E377" s="16"/>
    </row>
    <row r="378" spans="1:5" x14ac:dyDescent="0.2">
      <c r="A378" s="22"/>
      <c r="B378" s="17"/>
      <c r="C378" s="14"/>
      <c r="D378" s="15"/>
      <c r="E378" s="16"/>
    </row>
    <row r="379" spans="1:5" x14ac:dyDescent="0.2">
      <c r="A379" s="22"/>
      <c r="B379" s="17"/>
      <c r="C379" s="14"/>
      <c r="D379" s="15"/>
      <c r="E379" s="16"/>
    </row>
    <row r="380" spans="1:5" x14ac:dyDescent="0.2">
      <c r="A380" s="22"/>
      <c r="B380" s="17"/>
      <c r="C380" s="14"/>
      <c r="D380" s="15"/>
      <c r="E380" s="16"/>
    </row>
    <row r="381" spans="1:5" x14ac:dyDescent="0.2">
      <c r="A381" s="22"/>
      <c r="B381" s="17"/>
      <c r="C381" s="14"/>
      <c r="D381" s="15"/>
      <c r="E381" s="16"/>
    </row>
    <row r="382" spans="1:5" x14ac:dyDescent="0.2">
      <c r="A382" s="22"/>
      <c r="B382" s="17"/>
      <c r="C382" s="14"/>
      <c r="D382" s="15"/>
      <c r="E382" s="16"/>
    </row>
    <row r="383" spans="1:5" x14ac:dyDescent="0.2">
      <c r="A383" s="22"/>
      <c r="B383" s="17"/>
      <c r="C383" s="14"/>
      <c r="D383" s="15"/>
      <c r="E383" s="16"/>
    </row>
    <row r="384" spans="1:5" x14ac:dyDescent="0.2">
      <c r="A384" s="22"/>
      <c r="B384" s="17"/>
      <c r="C384" s="14"/>
      <c r="D384" s="15"/>
      <c r="E384" s="16"/>
    </row>
    <row r="385" spans="1:5" x14ac:dyDescent="0.2">
      <c r="A385" s="22"/>
      <c r="B385" s="17"/>
      <c r="C385" s="14"/>
      <c r="D385" s="15"/>
      <c r="E385" s="16"/>
    </row>
    <row r="386" spans="1:5" x14ac:dyDescent="0.2">
      <c r="A386" s="22"/>
      <c r="B386" s="17"/>
      <c r="C386" s="14"/>
      <c r="D386" s="15"/>
      <c r="E386" s="16"/>
    </row>
    <row r="387" spans="1:5" x14ac:dyDescent="0.2">
      <c r="A387" s="22"/>
      <c r="B387" s="17"/>
      <c r="C387" s="14"/>
      <c r="D387" s="15"/>
      <c r="E387" s="16"/>
    </row>
    <row r="388" spans="1:5" x14ac:dyDescent="0.2">
      <c r="A388" s="22"/>
      <c r="B388" s="17"/>
      <c r="C388" s="14"/>
      <c r="D388" s="15"/>
      <c r="E388" s="16"/>
    </row>
    <row r="389" spans="1:5" x14ac:dyDescent="0.2">
      <c r="A389" s="22"/>
      <c r="B389" s="17"/>
      <c r="C389" s="14"/>
      <c r="D389" s="15"/>
      <c r="E389" s="16"/>
    </row>
    <row r="390" spans="1:5" x14ac:dyDescent="0.2">
      <c r="A390" s="22"/>
      <c r="B390" s="17"/>
      <c r="C390" s="14"/>
      <c r="D390" s="15"/>
      <c r="E390" s="16"/>
    </row>
    <row r="391" spans="1:5" x14ac:dyDescent="0.2">
      <c r="A391" s="22"/>
      <c r="B391" s="17"/>
      <c r="C391" s="14"/>
      <c r="D391" s="15"/>
      <c r="E391" s="16"/>
    </row>
    <row r="392" spans="1:5" x14ac:dyDescent="0.2">
      <c r="A392" s="22"/>
      <c r="B392" s="17"/>
      <c r="C392" s="14"/>
      <c r="D392" s="15"/>
      <c r="E392" s="16"/>
    </row>
    <row r="393" spans="1:5" x14ac:dyDescent="0.2">
      <c r="A393" s="22"/>
      <c r="B393" s="17"/>
      <c r="C393" s="14"/>
      <c r="D393" s="15"/>
      <c r="E393" s="16"/>
    </row>
    <row r="394" spans="1:5" x14ac:dyDescent="0.2">
      <c r="A394" s="22"/>
      <c r="B394" s="17"/>
      <c r="C394" s="14"/>
      <c r="D394" s="15"/>
      <c r="E394" s="16"/>
    </row>
    <row r="395" spans="1:5" x14ac:dyDescent="0.2">
      <c r="A395" s="22"/>
      <c r="B395" s="17"/>
      <c r="C395" s="14"/>
      <c r="D395" s="15"/>
      <c r="E395" s="16"/>
    </row>
    <row r="396" spans="1:5" x14ac:dyDescent="0.2">
      <c r="A396" s="22"/>
      <c r="B396" s="17"/>
      <c r="C396" s="14"/>
      <c r="D396" s="15"/>
      <c r="E396" s="16"/>
    </row>
    <row r="397" spans="1:5" x14ac:dyDescent="0.2">
      <c r="A397" s="22"/>
      <c r="B397" s="17"/>
      <c r="C397" s="14"/>
      <c r="D397" s="15"/>
      <c r="E397" s="16"/>
    </row>
    <row r="398" spans="1:5" x14ac:dyDescent="0.2">
      <c r="A398" s="22"/>
      <c r="B398" s="17"/>
      <c r="C398" s="14"/>
      <c r="D398" s="15"/>
      <c r="E398" s="16"/>
    </row>
    <row r="399" spans="1:5" x14ac:dyDescent="0.2">
      <c r="A399" s="22"/>
      <c r="B399" s="17"/>
      <c r="C399" s="14"/>
      <c r="D399" s="15"/>
      <c r="E399" s="16"/>
    </row>
    <row r="400" spans="1:5" x14ac:dyDescent="0.2">
      <c r="A400" s="22"/>
      <c r="B400" s="17"/>
      <c r="C400" s="14"/>
      <c r="D400" s="15"/>
      <c r="E400" s="16"/>
    </row>
    <row r="401" spans="1:5" x14ac:dyDescent="0.2">
      <c r="A401" s="22"/>
      <c r="B401" s="17"/>
      <c r="C401" s="14"/>
      <c r="D401" s="15"/>
      <c r="E401" s="16"/>
    </row>
    <row r="402" spans="1:5" x14ac:dyDescent="0.2">
      <c r="A402" s="22"/>
      <c r="B402" s="17"/>
      <c r="C402" s="14"/>
      <c r="D402" s="15"/>
      <c r="E402" s="16"/>
    </row>
    <row r="403" spans="1:5" x14ac:dyDescent="0.2">
      <c r="A403" s="22"/>
      <c r="B403" s="17"/>
      <c r="C403" s="14"/>
      <c r="D403" s="15"/>
      <c r="E403" s="16"/>
    </row>
    <row r="404" spans="1:5" x14ac:dyDescent="0.2">
      <c r="A404" s="22"/>
      <c r="B404" s="17"/>
      <c r="C404" s="14"/>
      <c r="D404" s="15"/>
      <c r="E404" s="16"/>
    </row>
    <row r="405" spans="1:5" x14ac:dyDescent="0.2">
      <c r="A405" s="22"/>
      <c r="B405" s="17"/>
      <c r="C405" s="14"/>
      <c r="D405" s="15"/>
      <c r="E405" s="16"/>
    </row>
    <row r="406" spans="1:5" x14ac:dyDescent="0.2">
      <c r="A406" s="22"/>
      <c r="B406" s="17"/>
      <c r="C406" s="14"/>
      <c r="D406" s="15"/>
      <c r="E406" s="16"/>
    </row>
    <row r="407" spans="1:5" x14ac:dyDescent="0.2">
      <c r="A407" s="22"/>
      <c r="B407" s="17"/>
      <c r="C407" s="14"/>
      <c r="D407" s="15"/>
      <c r="E407" s="16"/>
    </row>
    <row r="408" spans="1:5" x14ac:dyDescent="0.2">
      <c r="A408" s="22"/>
      <c r="B408" s="17"/>
      <c r="C408" s="14"/>
      <c r="D408" s="15"/>
      <c r="E408" s="16"/>
    </row>
    <row r="409" spans="1:5" x14ac:dyDescent="0.2">
      <c r="A409" s="22"/>
      <c r="B409" s="17"/>
      <c r="C409" s="14"/>
      <c r="D409" s="15"/>
      <c r="E409" s="16"/>
    </row>
    <row r="410" spans="1:5" x14ac:dyDescent="0.2">
      <c r="A410" s="22"/>
      <c r="B410" s="17"/>
      <c r="C410" s="14"/>
      <c r="D410" s="15"/>
      <c r="E410" s="16"/>
    </row>
    <row r="411" spans="1:5" x14ac:dyDescent="0.2">
      <c r="A411" s="22"/>
      <c r="B411" s="17"/>
      <c r="C411" s="14"/>
      <c r="D411" s="15"/>
      <c r="E411" s="16"/>
    </row>
    <row r="412" spans="1:5" x14ac:dyDescent="0.2">
      <c r="A412" s="22"/>
      <c r="B412" s="17"/>
      <c r="C412" s="14"/>
      <c r="D412" s="15"/>
      <c r="E412" s="16"/>
    </row>
    <row r="413" spans="1:5" x14ac:dyDescent="0.2">
      <c r="A413" s="22"/>
      <c r="B413" s="17"/>
      <c r="C413" s="14"/>
      <c r="D413" s="15"/>
      <c r="E413" s="16"/>
    </row>
    <row r="414" spans="1:5" x14ac:dyDescent="0.2">
      <c r="A414" s="22"/>
      <c r="B414" s="17"/>
      <c r="C414" s="14"/>
      <c r="D414" s="15"/>
      <c r="E414" s="16"/>
    </row>
    <row r="415" spans="1:5" x14ac:dyDescent="0.2">
      <c r="A415" s="22"/>
      <c r="B415" s="17"/>
      <c r="C415" s="14"/>
      <c r="D415" s="15"/>
      <c r="E415" s="16"/>
    </row>
    <row r="416" spans="1:5" x14ac:dyDescent="0.2">
      <c r="A416" s="22"/>
      <c r="B416" s="17"/>
      <c r="C416" s="14"/>
      <c r="D416" s="15"/>
      <c r="E416" s="16"/>
    </row>
    <row r="417" spans="1:5" x14ac:dyDescent="0.2">
      <c r="A417" s="22"/>
      <c r="B417" s="17"/>
      <c r="C417" s="14"/>
      <c r="D417" s="15"/>
      <c r="E417" s="16"/>
    </row>
    <row r="418" spans="1:5" x14ac:dyDescent="0.2">
      <c r="A418" s="22"/>
      <c r="B418" s="17"/>
      <c r="C418" s="14"/>
      <c r="D418" s="15"/>
      <c r="E418" s="16"/>
    </row>
    <row r="419" spans="1:5" x14ac:dyDescent="0.2">
      <c r="A419" s="22"/>
      <c r="B419" s="17"/>
      <c r="C419" s="14"/>
      <c r="D419" s="15"/>
      <c r="E419" s="16"/>
    </row>
    <row r="420" spans="1:5" x14ac:dyDescent="0.2">
      <c r="A420" s="22"/>
      <c r="B420" s="17"/>
      <c r="C420" s="14"/>
      <c r="D420" s="15"/>
      <c r="E420" s="16"/>
    </row>
    <row r="421" spans="1:5" x14ac:dyDescent="0.2">
      <c r="A421" s="22"/>
      <c r="B421" s="17"/>
      <c r="C421" s="14"/>
      <c r="D421" s="15"/>
      <c r="E421" s="16"/>
    </row>
    <row r="422" spans="1:5" x14ac:dyDescent="0.2">
      <c r="A422" s="22"/>
      <c r="B422" s="17"/>
      <c r="C422" s="14"/>
      <c r="D422" s="15"/>
      <c r="E422" s="16"/>
    </row>
    <row r="423" spans="1:5" x14ac:dyDescent="0.2">
      <c r="A423" s="22"/>
      <c r="B423" s="17"/>
      <c r="C423" s="14"/>
      <c r="D423" s="15"/>
      <c r="E423" s="16"/>
    </row>
    <row r="424" spans="1:5" x14ac:dyDescent="0.2">
      <c r="A424" s="22"/>
      <c r="B424" s="17"/>
      <c r="C424" s="14"/>
      <c r="D424" s="15"/>
      <c r="E424" s="16"/>
    </row>
    <row r="425" spans="1:5" x14ac:dyDescent="0.2">
      <c r="A425" s="22"/>
      <c r="B425" s="17"/>
      <c r="C425" s="14"/>
      <c r="D425" s="15"/>
      <c r="E425" s="16"/>
    </row>
    <row r="426" spans="1:5" x14ac:dyDescent="0.2">
      <c r="A426" s="22"/>
      <c r="B426" s="17"/>
      <c r="C426" s="14"/>
      <c r="D426" s="15"/>
      <c r="E426" s="16"/>
    </row>
    <row r="427" spans="1:5" x14ac:dyDescent="0.2">
      <c r="A427" s="22"/>
      <c r="B427" s="17"/>
      <c r="C427" s="14"/>
      <c r="D427" s="15"/>
      <c r="E427" s="16"/>
    </row>
    <row r="428" spans="1:5" x14ac:dyDescent="0.2">
      <c r="A428" s="22"/>
      <c r="B428" s="17"/>
      <c r="C428" s="14"/>
      <c r="D428" s="15"/>
      <c r="E428" s="16"/>
    </row>
    <row r="429" spans="1:5" x14ac:dyDescent="0.2">
      <c r="A429" s="22"/>
      <c r="B429" s="17"/>
      <c r="C429" s="14"/>
      <c r="D429" s="15"/>
      <c r="E429" s="16"/>
    </row>
    <row r="430" spans="1:5" x14ac:dyDescent="0.2">
      <c r="A430" s="22"/>
      <c r="B430" s="17"/>
      <c r="C430" s="14"/>
      <c r="D430" s="15"/>
      <c r="E430" s="16"/>
    </row>
    <row r="431" spans="1:5" x14ac:dyDescent="0.2">
      <c r="A431" s="22"/>
      <c r="B431" s="17"/>
      <c r="C431" s="14"/>
      <c r="D431" s="15"/>
      <c r="E431" s="16"/>
    </row>
    <row r="432" spans="1:5" x14ac:dyDescent="0.2">
      <c r="A432" s="22"/>
      <c r="B432" s="17"/>
      <c r="C432" s="14"/>
      <c r="D432" s="15"/>
      <c r="E432" s="16"/>
    </row>
    <row r="433" spans="1:5" x14ac:dyDescent="0.2">
      <c r="A433" s="22"/>
      <c r="B433" s="17"/>
      <c r="C433" s="14"/>
      <c r="D433" s="15"/>
      <c r="E433" s="16"/>
    </row>
    <row r="434" spans="1:5" x14ac:dyDescent="0.2">
      <c r="A434" s="22"/>
      <c r="B434" s="17"/>
      <c r="C434" s="14"/>
      <c r="D434" s="15"/>
      <c r="E434" s="16"/>
    </row>
    <row r="435" spans="1:5" x14ac:dyDescent="0.2">
      <c r="A435" s="22"/>
      <c r="B435" s="17"/>
      <c r="C435" s="14"/>
      <c r="D435" s="15"/>
      <c r="E435" s="16"/>
    </row>
    <row r="436" spans="1:5" x14ac:dyDescent="0.2">
      <c r="A436" s="22"/>
      <c r="B436" s="17"/>
      <c r="C436" s="14"/>
      <c r="D436" s="15"/>
      <c r="E436" s="16"/>
    </row>
    <row r="437" spans="1:5" x14ac:dyDescent="0.2">
      <c r="A437" s="22"/>
      <c r="B437" s="17"/>
      <c r="C437" s="14"/>
      <c r="D437" s="15"/>
      <c r="E437" s="16"/>
    </row>
    <row r="438" spans="1:5" x14ac:dyDescent="0.2">
      <c r="A438" s="22"/>
      <c r="B438" s="17"/>
      <c r="C438" s="14"/>
      <c r="D438" s="15"/>
      <c r="E438" s="16"/>
    </row>
    <row r="439" spans="1:5" x14ac:dyDescent="0.2">
      <c r="A439" s="22"/>
      <c r="B439" s="17"/>
      <c r="C439" s="14"/>
      <c r="D439" s="15"/>
      <c r="E439" s="16"/>
    </row>
    <row r="440" spans="1:5" x14ac:dyDescent="0.2">
      <c r="A440" s="22"/>
      <c r="B440" s="17"/>
      <c r="C440" s="14"/>
      <c r="D440" s="15"/>
      <c r="E440" s="16"/>
    </row>
    <row r="441" spans="1:5" x14ac:dyDescent="0.2">
      <c r="A441" s="22"/>
      <c r="B441" s="17"/>
      <c r="C441" s="14"/>
      <c r="D441" s="15"/>
      <c r="E441" s="16"/>
    </row>
    <row r="442" spans="1:5" x14ac:dyDescent="0.2">
      <c r="A442" s="22"/>
      <c r="B442" s="17"/>
      <c r="C442" s="14"/>
      <c r="D442" s="15"/>
      <c r="E442" s="16"/>
    </row>
    <row r="443" spans="1:5" x14ac:dyDescent="0.2">
      <c r="A443" s="22"/>
      <c r="B443" s="17"/>
      <c r="C443" s="14"/>
      <c r="D443" s="15"/>
      <c r="E443" s="16"/>
    </row>
    <row r="444" spans="1:5" x14ac:dyDescent="0.2">
      <c r="A444" s="22"/>
      <c r="B444" s="17"/>
      <c r="C444" s="14"/>
      <c r="D444" s="15"/>
      <c r="E444" s="16"/>
    </row>
    <row r="445" spans="1:5" x14ac:dyDescent="0.2">
      <c r="A445" s="22"/>
      <c r="B445" s="17"/>
      <c r="C445" s="14"/>
      <c r="D445" s="15"/>
      <c r="E445" s="16"/>
    </row>
    <row r="446" spans="1:5" x14ac:dyDescent="0.2">
      <c r="A446" s="22"/>
      <c r="B446" s="17"/>
      <c r="C446" s="14"/>
      <c r="D446" s="15"/>
      <c r="E446" s="16"/>
    </row>
    <row r="447" spans="1:5" x14ac:dyDescent="0.2">
      <c r="A447" s="22"/>
      <c r="B447" s="17"/>
      <c r="C447" s="14"/>
      <c r="D447" s="15"/>
      <c r="E447" s="16"/>
    </row>
    <row r="448" spans="1:5" x14ac:dyDescent="0.2">
      <c r="A448" s="22"/>
      <c r="B448" s="17"/>
      <c r="C448" s="14"/>
      <c r="D448" s="15"/>
      <c r="E448" s="16"/>
    </row>
    <row r="449" spans="1:5" x14ac:dyDescent="0.2">
      <c r="A449" s="22"/>
      <c r="B449" s="17"/>
      <c r="C449" s="14"/>
      <c r="D449" s="15"/>
      <c r="E449" s="16"/>
    </row>
    <row r="450" spans="1:5" x14ac:dyDescent="0.2">
      <c r="A450" s="22"/>
      <c r="B450" s="17"/>
      <c r="C450" s="14"/>
      <c r="D450" s="15"/>
      <c r="E450" s="16"/>
    </row>
    <row r="451" spans="1:5" x14ac:dyDescent="0.2">
      <c r="A451" s="22"/>
      <c r="B451" s="17"/>
      <c r="C451" s="14"/>
      <c r="D451" s="15"/>
      <c r="E451" s="16"/>
    </row>
    <row r="452" spans="1:5" x14ac:dyDescent="0.2">
      <c r="A452" s="22"/>
      <c r="B452" s="17"/>
      <c r="C452" s="14"/>
      <c r="D452" s="15"/>
      <c r="E452" s="16"/>
    </row>
    <row r="453" spans="1:5" x14ac:dyDescent="0.2">
      <c r="A453" s="22"/>
      <c r="B453" s="17"/>
      <c r="C453" s="14"/>
      <c r="D453" s="15"/>
      <c r="E453" s="16"/>
    </row>
    <row r="454" spans="1:5" x14ac:dyDescent="0.2">
      <c r="A454" s="22"/>
      <c r="B454" s="17"/>
      <c r="C454" s="14"/>
      <c r="D454" s="15"/>
      <c r="E454" s="16"/>
    </row>
    <row r="455" spans="1:5" x14ac:dyDescent="0.2">
      <c r="A455" s="22"/>
      <c r="B455" s="17"/>
      <c r="C455" s="14"/>
      <c r="D455" s="15"/>
      <c r="E455" s="16"/>
    </row>
    <row r="456" spans="1:5" x14ac:dyDescent="0.2">
      <c r="A456" s="22"/>
      <c r="B456" s="17"/>
      <c r="C456" s="14"/>
      <c r="D456" s="15"/>
      <c r="E456" s="16"/>
    </row>
    <row r="457" spans="1:5" x14ac:dyDescent="0.2">
      <c r="A457" s="22"/>
      <c r="B457" s="17"/>
      <c r="C457" s="14"/>
      <c r="D457" s="15"/>
      <c r="E457" s="16"/>
    </row>
    <row r="458" spans="1:5" x14ac:dyDescent="0.2">
      <c r="A458" s="22"/>
      <c r="B458" s="17"/>
      <c r="C458" s="14"/>
      <c r="D458" s="15"/>
      <c r="E458" s="16"/>
    </row>
    <row r="459" spans="1:5" x14ac:dyDescent="0.2">
      <c r="A459" s="22"/>
      <c r="B459" s="17"/>
      <c r="C459" s="14"/>
      <c r="D459" s="15"/>
      <c r="E459" s="16"/>
    </row>
    <row r="460" spans="1:5" x14ac:dyDescent="0.2">
      <c r="A460" s="22"/>
      <c r="B460" s="17"/>
      <c r="C460" s="14"/>
      <c r="D460" s="15"/>
      <c r="E460" s="16"/>
    </row>
    <row r="461" spans="1:5" x14ac:dyDescent="0.2">
      <c r="A461" s="22"/>
      <c r="B461" s="17"/>
      <c r="C461" s="14"/>
      <c r="D461" s="15"/>
      <c r="E461" s="16"/>
    </row>
    <row r="462" spans="1:5" x14ac:dyDescent="0.2">
      <c r="A462" s="22"/>
      <c r="B462" s="17"/>
      <c r="C462" s="14"/>
      <c r="D462" s="15"/>
      <c r="E462" s="16"/>
    </row>
    <row r="463" spans="1:5" x14ac:dyDescent="0.2">
      <c r="A463" s="22"/>
      <c r="B463" s="17"/>
      <c r="C463" s="14"/>
      <c r="D463" s="15"/>
      <c r="E463" s="16"/>
    </row>
    <row r="464" spans="1:5" x14ac:dyDescent="0.2">
      <c r="A464" s="22"/>
      <c r="B464" s="17"/>
      <c r="C464" s="14"/>
      <c r="D464" s="15"/>
      <c r="E464" s="16"/>
    </row>
    <row r="465" spans="1:5" x14ac:dyDescent="0.2">
      <c r="A465" s="22"/>
      <c r="B465" s="17"/>
      <c r="C465" s="14"/>
      <c r="D465" s="15"/>
      <c r="E465" s="16"/>
    </row>
    <row r="466" spans="1:5" x14ac:dyDescent="0.2">
      <c r="A466" s="22"/>
      <c r="B466" s="17"/>
      <c r="C466" s="14"/>
      <c r="D466" s="15"/>
      <c r="E466" s="16"/>
    </row>
    <row r="467" spans="1:5" x14ac:dyDescent="0.2">
      <c r="A467" s="22"/>
      <c r="B467" s="17"/>
      <c r="C467" s="14"/>
      <c r="D467" s="15"/>
      <c r="E467" s="16"/>
    </row>
    <row r="468" spans="1:5" x14ac:dyDescent="0.2">
      <c r="A468" s="22"/>
      <c r="B468" s="17"/>
      <c r="C468" s="14"/>
      <c r="D468" s="15"/>
      <c r="E468" s="16"/>
    </row>
    <row r="469" spans="1:5" x14ac:dyDescent="0.2">
      <c r="A469" s="22"/>
      <c r="B469" s="17"/>
      <c r="C469" s="14"/>
      <c r="D469" s="15"/>
      <c r="E469" s="16"/>
    </row>
    <row r="470" spans="1:5" x14ac:dyDescent="0.2">
      <c r="A470" s="22"/>
      <c r="B470" s="17"/>
      <c r="C470" s="14"/>
      <c r="D470" s="15"/>
      <c r="E470" s="16"/>
    </row>
    <row r="471" spans="1:5" x14ac:dyDescent="0.2">
      <c r="A471" s="22"/>
      <c r="B471" s="17"/>
      <c r="C471" s="14"/>
      <c r="D471" s="15"/>
      <c r="E471" s="16"/>
    </row>
    <row r="472" spans="1:5" x14ac:dyDescent="0.2">
      <c r="A472" s="22"/>
      <c r="B472" s="17"/>
      <c r="C472" s="14"/>
      <c r="D472" s="15"/>
      <c r="E472" s="16"/>
    </row>
    <row r="473" spans="1:5" x14ac:dyDescent="0.2">
      <c r="A473" s="22"/>
      <c r="B473" s="17"/>
      <c r="C473" s="14"/>
      <c r="D473" s="15"/>
      <c r="E473" s="16"/>
    </row>
    <row r="474" spans="1:5" x14ac:dyDescent="0.2">
      <c r="A474" s="22"/>
      <c r="B474" s="17"/>
      <c r="C474" s="14"/>
      <c r="D474" s="15"/>
      <c r="E474" s="16"/>
    </row>
    <row r="475" spans="1:5" x14ac:dyDescent="0.2">
      <c r="A475" s="22"/>
      <c r="B475" s="17"/>
      <c r="C475" s="14"/>
      <c r="D475" s="15"/>
      <c r="E475" s="16"/>
    </row>
    <row r="476" spans="1:5" x14ac:dyDescent="0.2">
      <c r="A476" s="22"/>
      <c r="B476" s="17"/>
      <c r="C476" s="14"/>
      <c r="D476" s="15"/>
      <c r="E476" s="16"/>
    </row>
    <row r="477" spans="1:5" x14ac:dyDescent="0.2">
      <c r="A477" s="22"/>
      <c r="B477" s="17"/>
      <c r="C477" s="14"/>
      <c r="D477" s="15"/>
      <c r="E477" s="16"/>
    </row>
    <row r="478" spans="1:5" x14ac:dyDescent="0.2">
      <c r="A478" s="22"/>
      <c r="B478" s="17"/>
      <c r="C478" s="14"/>
      <c r="D478" s="15"/>
      <c r="E478" s="16"/>
    </row>
    <row r="479" spans="1:5" x14ac:dyDescent="0.2">
      <c r="A479" s="22"/>
      <c r="B479" s="17"/>
      <c r="C479" s="14"/>
      <c r="D479" s="15"/>
      <c r="E479" s="16"/>
    </row>
  </sheetData>
  <sheetProtection sheet="1" objects="1" scenarios="1"/>
  <mergeCells count="4">
    <mergeCell ref="A1:E1"/>
    <mergeCell ref="A2:E2"/>
    <mergeCell ref="A185:E185"/>
    <mergeCell ref="A186:E186"/>
  </mergeCells>
  <pageMargins left="0.7" right="0.7" top="0.75" bottom="0.75" header="0.3" footer="0.3"/>
  <pageSetup scale="63" orientation="portrait" r:id="rId1"/>
  <ignoredErrors>
    <ignoredError sqref="B201 B222 B255 B243:B244 B251 B238:B241 B233:B236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72"/>
  <sheetViews>
    <sheetView showGridLines="0" view="pageBreakPreview" zoomScale="90" zoomScaleNormal="100" zoomScaleSheetLayoutView="90" workbookViewId="0">
      <selection activeCell="D9" sqref="D9"/>
    </sheetView>
  </sheetViews>
  <sheetFormatPr baseColWidth="10" defaultRowHeight="12.75" x14ac:dyDescent="0.2"/>
  <cols>
    <col min="1" max="1" width="2.42578125" style="32" customWidth="1"/>
    <col min="2" max="2" width="59.7109375" style="32" customWidth="1"/>
    <col min="3" max="4" width="19.7109375" style="36" customWidth="1"/>
    <col min="5" max="5" width="21.42578125" style="32" customWidth="1"/>
    <col min="6" max="6" width="3.85546875" style="32" customWidth="1"/>
    <col min="7" max="7" width="48" style="32" customWidth="1"/>
    <col min="8" max="9" width="19.5703125" style="32" customWidth="1"/>
    <col min="10" max="16384" width="11.42578125" style="32"/>
  </cols>
  <sheetData>
    <row r="1" spans="1:9" ht="15" x14ac:dyDescent="0.2">
      <c r="A1" s="575" t="s">
        <v>942</v>
      </c>
      <c r="B1" s="575"/>
      <c r="C1" s="575"/>
      <c r="D1" s="575"/>
      <c r="E1" s="575"/>
      <c r="F1" s="575"/>
      <c r="G1" s="575"/>
      <c r="H1" s="575"/>
      <c r="I1" s="575"/>
    </row>
    <row r="2" spans="1:9" ht="15" x14ac:dyDescent="0.2">
      <c r="A2" s="575" t="s">
        <v>1796</v>
      </c>
      <c r="B2" s="575"/>
      <c r="C2" s="575"/>
      <c r="D2" s="575"/>
      <c r="E2" s="575"/>
      <c r="F2" s="575"/>
      <c r="G2" s="575"/>
      <c r="H2" s="575"/>
      <c r="I2" s="575"/>
    </row>
    <row r="3" spans="1:9" ht="14.25" x14ac:dyDescent="0.2">
      <c r="A3" s="576" t="s">
        <v>970</v>
      </c>
      <c r="B3" s="576"/>
      <c r="C3" s="576"/>
      <c r="D3" s="576"/>
      <c r="E3" s="576"/>
      <c r="F3" s="576"/>
      <c r="G3" s="576"/>
      <c r="H3" s="576"/>
      <c r="I3" s="576"/>
    </row>
    <row r="4" spans="1:9" ht="13.5" x14ac:dyDescent="0.25">
      <c r="A4" s="161"/>
      <c r="B4" s="161"/>
      <c r="C4" s="162"/>
      <c r="D4" s="162"/>
      <c r="E4" s="161"/>
      <c r="F4" s="161"/>
      <c r="G4" s="161"/>
      <c r="H4" s="161"/>
      <c r="I4" s="161"/>
    </row>
    <row r="5" spans="1:9" ht="13.5" x14ac:dyDescent="0.25">
      <c r="A5" s="161"/>
      <c r="B5" s="161"/>
      <c r="C5" s="162"/>
      <c r="D5" s="162"/>
      <c r="E5" s="161"/>
      <c r="F5" s="161"/>
      <c r="G5" s="161"/>
      <c r="H5" s="161"/>
      <c r="I5" s="161"/>
    </row>
    <row r="6" spans="1:9" ht="15" customHeight="1" x14ac:dyDescent="0.3">
      <c r="A6" s="235" t="s">
        <v>971</v>
      </c>
      <c r="B6" s="236"/>
      <c r="C6" s="162"/>
      <c r="D6" s="162"/>
      <c r="E6" s="161"/>
      <c r="F6" s="235" t="s">
        <v>972</v>
      </c>
      <c r="G6" s="236"/>
      <c r="H6" s="236"/>
      <c r="I6" s="236"/>
    </row>
    <row r="7" spans="1:9" s="31" customFormat="1" ht="15" customHeight="1" x14ac:dyDescent="0.3">
      <c r="A7" s="235" t="s">
        <v>20</v>
      </c>
      <c r="B7" s="235"/>
      <c r="C7" s="164"/>
      <c r="D7" s="237">
        <f>VLOOKUP(A7,'Vinculos Guber'!$A$7:$C$530,3,0)</f>
        <v>24919143.940000001</v>
      </c>
      <c r="E7" s="163"/>
      <c r="F7" s="235" t="s">
        <v>444</v>
      </c>
      <c r="G7" s="235"/>
      <c r="H7" s="239"/>
      <c r="I7" s="237">
        <f>SUM(H8:H12)</f>
        <v>4500833.6500000004</v>
      </c>
    </row>
    <row r="8" spans="1:9" s="31" customFormat="1" ht="15" customHeight="1" x14ac:dyDescent="0.3">
      <c r="A8" s="235" t="s">
        <v>973</v>
      </c>
      <c r="B8" s="235"/>
      <c r="C8" s="164"/>
      <c r="D8" s="237">
        <f>VLOOKUP(A8,'Vinculos Guber'!$A$7:$C$530,3,0)</f>
        <v>3421101.1300000004</v>
      </c>
      <c r="E8" s="163"/>
      <c r="F8" s="235"/>
      <c r="G8" s="236" t="s">
        <v>1089</v>
      </c>
      <c r="H8" s="239">
        <f>VLOOKUP(G8,'Vinculos Guber'!$A$7:$C$530,3,0)</f>
        <v>3729898.66</v>
      </c>
      <c r="I8" s="235"/>
    </row>
    <row r="9" spans="1:9" s="31" customFormat="1" ht="15" customHeight="1" x14ac:dyDescent="0.3">
      <c r="A9" s="235" t="s">
        <v>128</v>
      </c>
      <c r="B9" s="235"/>
      <c r="C9" s="164"/>
      <c r="D9" s="237">
        <f>VLOOKUP(A9,'Vinculos Guber'!$A$7:$C$530,3,0)</f>
        <v>3671055.23</v>
      </c>
      <c r="E9" s="163"/>
      <c r="F9" s="235"/>
      <c r="G9" s="236" t="s">
        <v>1090</v>
      </c>
      <c r="H9" s="239">
        <f>VLOOKUP(G9,'Vinculos Guber'!$A$7:$C$530,3,0)</f>
        <v>674077.2</v>
      </c>
      <c r="I9" s="235"/>
    </row>
    <row r="10" spans="1:9" s="31" customFormat="1" ht="15" customHeight="1" x14ac:dyDescent="0.3">
      <c r="A10" s="235" t="s">
        <v>138</v>
      </c>
      <c r="B10" s="235"/>
      <c r="C10" s="164"/>
      <c r="D10" s="237">
        <f>C11</f>
        <v>27590000</v>
      </c>
      <c r="E10" s="163"/>
      <c r="F10" s="235"/>
      <c r="G10" s="236" t="s">
        <v>1432</v>
      </c>
      <c r="H10" s="239">
        <f>VLOOKUP(G10,'Vinculos Guber'!$A$7:$C$738,3,0)</f>
        <v>0</v>
      </c>
      <c r="I10" s="235"/>
    </row>
    <row r="11" spans="1:9" ht="15" customHeight="1" x14ac:dyDescent="0.3">
      <c r="A11" s="236"/>
      <c r="B11" s="236" t="s">
        <v>1038</v>
      </c>
      <c r="C11" s="238">
        <f>VLOOKUP(B11,'Vinculos Guber'!$A$7:$C$530,3,0)</f>
        <v>27590000</v>
      </c>
      <c r="D11" s="162"/>
      <c r="E11" s="161"/>
      <c r="F11" s="236"/>
      <c r="G11" s="236" t="s">
        <v>1091</v>
      </c>
      <c r="H11" s="239">
        <f>VLOOKUP(G11,'Vinculos Guber'!$A$7:$C$530,3,0)</f>
        <v>35432.67</v>
      </c>
      <c r="I11" s="236"/>
    </row>
    <row r="12" spans="1:9" ht="15" customHeight="1" x14ac:dyDescent="0.3">
      <c r="A12" s="161"/>
      <c r="B12" s="161"/>
      <c r="C12" s="162"/>
      <c r="D12" s="162"/>
      <c r="E12" s="161"/>
      <c r="F12" s="161"/>
      <c r="G12" s="236" t="s">
        <v>1112</v>
      </c>
      <c r="H12" s="238">
        <f>VLOOKUP(G12,'Vinculos Guber'!$A$7:$C$530,3,0)</f>
        <v>61425.120000000003</v>
      </c>
      <c r="I12" s="161"/>
    </row>
    <row r="13" spans="1:9" s="31" customFormat="1" ht="15" customHeight="1" x14ac:dyDescent="0.25">
      <c r="A13" s="235"/>
      <c r="B13" s="235"/>
      <c r="C13" s="237"/>
      <c r="D13" s="237"/>
      <c r="E13" s="163"/>
      <c r="F13" s="235" t="s">
        <v>509</v>
      </c>
      <c r="G13" s="161"/>
      <c r="H13" s="161"/>
      <c r="I13" s="237">
        <f>VLOOKUP(F13,'Vinculos Guber'!$A$7:$C$530,3,0)</f>
        <v>1624608.23</v>
      </c>
    </row>
    <row r="14" spans="1:9" s="31" customFormat="1" ht="15" customHeight="1" x14ac:dyDescent="0.2">
      <c r="A14" s="235" t="s">
        <v>974</v>
      </c>
      <c r="B14" s="235"/>
      <c r="C14" s="237"/>
      <c r="D14" s="237">
        <f>SUM(C15:C18)</f>
        <v>820610230.68999994</v>
      </c>
      <c r="E14" s="163"/>
      <c r="F14" s="235" t="s">
        <v>535</v>
      </c>
      <c r="G14" s="235"/>
      <c r="H14" s="237"/>
      <c r="I14" s="237">
        <f>SUM(H15:H16)</f>
        <v>238411030.16999999</v>
      </c>
    </row>
    <row r="15" spans="1:9" ht="15" customHeight="1" x14ac:dyDescent="0.3">
      <c r="A15" s="236"/>
      <c r="B15" s="236" t="s">
        <v>1075</v>
      </c>
      <c r="C15" s="239">
        <f>VLOOKUP(B15,'Vinculos Guber'!$A$7:$C$530,3,0)</f>
        <v>945588731.59000003</v>
      </c>
      <c r="D15" s="162"/>
      <c r="E15" s="161"/>
      <c r="F15" s="236"/>
      <c r="G15" s="236" t="s">
        <v>1092</v>
      </c>
      <c r="H15" s="239">
        <f>VLOOKUP(G15,'Vinculos Guber'!$A$7:$C$530,3,0)</f>
        <v>207404453.72</v>
      </c>
      <c r="I15" s="236"/>
    </row>
    <row r="16" spans="1:9" ht="15" customHeight="1" x14ac:dyDescent="0.3">
      <c r="A16" s="236"/>
      <c r="B16" s="236" t="s">
        <v>1076</v>
      </c>
      <c r="C16" s="239">
        <f>VLOOKUP(B16,'Vinculos Guber'!$A$7:$C$530,3,0)</f>
        <v>-125429445.08000001</v>
      </c>
      <c r="D16" s="162"/>
      <c r="E16" s="161"/>
      <c r="F16" s="236"/>
      <c r="G16" s="236" t="s">
        <v>992</v>
      </c>
      <c r="H16" s="238">
        <f>VLOOKUP(G16,'Vinculos Guber'!$A$7:$C$530,3,0)</f>
        <v>31006576.449999999</v>
      </c>
      <c r="I16" s="236"/>
    </row>
    <row r="17" spans="1:9" ht="15" customHeight="1" x14ac:dyDescent="0.3">
      <c r="A17" s="236"/>
      <c r="B17" s="236" t="s">
        <v>1077</v>
      </c>
      <c r="C17" s="239">
        <f>VLOOKUP(B17,'Vinculos Guber'!$A$7:$C$530,3,0)</f>
        <v>466710.42</v>
      </c>
      <c r="D17" s="162"/>
      <c r="E17" s="161"/>
      <c r="F17" s="235" t="s">
        <v>1677</v>
      </c>
      <c r="I17" s="237">
        <f>+H18</f>
        <v>18428210.800000001</v>
      </c>
    </row>
    <row r="18" spans="1:9" ht="15" customHeight="1" x14ac:dyDescent="0.3">
      <c r="A18" s="236"/>
      <c r="B18" s="240" t="s">
        <v>1078</v>
      </c>
      <c r="C18" s="241">
        <f>VLOOKUP(B18,'Vinculos Guber'!$A$7:$C$530,3,0)</f>
        <v>-15766.24</v>
      </c>
      <c r="D18" s="162"/>
      <c r="E18" s="161"/>
      <c r="F18" s="235"/>
      <c r="G18" s="236" t="s">
        <v>1685</v>
      </c>
      <c r="H18" s="238">
        <f>VLOOKUP(G18,'Vinculos Guber'!$A$7:$C$530,3,0)</f>
        <v>18428210.800000001</v>
      </c>
      <c r="I18" s="161"/>
    </row>
    <row r="19" spans="1:9" ht="15" customHeight="1" x14ac:dyDescent="0.25">
      <c r="A19" s="161"/>
      <c r="B19" s="161"/>
      <c r="C19" s="162"/>
      <c r="D19" s="162"/>
      <c r="E19" s="161"/>
      <c r="F19" s="235" t="s">
        <v>543</v>
      </c>
      <c r="G19" s="161"/>
      <c r="H19" s="161"/>
      <c r="I19" s="237">
        <f>SUM(H21:H24)</f>
        <v>218302267.15000001</v>
      </c>
    </row>
    <row r="20" spans="1:9" ht="15" customHeight="1" x14ac:dyDescent="0.3">
      <c r="A20" s="235" t="s">
        <v>203</v>
      </c>
      <c r="B20" s="236"/>
      <c r="C20" s="239"/>
      <c r="D20" s="237">
        <f>SUM(C21:C25)</f>
        <v>1242096.2800000003</v>
      </c>
      <c r="E20" s="161"/>
      <c r="F20" s="236"/>
      <c r="G20" s="236"/>
      <c r="H20" s="239"/>
      <c r="I20" s="236"/>
    </row>
    <row r="21" spans="1:9" ht="15" customHeight="1" x14ac:dyDescent="0.3">
      <c r="A21" s="236"/>
      <c r="B21" s="236" t="s">
        <v>1079</v>
      </c>
      <c r="C21" s="239">
        <f>VLOOKUP(B21,'Vinculos Guber'!$A$7:$C$530,3,0)</f>
        <v>2025148.32</v>
      </c>
      <c r="D21" s="162"/>
      <c r="E21" s="161"/>
      <c r="F21" s="236"/>
      <c r="G21" s="236" t="s">
        <v>1093</v>
      </c>
      <c r="H21" s="244">
        <f>VLOOKUP(G21,'Vinculos Guber'!$A$7:$C$530,3,0)</f>
        <v>210416835.57999998</v>
      </c>
      <c r="I21" s="236"/>
    </row>
    <row r="22" spans="1:9" ht="15" customHeight="1" x14ac:dyDescent="0.3">
      <c r="A22" s="236"/>
      <c r="B22" s="236" t="s">
        <v>1056</v>
      </c>
      <c r="C22" s="239">
        <f>VLOOKUP(B22,'Vinculos Guber'!$A$7:$C$530,3,0)</f>
        <v>1574914.79</v>
      </c>
      <c r="D22" s="162"/>
      <c r="E22" s="161"/>
      <c r="F22" s="236"/>
      <c r="G22" s="236" t="s">
        <v>1066</v>
      </c>
      <c r="H22" s="244">
        <f>VLOOKUP(G22,'Vinculos Guber'!$A$7:$C$530,3,0)</f>
        <v>3164507.12</v>
      </c>
      <c r="I22" s="236"/>
    </row>
    <row r="23" spans="1:9" ht="15" customHeight="1" x14ac:dyDescent="0.3">
      <c r="A23" s="236"/>
      <c r="B23" s="236" t="s">
        <v>923</v>
      </c>
      <c r="C23" s="242">
        <f>VLOOKUP(B23,'Vinculos Guber'!$A$7:$C$530,3,0)</f>
        <v>-2360932.27</v>
      </c>
      <c r="D23" s="162"/>
      <c r="E23" s="161"/>
      <c r="F23" s="236"/>
      <c r="G23" s="236" t="s">
        <v>1063</v>
      </c>
      <c r="H23" s="244">
        <f>VLOOKUP(G23,'Vinculos Guber'!$A$7:$C$530,3,0)</f>
        <v>80962.929999999993</v>
      </c>
      <c r="I23" s="236"/>
    </row>
    <row r="24" spans="1:9" ht="15" customHeight="1" x14ac:dyDescent="0.3">
      <c r="A24" s="236"/>
      <c r="B24" s="236" t="s">
        <v>1323</v>
      </c>
      <c r="C24" s="239">
        <f>VLOOKUP(B24,'Vinculos Guber'!$A$7:$C$530,3,0)</f>
        <v>63050.96</v>
      </c>
      <c r="D24" s="162"/>
      <c r="E24" s="161"/>
      <c r="F24" s="236"/>
      <c r="G24" s="236" t="s">
        <v>1064</v>
      </c>
      <c r="H24" s="241">
        <f>VLOOKUP(G24,'Vinculos Guber'!$A$7:$C$530,3,0)</f>
        <v>4639961.5199999996</v>
      </c>
      <c r="I24" s="236"/>
    </row>
    <row r="25" spans="1:9" ht="30.75" customHeight="1" x14ac:dyDescent="0.3">
      <c r="A25" s="236"/>
      <c r="B25" s="245" t="s">
        <v>1325</v>
      </c>
      <c r="C25" s="238">
        <f>VLOOKUP(B25,'Vinculos Guber'!$A$7:$C$530,3,0)</f>
        <v>-60085.52</v>
      </c>
      <c r="D25" s="162"/>
      <c r="E25" s="161"/>
      <c r="F25" s="161"/>
      <c r="G25" s="236"/>
      <c r="H25" s="296"/>
      <c r="I25" s="161"/>
    </row>
    <row r="26" spans="1:9" ht="15" customHeight="1" x14ac:dyDescent="0.3">
      <c r="A26" s="161"/>
      <c r="B26" s="166"/>
      <c r="C26" s="165"/>
      <c r="D26" s="162"/>
      <c r="E26" s="161"/>
      <c r="F26" s="235" t="s">
        <v>995</v>
      </c>
      <c r="G26" s="161"/>
      <c r="H26" s="161"/>
      <c r="I26" s="236"/>
    </row>
    <row r="27" spans="1:9" ht="15" customHeight="1" x14ac:dyDescent="0.3">
      <c r="A27" s="235" t="s">
        <v>194</v>
      </c>
      <c r="B27" s="236"/>
      <c r="C27" s="162"/>
      <c r="D27" s="237">
        <f>SUM(C28:C29)</f>
        <v>8175591.6900000004</v>
      </c>
      <c r="E27" s="161"/>
      <c r="F27" s="235" t="s">
        <v>1002</v>
      </c>
      <c r="G27" s="236"/>
      <c r="H27" s="239"/>
      <c r="I27" s="237">
        <f>SUM(H28:H31)</f>
        <v>53248775.25</v>
      </c>
    </row>
    <row r="28" spans="1:9" ht="15" customHeight="1" x14ac:dyDescent="0.3">
      <c r="A28" s="236"/>
      <c r="B28" s="236" t="s">
        <v>1309</v>
      </c>
      <c r="C28" s="242">
        <f>VLOOKUP(B28,'Vinculos Guber'!$A$7:$C$530,3,0)</f>
        <v>6944434.0700000003</v>
      </c>
      <c r="D28" s="162"/>
      <c r="E28" s="161"/>
      <c r="F28" s="236"/>
      <c r="G28" s="236" t="s">
        <v>1094</v>
      </c>
      <c r="H28" s="239">
        <f>VLOOKUP(G28,'Vinculos Guber'!$A$7:$C$530,3,0)</f>
        <v>6635428.5700000003</v>
      </c>
      <c r="I28" s="236"/>
    </row>
    <row r="29" spans="1:9" ht="15" customHeight="1" x14ac:dyDescent="0.3">
      <c r="A29" s="236"/>
      <c r="B29" s="236" t="s">
        <v>1308</v>
      </c>
      <c r="C29" s="238">
        <f>VLOOKUP(B29,'Vinculos Guber'!$A$7:$C$530,3,0)</f>
        <v>1231157.6200000001</v>
      </c>
      <c r="D29" s="162"/>
      <c r="E29" s="161"/>
      <c r="F29" s="236"/>
      <c r="G29" s="236" t="s">
        <v>1116</v>
      </c>
      <c r="H29" s="239">
        <f>VLOOKUP(G29,'Vinculos Guber'!$A$7:$C$530,3,0)</f>
        <v>33568502.350000001</v>
      </c>
      <c r="I29" s="236"/>
    </row>
    <row r="30" spans="1:9" ht="15" customHeight="1" x14ac:dyDescent="0.3">
      <c r="A30" s="236"/>
      <c r="D30" s="162"/>
      <c r="E30" s="161"/>
      <c r="F30" s="236"/>
      <c r="G30" s="236" t="s">
        <v>950</v>
      </c>
      <c r="H30" s="239">
        <f>+EstadoRendEconomico!F33</f>
        <v>4290707.46</v>
      </c>
      <c r="I30" s="236"/>
    </row>
    <row r="31" spans="1:9" ht="15" customHeight="1" x14ac:dyDescent="0.3">
      <c r="A31" s="235" t="s">
        <v>248</v>
      </c>
      <c r="B31" s="161"/>
      <c r="C31" s="162"/>
      <c r="D31" s="237">
        <f>SUM(C32:C34)</f>
        <v>1280077.08</v>
      </c>
      <c r="E31" s="161"/>
      <c r="F31" s="236"/>
      <c r="G31" s="236" t="s">
        <v>940</v>
      </c>
      <c r="H31" s="238">
        <f>VLOOKUP(G31,'Vinculos Guber'!$A$7:$C$530,3,0)</f>
        <v>8754136.8699999992</v>
      </c>
      <c r="I31" s="236"/>
    </row>
    <row r="32" spans="1:9" ht="15" customHeight="1" x14ac:dyDescent="0.3">
      <c r="B32" s="236" t="s">
        <v>1110</v>
      </c>
      <c r="C32" s="239">
        <f>VLOOKUP(B32,'Vinculos Guber'!$A$7:$C$530,3,0)</f>
        <v>3006391.67</v>
      </c>
      <c r="E32" s="161"/>
      <c r="F32" s="236"/>
      <c r="I32" s="236"/>
    </row>
    <row r="33" spans="1:9" ht="15" customHeight="1" x14ac:dyDescent="0.3">
      <c r="A33" s="236"/>
      <c r="B33" s="236" t="s">
        <v>1080</v>
      </c>
      <c r="C33" s="239">
        <f>VLOOKUP(B33,'Vinculos Guber'!$A$7:$C$530,3,0)</f>
        <v>715022.45999999985</v>
      </c>
      <c r="D33" s="162"/>
      <c r="E33" s="161"/>
      <c r="F33" s="235" t="s">
        <v>596</v>
      </c>
      <c r="G33" s="161"/>
      <c r="H33" s="161"/>
      <c r="I33" s="243">
        <f>SUM(H35:H36)</f>
        <v>371617796.72999996</v>
      </c>
    </row>
    <row r="34" spans="1:9" ht="15" customHeight="1" x14ac:dyDescent="0.3">
      <c r="A34" s="236"/>
      <c r="B34" s="236" t="s">
        <v>1100</v>
      </c>
      <c r="C34" s="238">
        <f>VLOOKUP(B34,'Vinculos Guber'!$A$7:$C$530,3,0)</f>
        <v>-2441337.0499999998</v>
      </c>
      <c r="D34" s="162"/>
      <c r="E34" s="161"/>
      <c r="F34" s="236"/>
      <c r="G34" s="236"/>
      <c r="H34" s="239"/>
      <c r="I34" s="236"/>
    </row>
    <row r="35" spans="1:9" ht="15" customHeight="1" x14ac:dyDescent="0.3">
      <c r="A35" s="236"/>
      <c r="D35" s="162"/>
      <c r="E35" s="161"/>
      <c r="F35" s="236"/>
      <c r="G35" s="236" t="s">
        <v>1095</v>
      </c>
      <c r="H35" s="239">
        <f>VLOOKUP(G35,'Vinculos Guber'!$A$7:$C$530,3,0)</f>
        <v>359745380.02999997</v>
      </c>
      <c r="I35" s="236"/>
    </row>
    <row r="36" spans="1:9" ht="15" customHeight="1" x14ac:dyDescent="0.3">
      <c r="A36" s="235" t="s">
        <v>290</v>
      </c>
      <c r="B36" s="161"/>
      <c r="C36" s="162"/>
      <c r="D36" s="237">
        <f>SUM(C37:C39)</f>
        <v>304272.46000000089</v>
      </c>
      <c r="E36" s="161"/>
      <c r="F36" s="161"/>
      <c r="G36" s="236" t="s">
        <v>1096</v>
      </c>
      <c r="H36" s="238">
        <f>VLOOKUP(G36,'Vinculos Guber'!$A$7:$C$530,3,0)</f>
        <v>11872416.699999999</v>
      </c>
      <c r="I36" s="161"/>
    </row>
    <row r="37" spans="1:9" ht="15" customHeight="1" x14ac:dyDescent="0.3">
      <c r="B37" s="236" t="s">
        <v>1081</v>
      </c>
      <c r="C37" s="239">
        <f>VLOOKUP(B37,'Vinculos Guber'!$A$7:$C$530,3,0)</f>
        <v>44808.07</v>
      </c>
      <c r="E37" s="161"/>
    </row>
    <row r="38" spans="1:9" ht="15" customHeight="1" x14ac:dyDescent="0.3">
      <c r="A38" s="236"/>
      <c r="B38" s="236" t="s">
        <v>1045</v>
      </c>
      <c r="C38" s="239">
        <f>VLOOKUP(B38,'Vinculos Guber'!$A$7:$C$530,3,0)</f>
        <v>48254596.600000001</v>
      </c>
      <c r="D38" s="162"/>
      <c r="E38" s="161"/>
      <c r="F38" s="161"/>
      <c r="G38" s="161"/>
      <c r="H38" s="161"/>
      <c r="I38" s="161"/>
    </row>
    <row r="39" spans="1:9" ht="15" customHeight="1" x14ac:dyDescent="0.3">
      <c r="A39" s="236"/>
      <c r="B39" s="236" t="s">
        <v>1082</v>
      </c>
      <c r="C39" s="238">
        <f>VLOOKUP(B39,'Vinculos Guber'!$A$7:$C$530,3,0)</f>
        <v>-47995132.210000001</v>
      </c>
      <c r="D39" s="162"/>
      <c r="E39" s="161"/>
      <c r="F39" s="161"/>
      <c r="G39" s="161"/>
      <c r="H39" s="161"/>
      <c r="I39" s="161"/>
    </row>
    <row r="40" spans="1:9" ht="15" customHeight="1" x14ac:dyDescent="0.3">
      <c r="A40" s="236"/>
      <c r="D40" s="162"/>
      <c r="E40" s="161"/>
      <c r="F40" s="161"/>
      <c r="G40" s="161"/>
      <c r="H40" s="161"/>
      <c r="I40" s="161"/>
    </row>
    <row r="41" spans="1:9" ht="15" customHeight="1" x14ac:dyDescent="0.25">
      <c r="A41" s="235" t="s">
        <v>365</v>
      </c>
      <c r="B41" s="161"/>
      <c r="C41" s="162"/>
      <c r="D41" s="237">
        <f>SUM(C42:C45)</f>
        <v>9065736.620000001</v>
      </c>
      <c r="E41" s="161"/>
      <c r="F41" s="161"/>
      <c r="G41" s="161"/>
      <c r="H41" s="161"/>
      <c r="I41" s="161"/>
    </row>
    <row r="42" spans="1:9" ht="15" customHeight="1" x14ac:dyDescent="0.3">
      <c r="B42" s="236" t="s">
        <v>1083</v>
      </c>
      <c r="C42" s="239">
        <f>VLOOKUP(B42,'Vinculos Guber'!$A$7:$C$530,3,0)</f>
        <v>9349944.0700000003</v>
      </c>
      <c r="E42" s="161"/>
      <c r="F42" s="161"/>
      <c r="G42" s="161"/>
      <c r="H42" s="161"/>
      <c r="I42" s="161"/>
    </row>
    <row r="43" spans="1:9" ht="15" customHeight="1" x14ac:dyDescent="0.3">
      <c r="A43" s="236"/>
      <c r="B43" s="236" t="s">
        <v>1084</v>
      </c>
      <c r="C43" s="239">
        <f>VLOOKUP(B43,'Vinculos Guber'!$A$7:$C$530,3,0)</f>
        <v>576940.41</v>
      </c>
      <c r="D43" s="162"/>
      <c r="E43" s="161"/>
      <c r="F43" s="161"/>
      <c r="G43" s="161"/>
      <c r="H43" s="161"/>
      <c r="I43" s="161"/>
    </row>
    <row r="44" spans="1:9" ht="15" customHeight="1" x14ac:dyDescent="0.3">
      <c r="A44" s="236"/>
      <c r="B44" s="236" t="s">
        <v>1085</v>
      </c>
      <c r="C44" s="239">
        <f>VLOOKUP(B44,'Vinculos Guber'!$A$7:$C$530,3,0)</f>
        <v>4184669.07</v>
      </c>
      <c r="D44" s="162"/>
      <c r="E44" s="161"/>
      <c r="F44" s="161"/>
      <c r="G44" s="161"/>
      <c r="H44" s="161"/>
      <c r="I44" s="161"/>
    </row>
    <row r="45" spans="1:9" ht="15" customHeight="1" x14ac:dyDescent="0.3">
      <c r="A45" s="236"/>
      <c r="B45" s="236" t="s">
        <v>998</v>
      </c>
      <c r="C45" s="238">
        <f>VLOOKUP(B45,'Vinculos Guber'!$A$7:$C$530,3,0)</f>
        <v>-5045816.93</v>
      </c>
      <c r="D45" s="162"/>
      <c r="E45" s="161"/>
      <c r="F45" s="161"/>
      <c r="G45" s="161"/>
      <c r="H45" s="161"/>
      <c r="I45" s="161"/>
    </row>
    <row r="46" spans="1:9" ht="15" customHeight="1" x14ac:dyDescent="0.3">
      <c r="A46" s="236"/>
      <c r="D46" s="162"/>
      <c r="E46" s="161"/>
      <c r="F46" s="161"/>
      <c r="G46" s="161"/>
      <c r="H46" s="161"/>
      <c r="I46" s="161"/>
    </row>
    <row r="47" spans="1:9" ht="15" customHeight="1" x14ac:dyDescent="0.25">
      <c r="A47" s="163" t="s">
        <v>430</v>
      </c>
      <c r="B47" s="161"/>
      <c r="C47" s="162"/>
      <c r="D47" s="243">
        <f>SUM(C48:C49)</f>
        <v>5854216.8600000003</v>
      </c>
      <c r="E47" s="161"/>
      <c r="F47" s="161"/>
      <c r="G47" s="161"/>
      <c r="H47" s="161"/>
      <c r="I47" s="161"/>
    </row>
    <row r="48" spans="1:9" ht="15" customHeight="1" x14ac:dyDescent="0.3">
      <c r="B48" s="236" t="s">
        <v>984</v>
      </c>
      <c r="C48" s="239">
        <f>VLOOKUP(B48,'Vinculos Guber'!$A$7:$C$530,3,0)</f>
        <v>5838011.1500000004</v>
      </c>
      <c r="E48" s="161"/>
      <c r="F48" s="161"/>
      <c r="G48" s="161"/>
      <c r="H48" s="161"/>
      <c r="I48" s="161"/>
    </row>
    <row r="49" spans="1:9" ht="15" customHeight="1" x14ac:dyDescent="0.3">
      <c r="A49" s="161"/>
      <c r="B49" s="236" t="s">
        <v>1086</v>
      </c>
      <c r="C49" s="238">
        <f>VLOOKUP(B49,'Vinculos Guber'!$A$7:$C$530,3,0)</f>
        <v>16205.71</v>
      </c>
      <c r="D49" s="239"/>
      <c r="E49" s="161"/>
      <c r="F49" s="161"/>
      <c r="G49" s="161"/>
      <c r="H49" s="161"/>
      <c r="I49" s="161"/>
    </row>
    <row r="50" spans="1:9" ht="15" hidden="1" customHeight="1" x14ac:dyDescent="0.3">
      <c r="A50" s="161"/>
      <c r="D50" s="239"/>
      <c r="E50" s="161"/>
      <c r="F50" s="161"/>
      <c r="G50" s="161"/>
      <c r="H50" s="161"/>
      <c r="I50" s="161"/>
    </row>
    <row r="51" spans="1:9" ht="15.75" hidden="1" customHeight="1" x14ac:dyDescent="0.25">
      <c r="A51" s="300" t="s">
        <v>986</v>
      </c>
      <c r="B51" s="301"/>
      <c r="C51" s="302"/>
      <c r="D51" s="310">
        <f>SUM(C52:C54)</f>
        <v>0</v>
      </c>
      <c r="E51" s="301"/>
      <c r="F51" s="161"/>
      <c r="G51" s="161"/>
      <c r="H51" s="161"/>
      <c r="I51" s="161"/>
    </row>
    <row r="52" spans="1:9" ht="18" hidden="1" customHeight="1" x14ac:dyDescent="0.3">
      <c r="A52" s="303"/>
      <c r="B52" s="309" t="s">
        <v>1087</v>
      </c>
      <c r="C52" s="233">
        <f>VLOOKUP(B52,'Vinculos Guber'!$A$7:$C$530,3,0)</f>
        <v>0</v>
      </c>
      <c r="D52" s="306"/>
      <c r="E52" s="301"/>
      <c r="F52" s="161"/>
      <c r="G52" s="163"/>
      <c r="H52" s="161"/>
      <c r="I52" s="161"/>
    </row>
    <row r="53" spans="1:9" ht="18" hidden="1" customHeight="1" x14ac:dyDescent="0.3">
      <c r="A53" s="303"/>
      <c r="B53" s="309"/>
      <c r="C53" s="233"/>
      <c r="D53" s="306"/>
      <c r="E53" s="301"/>
      <c r="F53" s="161"/>
      <c r="G53" s="161"/>
      <c r="H53" s="161"/>
      <c r="I53" s="161"/>
    </row>
    <row r="54" spans="1:9" ht="15" hidden="1" customHeight="1" x14ac:dyDescent="0.3">
      <c r="A54" s="304"/>
      <c r="B54" s="304" t="s">
        <v>1088</v>
      </c>
      <c r="C54" s="305">
        <f>VLOOKUP(B54,'Vinculos Guber'!$A$7:$C$530,3,0)</f>
        <v>0</v>
      </c>
      <c r="D54" s="305"/>
      <c r="E54" s="301"/>
      <c r="F54" s="161"/>
      <c r="G54" s="161"/>
      <c r="H54" s="161"/>
      <c r="I54" s="161"/>
    </row>
    <row r="55" spans="1:9" ht="15" customHeight="1" x14ac:dyDescent="0.3">
      <c r="A55" s="236"/>
      <c r="D55" s="239"/>
      <c r="E55" s="161"/>
      <c r="F55" s="161"/>
      <c r="G55" s="161"/>
      <c r="H55" s="161"/>
      <c r="I55" s="161"/>
    </row>
    <row r="56" spans="1:9" ht="30" customHeight="1" thickBot="1" x14ac:dyDescent="0.3">
      <c r="A56" s="161"/>
      <c r="B56" s="235" t="s">
        <v>1005</v>
      </c>
      <c r="C56" s="164"/>
      <c r="D56" s="246">
        <f>SUM(D7:D55)</f>
        <v>906133521.98000002</v>
      </c>
      <c r="E56" s="161"/>
      <c r="F56" s="161"/>
      <c r="G56" s="248" t="s">
        <v>1006</v>
      </c>
      <c r="H56" s="161"/>
      <c r="I56" s="246">
        <f>SUM(I7:I55)</f>
        <v>906133521.98000002</v>
      </c>
    </row>
    <row r="57" spans="1:9" ht="15" customHeight="1" thickTop="1" x14ac:dyDescent="0.25">
      <c r="A57" s="161"/>
      <c r="B57" s="163"/>
      <c r="C57" s="164"/>
      <c r="D57" s="167"/>
      <c r="E57" s="161"/>
      <c r="F57" s="161"/>
      <c r="G57" s="248"/>
      <c r="H57" s="161"/>
    </row>
    <row r="58" spans="1:9" ht="15" customHeight="1" x14ac:dyDescent="0.25">
      <c r="A58" s="161"/>
      <c r="B58" s="161"/>
      <c r="C58" s="162"/>
      <c r="D58" s="162"/>
      <c r="E58" s="161"/>
      <c r="F58" s="161"/>
      <c r="H58" s="163"/>
      <c r="I58" s="167"/>
    </row>
    <row r="59" spans="1:9" ht="21" customHeight="1" thickBot="1" x14ac:dyDescent="0.3">
      <c r="A59" s="161"/>
      <c r="B59" s="235" t="s">
        <v>15</v>
      </c>
      <c r="C59" s="164"/>
      <c r="D59" s="247">
        <f>VLOOKUP(B59,'Vinculos Guber'!$A$7:$C$530,3,0)</f>
        <v>251900945.27000001</v>
      </c>
      <c r="E59" s="161"/>
      <c r="F59" s="161"/>
      <c r="G59" s="249" t="s">
        <v>1382</v>
      </c>
      <c r="H59" s="163"/>
      <c r="I59" s="247">
        <f>D59</f>
        <v>251900945.27000001</v>
      </c>
    </row>
    <row r="60" spans="1:9" ht="14.25" customHeight="1" thickTop="1" x14ac:dyDescent="0.25">
      <c r="F60" s="161"/>
      <c r="G60" s="161"/>
      <c r="H60" s="161"/>
    </row>
    <row r="61" spans="1:9" ht="14.25" customHeight="1" x14ac:dyDescent="0.2">
      <c r="H61" s="163"/>
    </row>
    <row r="62" spans="1:9" ht="14.25" customHeight="1" x14ac:dyDescent="0.2">
      <c r="G62" s="249"/>
      <c r="H62" s="163"/>
    </row>
    <row r="63" spans="1:9" ht="14.25" customHeight="1" x14ac:dyDescent="0.2">
      <c r="G63" s="249"/>
      <c r="H63" s="163"/>
    </row>
    <row r="64" spans="1:9" ht="12.75" customHeight="1" x14ac:dyDescent="0.2">
      <c r="G64" s="249"/>
      <c r="H64" s="163"/>
    </row>
    <row r="65" spans="1:9" ht="14.25" customHeight="1" x14ac:dyDescent="0.2">
      <c r="G65" s="36"/>
      <c r="I65" s="36"/>
    </row>
    <row r="66" spans="1:9" x14ac:dyDescent="0.2">
      <c r="E66" s="112"/>
      <c r="G66" s="36"/>
      <c r="H66" s="44"/>
    </row>
    <row r="67" spans="1:9" x14ac:dyDescent="0.2">
      <c r="E67" s="112"/>
    </row>
    <row r="68" spans="1:9" ht="13.5" customHeight="1" x14ac:dyDescent="0.2">
      <c r="A68" s="112" t="s">
        <v>1853</v>
      </c>
      <c r="B68" s="40"/>
      <c r="C68" s="40"/>
      <c r="D68" s="40"/>
      <c r="E68" s="40"/>
      <c r="F68" s="112"/>
    </row>
    <row r="69" spans="1:9" ht="14.25" customHeight="1" x14ac:dyDescent="0.2">
      <c r="A69" s="112" t="s">
        <v>1854</v>
      </c>
      <c r="B69" s="146"/>
      <c r="C69" s="146"/>
      <c r="D69" s="146"/>
      <c r="E69" s="146"/>
      <c r="F69" s="40"/>
      <c r="I69" s="40"/>
    </row>
    <row r="70" spans="1:9" x14ac:dyDescent="0.2">
      <c r="B70" s="39"/>
      <c r="C70" s="567"/>
      <c r="D70" s="567"/>
      <c r="F70" s="146"/>
      <c r="G70" s="40"/>
      <c r="H70" s="40"/>
      <c r="I70" s="146"/>
    </row>
    <row r="71" spans="1:9" x14ac:dyDescent="0.2">
      <c r="G71" s="146"/>
      <c r="H71" s="146"/>
    </row>
    <row r="72" spans="1:9" x14ac:dyDescent="0.2">
      <c r="G72" s="31"/>
      <c r="H72" s="31"/>
    </row>
  </sheetData>
  <sheetProtection sheet="1" objects="1" scenarios="1"/>
  <mergeCells count="4">
    <mergeCell ref="A1:I1"/>
    <mergeCell ref="A2:I2"/>
    <mergeCell ref="A3:I3"/>
    <mergeCell ref="C70:D70"/>
  </mergeCells>
  <printOptions horizontalCentered="1"/>
  <pageMargins left="0" right="0" top="0.19685039370078741" bottom="0" header="0" footer="0"/>
  <pageSetup scale="60" orientation="landscape" r:id="rId1"/>
  <headerFooter>
    <oddFooter xml:space="preserve">&amp;RFecha: &amp;D
Hora:   &amp;T
</oddFooter>
  </headerFooter>
  <ignoredErrors>
    <ignoredError sqref="H1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56"/>
  <sheetViews>
    <sheetView showGridLines="0" view="pageBreakPreview" zoomScaleNormal="100" zoomScaleSheetLayoutView="100" workbookViewId="0">
      <selection activeCell="D14" sqref="D14"/>
    </sheetView>
  </sheetViews>
  <sheetFormatPr baseColWidth="10" defaultRowHeight="12.75" x14ac:dyDescent="0.2"/>
  <cols>
    <col min="1" max="1" width="10.5703125" style="42" customWidth="1"/>
    <col min="2" max="2" width="42.7109375" customWidth="1"/>
    <col min="3" max="3" width="20" customWidth="1"/>
    <col min="4" max="4" width="18.7109375" customWidth="1"/>
    <col min="5" max="5" width="4.5703125" customWidth="1"/>
    <col min="6" max="6" width="19.7109375" customWidth="1"/>
    <col min="7" max="7" width="10" customWidth="1"/>
  </cols>
  <sheetData>
    <row r="1" spans="1:7" ht="13.5" x14ac:dyDescent="0.25">
      <c r="A1" s="225"/>
      <c r="B1" s="173"/>
      <c r="C1" s="173"/>
      <c r="D1" s="173"/>
      <c r="E1" s="173"/>
      <c r="F1" s="173"/>
      <c r="G1" s="173"/>
    </row>
    <row r="2" spans="1:7" ht="15" x14ac:dyDescent="0.2">
      <c r="A2" s="577" t="s">
        <v>942</v>
      </c>
      <c r="B2" s="577"/>
      <c r="C2" s="577"/>
      <c r="D2" s="577"/>
      <c r="E2" s="577"/>
      <c r="F2" s="577"/>
      <c r="G2" s="577"/>
    </row>
    <row r="3" spans="1:7" ht="14.25" x14ac:dyDescent="0.2">
      <c r="A3" s="578" t="s">
        <v>1010</v>
      </c>
      <c r="B3" s="578"/>
      <c r="C3" s="578"/>
      <c r="D3" s="578"/>
      <c r="E3" s="578"/>
      <c r="F3" s="578"/>
      <c r="G3" s="578"/>
    </row>
    <row r="4" spans="1:7" ht="14.25" x14ac:dyDescent="0.2">
      <c r="A4" s="578" t="s">
        <v>1798</v>
      </c>
      <c r="B4" s="578"/>
      <c r="C4" s="578"/>
      <c r="D4" s="578"/>
      <c r="E4" s="578"/>
      <c r="F4" s="578"/>
      <c r="G4" s="578"/>
    </row>
    <row r="5" spans="1:7" ht="13.5" x14ac:dyDescent="0.25">
      <c r="A5" s="225"/>
      <c r="B5" s="173"/>
      <c r="C5" s="173"/>
      <c r="D5" s="173"/>
      <c r="E5" s="173"/>
      <c r="F5" s="173"/>
      <c r="G5" s="173"/>
    </row>
    <row r="6" spans="1:7" ht="13.5" x14ac:dyDescent="0.25">
      <c r="A6" s="225"/>
      <c r="B6" s="173"/>
      <c r="C6" s="173"/>
      <c r="D6" s="173"/>
      <c r="E6" s="173"/>
      <c r="F6" s="173"/>
      <c r="G6" s="173"/>
    </row>
    <row r="7" spans="1:7" ht="13.5" x14ac:dyDescent="0.25">
      <c r="A7" s="225"/>
      <c r="B7" s="173"/>
      <c r="C7" s="173"/>
      <c r="D7" s="173"/>
      <c r="E7" s="173"/>
      <c r="F7" s="173"/>
      <c r="G7" s="173"/>
    </row>
    <row r="8" spans="1:7" ht="13.5" x14ac:dyDescent="0.25">
      <c r="A8" s="225"/>
      <c r="B8" s="173"/>
      <c r="C8" s="173"/>
      <c r="D8" s="173"/>
      <c r="E8" s="173"/>
      <c r="F8" s="173"/>
      <c r="G8" s="173"/>
    </row>
    <row r="9" spans="1:7" ht="13.5" x14ac:dyDescent="0.25">
      <c r="A9" s="225"/>
      <c r="B9" s="173"/>
      <c r="C9" s="173"/>
      <c r="D9" s="173"/>
      <c r="E9" s="173"/>
      <c r="F9" s="173"/>
      <c r="G9" s="173"/>
    </row>
    <row r="10" spans="1:7" ht="13.5" x14ac:dyDescent="0.25">
      <c r="A10" s="225"/>
      <c r="B10" s="173"/>
      <c r="C10" s="173"/>
      <c r="D10" s="173"/>
      <c r="E10" s="173"/>
      <c r="F10" s="173"/>
      <c r="G10" s="173"/>
    </row>
    <row r="11" spans="1:7" ht="13.5" x14ac:dyDescent="0.25">
      <c r="A11" s="225"/>
      <c r="B11" s="173"/>
      <c r="C11" s="173"/>
      <c r="D11" s="173"/>
      <c r="E11" s="173"/>
      <c r="F11" s="173"/>
      <c r="G11" s="173"/>
    </row>
    <row r="12" spans="1:7" ht="13.5" x14ac:dyDescent="0.25">
      <c r="A12" s="225"/>
      <c r="B12" s="173"/>
      <c r="C12" s="173"/>
      <c r="D12" s="173"/>
      <c r="E12" s="173"/>
      <c r="F12" s="173"/>
      <c r="G12" s="173"/>
    </row>
    <row r="13" spans="1:7" ht="15" x14ac:dyDescent="0.25">
      <c r="A13" s="227">
        <v>85</v>
      </c>
      <c r="B13" s="228" t="s">
        <v>1009</v>
      </c>
      <c r="C13" s="171"/>
      <c r="D13" s="203"/>
      <c r="E13" s="203"/>
      <c r="F13" s="229">
        <f>SUM(D14:D17)</f>
        <v>11199528.42</v>
      </c>
      <c r="G13" s="173"/>
    </row>
    <row r="14" spans="1:7" ht="16.5" x14ac:dyDescent="0.3">
      <c r="A14" s="218" t="s">
        <v>805</v>
      </c>
      <c r="B14" s="226" t="str">
        <f>VLOOKUP(A14,DTA!$A$2:$C$1662,2,0)</f>
        <v>INGRESOS FINANCIEROS Y OTROS</v>
      </c>
      <c r="C14" s="173"/>
      <c r="D14" s="230">
        <f>VLOOKUP(A14,DTA!$A$2:$C$1662,3,0)</f>
        <v>6329617.3799999999</v>
      </c>
      <c r="E14" s="202"/>
      <c r="F14" s="202"/>
      <c r="G14" s="173"/>
    </row>
    <row r="15" spans="1:7" ht="14.25" hidden="1" customHeight="1" x14ac:dyDescent="0.3">
      <c r="A15" s="218" t="s">
        <v>1285</v>
      </c>
      <c r="B15" s="226" t="e">
        <f>VLOOKUP(A15,DTA!$A$2:$C$1662,2,0)</f>
        <v>#N/A</v>
      </c>
      <c r="C15" s="173"/>
      <c r="D15" s="230">
        <v>0</v>
      </c>
      <c r="E15" s="202"/>
      <c r="F15" s="202"/>
      <c r="G15" s="173"/>
    </row>
    <row r="16" spans="1:7" ht="16.5" x14ac:dyDescent="0.3">
      <c r="A16" s="218" t="s">
        <v>827</v>
      </c>
      <c r="B16" s="226" t="str">
        <f>VLOOKUP(A16,DTA!$A$2:$C$1662,2,0)</f>
        <v>INGRESOS POR VENTAS DE BIENES Y SERVICIOS</v>
      </c>
      <c r="C16" s="173"/>
      <c r="D16" s="230">
        <f>VLOOKUP(A16,DTA!$A$2:$C$1662,3,0)</f>
        <v>762093.94</v>
      </c>
      <c r="E16" s="202"/>
      <c r="F16" s="202"/>
      <c r="G16" s="173"/>
    </row>
    <row r="17" spans="1:7" ht="16.5" x14ac:dyDescent="0.3">
      <c r="A17" s="218" t="s">
        <v>847</v>
      </c>
      <c r="B17" s="226" t="str">
        <f>VLOOKUP(A17,DTA!$A$2:$C$1662,2,0)</f>
        <v>INGRESOS POR ACTUALIZACIONES Y AJUSTES</v>
      </c>
      <c r="C17" s="173"/>
      <c r="D17" s="231">
        <f>VLOOKUP(A17,DTA!$A$2:$C$1662,3,0)</f>
        <v>4107817.1</v>
      </c>
      <c r="E17" s="202"/>
      <c r="F17" s="202"/>
      <c r="G17" s="173"/>
    </row>
    <row r="18" spans="1:7" ht="13.5" x14ac:dyDescent="0.25">
      <c r="A18" s="200"/>
      <c r="B18" s="173"/>
      <c r="C18" s="173"/>
      <c r="D18" s="202"/>
      <c r="E18" s="202"/>
      <c r="F18" s="202"/>
      <c r="G18" s="173"/>
    </row>
    <row r="19" spans="1:7" ht="13.5" x14ac:dyDescent="0.25">
      <c r="A19" s="200"/>
      <c r="B19" s="173"/>
      <c r="C19" s="173"/>
      <c r="D19" s="202"/>
      <c r="E19" s="202"/>
      <c r="F19" s="202"/>
      <c r="G19" s="173"/>
    </row>
    <row r="20" spans="1:7" ht="15" x14ac:dyDescent="0.25">
      <c r="A20" s="227" t="s">
        <v>1007</v>
      </c>
      <c r="B20" s="173"/>
      <c r="C20" s="173"/>
      <c r="D20" s="202"/>
      <c r="E20" s="202"/>
      <c r="F20" s="202"/>
      <c r="G20" s="173"/>
    </row>
    <row r="21" spans="1:7" ht="13.5" x14ac:dyDescent="0.25">
      <c r="A21" s="201"/>
      <c r="B21" s="173"/>
      <c r="C21" s="173"/>
      <c r="D21" s="202"/>
      <c r="E21" s="202"/>
      <c r="F21" s="202"/>
      <c r="G21" s="173"/>
    </row>
    <row r="22" spans="1:7" ht="15" x14ac:dyDescent="0.25">
      <c r="A22" s="227">
        <v>83</v>
      </c>
      <c r="B22" s="228" t="s">
        <v>1011</v>
      </c>
      <c r="C22" s="171"/>
      <c r="D22" s="203"/>
      <c r="E22" s="203"/>
      <c r="F22" s="232">
        <f>SUM(D23:D31)</f>
        <v>6908820.96</v>
      </c>
      <c r="G22" s="173"/>
    </row>
    <row r="23" spans="1:7" ht="16.5" hidden="1" x14ac:dyDescent="0.3">
      <c r="A23" s="218" t="s">
        <v>605</v>
      </c>
      <c r="B23" s="226" t="s">
        <v>606</v>
      </c>
      <c r="C23" s="173"/>
      <c r="D23" s="230">
        <v>0</v>
      </c>
      <c r="E23" s="202"/>
      <c r="F23" s="202"/>
      <c r="G23" s="173"/>
    </row>
    <row r="24" spans="1:7" ht="16.5" x14ac:dyDescent="0.3">
      <c r="A24" s="218" t="s">
        <v>609</v>
      </c>
      <c r="B24" s="226" t="str">
        <f>VLOOKUP(A24,DTA!$A$2:$C$1662,2,0)</f>
        <v>GASTOS EN PERSONAL</v>
      </c>
      <c r="C24" s="173"/>
      <c r="D24" s="230">
        <f>VLOOKUP(A24,DTA!$A$2:$C$1662,3,0)</f>
        <v>912328.65</v>
      </c>
      <c r="E24" s="202"/>
      <c r="F24" s="202"/>
      <c r="G24" s="173"/>
    </row>
    <row r="25" spans="1:7" ht="16.5" x14ac:dyDescent="0.3">
      <c r="A25" s="218" t="s">
        <v>654</v>
      </c>
      <c r="B25" s="226" t="str">
        <f>VLOOKUP(A25,DTA!$A$2:$C$1662,2,0)</f>
        <v>GASTOS EN BIENES DE CONSUMO Y SERVICIOS</v>
      </c>
      <c r="C25" s="173"/>
      <c r="D25" s="230">
        <f>VLOOKUP(A25,DTA!$A$2:$C$1662,3,0)</f>
        <v>540424.11</v>
      </c>
      <c r="E25" s="202"/>
      <c r="F25" s="202"/>
      <c r="G25" s="173"/>
    </row>
    <row r="26" spans="1:7" ht="16.5" hidden="1" x14ac:dyDescent="0.3">
      <c r="A26" s="218" t="s">
        <v>728</v>
      </c>
      <c r="B26" s="226">
        <v>0</v>
      </c>
      <c r="C26" s="173"/>
      <c r="D26" s="230">
        <v>0</v>
      </c>
      <c r="E26" s="202"/>
      <c r="F26" s="202"/>
      <c r="G26" s="173"/>
    </row>
    <row r="27" spans="1:7" ht="16.5" x14ac:dyDescent="0.3">
      <c r="A27" s="218" t="s">
        <v>728</v>
      </c>
      <c r="B27" s="226" t="s">
        <v>729</v>
      </c>
      <c r="C27" s="173"/>
      <c r="D27" s="230">
        <f>VLOOKUP(A27,DTA!$A$2:$C$1662,3,0)</f>
        <v>462.91</v>
      </c>
      <c r="E27" s="202"/>
      <c r="F27" s="202"/>
      <c r="G27" s="173"/>
    </row>
    <row r="28" spans="1:7" ht="16.5" x14ac:dyDescent="0.3">
      <c r="A28" s="218" t="s">
        <v>738</v>
      </c>
      <c r="B28" s="226" t="str">
        <f>VLOOKUP(A28,DTA!$A$2:$C$1662,2,0)</f>
        <v>GASTOS FINANCIEROS Y OTROS</v>
      </c>
      <c r="C28" s="173"/>
      <c r="D28" s="230">
        <f>VLOOKUP(A28,DTA!$A$2:$C$1662,3,0)</f>
        <v>1051715.57</v>
      </c>
      <c r="E28" s="202"/>
      <c r="F28" s="202"/>
      <c r="G28" s="173"/>
    </row>
    <row r="29" spans="1:7" ht="16.5" x14ac:dyDescent="0.3">
      <c r="A29" s="218" t="s">
        <v>764</v>
      </c>
      <c r="B29" s="226" t="str">
        <f>VLOOKUP(A29,DTA!$A$2:$C$1662,2,0)</f>
        <v>GASTOS EN TRANSFERENCIAS OTORGADAS</v>
      </c>
      <c r="C29" s="173"/>
      <c r="D29" s="230">
        <f>VLOOKUP(A29,DTA!$A$2:$C$1662,3,0)</f>
        <v>81102.039999999994</v>
      </c>
      <c r="E29" s="202"/>
      <c r="F29" s="202"/>
      <c r="G29" s="173"/>
    </row>
    <row r="30" spans="1:7" ht="16.5" x14ac:dyDescent="0.3">
      <c r="A30" s="218" t="s">
        <v>773</v>
      </c>
      <c r="B30" s="226" t="str">
        <f>VLOOKUP(A30,DTA!$A$2:$C$1662,2,0)</f>
        <v>COSTOS DE VENTAS Y CARGOS CALCULADOS</v>
      </c>
      <c r="C30" s="173"/>
      <c r="D30" s="231">
        <f>VLOOKUP(A30,DTA!$A$2:$C$1662,3,0)</f>
        <v>4322787.68</v>
      </c>
      <c r="E30" s="202"/>
      <c r="F30" s="202"/>
      <c r="G30" s="173"/>
    </row>
    <row r="31" spans="1:7" ht="16.5" hidden="1" x14ac:dyDescent="0.3">
      <c r="A31" s="218" t="s">
        <v>800</v>
      </c>
      <c r="B31" s="226" t="s">
        <v>801</v>
      </c>
      <c r="C31" s="173"/>
      <c r="D31" s="231">
        <v>0</v>
      </c>
      <c r="E31" s="202"/>
      <c r="F31" s="202"/>
      <c r="G31" s="173"/>
    </row>
    <row r="32" spans="1:7" ht="13.5" x14ac:dyDescent="0.25">
      <c r="A32" s="225"/>
      <c r="B32" s="173"/>
      <c r="C32" s="173"/>
      <c r="D32" s="202"/>
      <c r="E32" s="202"/>
      <c r="F32" s="204"/>
      <c r="G32" s="173"/>
    </row>
    <row r="33" spans="1:8" ht="15.75" thickBot="1" x14ac:dyDescent="0.3">
      <c r="A33" s="225"/>
      <c r="B33" s="228" t="s">
        <v>1008</v>
      </c>
      <c r="C33" s="171"/>
      <c r="D33" s="202"/>
      <c r="E33" s="202"/>
      <c r="F33" s="234">
        <f>F13-F22</f>
        <v>4290707.46</v>
      </c>
      <c r="G33" s="173"/>
    </row>
    <row r="34" spans="1:8" ht="13.5" thickTop="1" x14ac:dyDescent="0.2"/>
    <row r="44" spans="1:8" x14ac:dyDescent="0.2">
      <c r="A44" s="3" t="s">
        <v>1657</v>
      </c>
      <c r="C44" s="30"/>
      <c r="D44" s="30"/>
      <c r="E44" s="40" t="s">
        <v>1624</v>
      </c>
      <c r="G44" s="40"/>
      <c r="H44" s="40"/>
    </row>
    <row r="45" spans="1:8" x14ac:dyDescent="0.2">
      <c r="A45" s="579" t="s">
        <v>1658</v>
      </c>
      <c r="B45" s="579"/>
      <c r="C45" s="579"/>
      <c r="D45" s="579"/>
      <c r="E45" s="40" t="s">
        <v>1623</v>
      </c>
      <c r="G45" s="40"/>
      <c r="H45" s="40"/>
    </row>
    <row r="55" spans="2:4" x14ac:dyDescent="0.2">
      <c r="B55" s="18" t="s">
        <v>1619</v>
      </c>
      <c r="C55" s="18"/>
      <c r="D55" s="3" t="s">
        <v>1855</v>
      </c>
    </row>
    <row r="56" spans="2:4" x14ac:dyDescent="0.2">
      <c r="B56" s="144" t="s">
        <v>1572</v>
      </c>
      <c r="C56" s="18"/>
      <c r="D56" s="3" t="s">
        <v>1442</v>
      </c>
    </row>
  </sheetData>
  <sheetProtection sheet="1" objects="1" scenarios="1"/>
  <mergeCells count="4">
    <mergeCell ref="A2:G2"/>
    <mergeCell ref="A3:G3"/>
    <mergeCell ref="A4:G4"/>
    <mergeCell ref="A45:D45"/>
  </mergeCells>
  <pageMargins left="0.74803149606299213" right="0.23622047244094491" top="0.70866141732283472" bottom="0.74803149606299213" header="0.31496062992125984" footer="0.31496062992125984"/>
  <pageSetup scale="77" orientation="portrait" r:id="rId1"/>
  <headerFooter>
    <oddFooter>&amp;LFecha: &amp;D
Hora:   &amp;T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98"/>
  <sheetViews>
    <sheetView topLeftCell="A142" zoomScaleNormal="100" workbookViewId="0">
      <selection activeCell="B159" sqref="B159"/>
    </sheetView>
  </sheetViews>
  <sheetFormatPr baseColWidth="10" defaultRowHeight="12.75" x14ac:dyDescent="0.2"/>
  <cols>
    <col min="1" max="1" width="64.85546875" style="33" bestFit="1" customWidth="1"/>
    <col min="2" max="2" width="18.85546875" style="32" customWidth="1"/>
    <col min="3" max="3" width="16.85546875" style="32" bestFit="1" customWidth="1"/>
    <col min="4" max="4" width="11.42578125" style="32"/>
    <col min="5" max="5" width="6.85546875" style="32" customWidth="1"/>
    <col min="6" max="6" width="34.5703125" style="32" customWidth="1"/>
    <col min="7" max="16384" width="11.42578125" style="32"/>
  </cols>
  <sheetData>
    <row r="1" spans="1:3" x14ac:dyDescent="0.2">
      <c r="A1" s="31" t="s">
        <v>942</v>
      </c>
    </row>
    <row r="2" spans="1:3" x14ac:dyDescent="0.2">
      <c r="A2" s="31" t="s">
        <v>1155</v>
      </c>
    </row>
    <row r="3" spans="1:3" x14ac:dyDescent="0.2">
      <c r="A3" s="31" t="s">
        <v>970</v>
      </c>
    </row>
    <row r="6" spans="1:3" x14ac:dyDescent="0.2">
      <c r="A6" s="31" t="s">
        <v>971</v>
      </c>
    </row>
    <row r="7" spans="1:3" x14ac:dyDescent="0.2">
      <c r="A7" s="31" t="s">
        <v>20</v>
      </c>
      <c r="C7" s="37">
        <f>SUM(B8:B10)</f>
        <v>24919143.940000001</v>
      </c>
    </row>
    <row r="8" spans="1:3" x14ac:dyDescent="0.2">
      <c r="A8" s="33" t="s">
        <v>21</v>
      </c>
      <c r="B8" s="6">
        <f>VLOOKUP(A8,DTA!$A$2:$C$704,3,0)</f>
        <v>4700</v>
      </c>
    </row>
    <row r="9" spans="1:3" x14ac:dyDescent="0.2">
      <c r="A9" s="33" t="s">
        <v>31</v>
      </c>
      <c r="B9" s="6">
        <f>VLOOKUP(A9,DTA!$A$2:$C$704,3,0)</f>
        <v>1930390.82</v>
      </c>
    </row>
    <row r="10" spans="1:3" x14ac:dyDescent="0.2">
      <c r="A10" s="33" t="s">
        <v>63</v>
      </c>
      <c r="B10" s="6">
        <f>VLOOKUP(A10,DTA!$A$2:$C$704,3,0)</f>
        <v>22984053.120000001</v>
      </c>
    </row>
    <row r="11" spans="1:3" x14ac:dyDescent="0.2">
      <c r="A11" s="31" t="s">
        <v>973</v>
      </c>
      <c r="C11" s="37">
        <f>SUM(B12:B15)</f>
        <v>3421101.1300000004</v>
      </c>
    </row>
    <row r="12" spans="1:3" x14ac:dyDescent="0.2">
      <c r="A12" s="33" t="s">
        <v>86</v>
      </c>
      <c r="B12" s="6">
        <f>VLOOKUP(A12,DTA!$A$2:$C$704,3,0)</f>
        <v>7297.27</v>
      </c>
    </row>
    <row r="13" spans="1:3" x14ac:dyDescent="0.2">
      <c r="A13" s="33" t="s">
        <v>90</v>
      </c>
      <c r="B13" s="6">
        <f>VLOOKUP(A13,DTA!$A$2:$C$704,3,0)</f>
        <v>3372891.93</v>
      </c>
    </row>
    <row r="14" spans="1:3" x14ac:dyDescent="0.2">
      <c r="A14" s="35" t="s">
        <v>1003</v>
      </c>
      <c r="B14" s="6">
        <v>0</v>
      </c>
    </row>
    <row r="15" spans="1:3" x14ac:dyDescent="0.2">
      <c r="A15" s="33" t="s">
        <v>123</v>
      </c>
      <c r="B15" s="6">
        <f>VLOOKUP(A15,DTA!$A$2:$C$704,3,0)</f>
        <v>40911.93</v>
      </c>
    </row>
    <row r="16" spans="1:3" x14ac:dyDescent="0.2">
      <c r="A16" s="31" t="s">
        <v>128</v>
      </c>
      <c r="C16" s="37">
        <f>SUM(B17)</f>
        <v>3671055.23</v>
      </c>
    </row>
    <row r="17" spans="1:3" x14ac:dyDescent="0.2">
      <c r="A17" s="33" t="s">
        <v>127</v>
      </c>
      <c r="B17" s="6">
        <f>VLOOKUP(A17,DTA!$A$2:$C$704,3,0)</f>
        <v>3671055.23</v>
      </c>
    </row>
    <row r="18" spans="1:3" x14ac:dyDescent="0.2">
      <c r="A18" s="31" t="s">
        <v>138</v>
      </c>
      <c r="C18" s="37">
        <f>C19</f>
        <v>27590000</v>
      </c>
    </row>
    <row r="19" spans="1:3" x14ac:dyDescent="0.2">
      <c r="A19" s="33" t="s">
        <v>990</v>
      </c>
      <c r="C19" s="34">
        <f>SUM(B20)</f>
        <v>27590000</v>
      </c>
    </row>
    <row r="20" spans="1:3" x14ac:dyDescent="0.2">
      <c r="A20" s="33" t="s">
        <v>139</v>
      </c>
      <c r="B20" s="6">
        <f>VLOOKUP(A20,DTA!$A$2:$C$704,3,0)</f>
        <v>27590000</v>
      </c>
    </row>
    <row r="21" spans="1:3" x14ac:dyDescent="0.2">
      <c r="A21" s="31" t="s">
        <v>147</v>
      </c>
      <c r="C21" s="37">
        <f>SUM(B22:B23)</f>
        <v>0</v>
      </c>
    </row>
    <row r="22" spans="1:3" x14ac:dyDescent="0.2">
      <c r="A22" s="33" t="s">
        <v>148</v>
      </c>
      <c r="B22" s="6">
        <v>0</v>
      </c>
    </row>
    <row r="23" spans="1:3" x14ac:dyDescent="0.2">
      <c r="A23" s="33" t="s">
        <v>151</v>
      </c>
      <c r="B23" s="6">
        <v>0</v>
      </c>
    </row>
    <row r="24" spans="1:3" x14ac:dyDescent="0.2">
      <c r="A24" s="31" t="s">
        <v>974</v>
      </c>
      <c r="C24" s="37">
        <f>SUM(C25:C50)</f>
        <v>820610230.68999994</v>
      </c>
    </row>
    <row r="25" spans="1:3" x14ac:dyDescent="0.2">
      <c r="A25" s="38" t="s">
        <v>975</v>
      </c>
      <c r="B25" s="6"/>
      <c r="C25" s="37">
        <f>SUM(B26:B35)</f>
        <v>945588731.59000003</v>
      </c>
    </row>
    <row r="26" spans="1:3" x14ac:dyDescent="0.2">
      <c r="A26" s="33" t="s">
        <v>159</v>
      </c>
      <c r="B26" s="6">
        <f>VLOOKUP(A26,DTA!$A$2:$C$704,3,0)</f>
        <v>830164628.37</v>
      </c>
    </row>
    <row r="27" spans="1:3" x14ac:dyDescent="0.2">
      <c r="A27" s="33" t="s">
        <v>161</v>
      </c>
      <c r="B27" s="6">
        <f>VLOOKUP(A27,DTA!$A$2:$C$704,3,0)</f>
        <v>34587844.07</v>
      </c>
    </row>
    <row r="28" spans="1:3" x14ac:dyDescent="0.2">
      <c r="A28" s="33" t="s">
        <v>163</v>
      </c>
      <c r="B28" s="6">
        <f>VLOOKUP(A28,DTA!$A$2:$C$704,3,0)</f>
        <v>7094678.5199999996</v>
      </c>
    </row>
    <row r="29" spans="1:3" x14ac:dyDescent="0.2">
      <c r="A29" s="33" t="s">
        <v>165</v>
      </c>
      <c r="B29" s="6">
        <f>VLOOKUP(A29,DTA!$A$2:$C$704,3,0)</f>
        <v>646589.87</v>
      </c>
    </row>
    <row r="30" spans="1:3" x14ac:dyDescent="0.2">
      <c r="A30" s="33" t="s">
        <v>167</v>
      </c>
      <c r="B30" s="6">
        <v>0</v>
      </c>
    </row>
    <row r="31" spans="1:3" x14ac:dyDescent="0.2">
      <c r="A31" s="33" t="s">
        <v>168</v>
      </c>
      <c r="B31" s="6">
        <f>VLOOKUP(A31,DTA!$A$2:$C$704,3,0)</f>
        <v>4526.59</v>
      </c>
    </row>
    <row r="32" spans="1:3" x14ac:dyDescent="0.2">
      <c r="A32" s="33" t="s">
        <v>170</v>
      </c>
      <c r="B32" s="6">
        <f>VLOOKUP(A32,DTA!$A$2:$C$704,3,0)</f>
        <v>64074081.409999996</v>
      </c>
    </row>
    <row r="33" spans="1:3" x14ac:dyDescent="0.2">
      <c r="A33" s="33" t="s">
        <v>172</v>
      </c>
      <c r="B33" s="6">
        <f>VLOOKUP(A33,DTA!$A$2:$C$704,3,0)</f>
        <v>9016382.7599999998</v>
      </c>
    </row>
    <row r="34" spans="1:3" x14ac:dyDescent="0.2">
      <c r="A34" s="33" t="s">
        <v>174</v>
      </c>
      <c r="B34" s="6">
        <v>0</v>
      </c>
    </row>
    <row r="35" spans="1:3" x14ac:dyDescent="0.2">
      <c r="A35" s="33" t="s">
        <v>1632</v>
      </c>
      <c r="B35" s="6">
        <v>0</v>
      </c>
    </row>
    <row r="36" spans="1:3" x14ac:dyDescent="0.2">
      <c r="A36" s="38" t="s">
        <v>976</v>
      </c>
      <c r="C36" s="37">
        <f>SUM(B37:B42)</f>
        <v>-125429445.08000001</v>
      </c>
    </row>
    <row r="37" spans="1:3" x14ac:dyDescent="0.2">
      <c r="A37" s="33" t="s">
        <v>1328</v>
      </c>
      <c r="B37" s="6">
        <f>VLOOKUP(A37,DTA!$A$2:$C$704,3,0)</f>
        <v>-56342131.960000001</v>
      </c>
      <c r="C37" s="34"/>
    </row>
    <row r="38" spans="1:3" x14ac:dyDescent="0.2">
      <c r="A38" s="33" t="s">
        <v>185</v>
      </c>
      <c r="B38" s="6">
        <f>VLOOKUP(A38,DTA!$A$2:$C$704,3,0)</f>
        <v>-13904470.460000001</v>
      </c>
    </row>
    <row r="39" spans="1:3" x14ac:dyDescent="0.2">
      <c r="A39" s="33" t="s">
        <v>186</v>
      </c>
      <c r="B39" s="6">
        <f>VLOOKUP(A39,DTA!$A$2:$C$704,3,0)</f>
        <v>-55036865.630000003</v>
      </c>
    </row>
    <row r="40" spans="1:3" x14ac:dyDescent="0.2">
      <c r="A40" s="33" t="s">
        <v>187</v>
      </c>
      <c r="B40" s="6">
        <f>VLOOKUP(A40,DTA!$A$2:$C$704,3,0)</f>
        <v>-141450.44</v>
      </c>
    </row>
    <row r="41" spans="1:3" x14ac:dyDescent="0.2">
      <c r="A41" s="33" t="s">
        <v>188</v>
      </c>
      <c r="B41" s="6">
        <v>0</v>
      </c>
    </row>
    <row r="42" spans="1:3" x14ac:dyDescent="0.2">
      <c r="A42" s="33" t="s">
        <v>189</v>
      </c>
      <c r="B42" s="6">
        <f>VLOOKUP(A42,DTA!$A$2:$C$704,3,0)</f>
        <v>-4526.59</v>
      </c>
    </row>
    <row r="43" spans="1:3" x14ac:dyDescent="0.2">
      <c r="A43" s="38" t="s">
        <v>977</v>
      </c>
      <c r="C43" s="37">
        <f>SUM(B44)</f>
        <v>466710.42</v>
      </c>
    </row>
    <row r="44" spans="1:3" x14ac:dyDescent="0.2">
      <c r="A44" s="33" t="s">
        <v>175</v>
      </c>
      <c r="B44" s="6">
        <f>VLOOKUP(A44,DTA!$A$2:$C$704,3,0)</f>
        <v>466710.42</v>
      </c>
    </row>
    <row r="45" spans="1:3" x14ac:dyDescent="0.2">
      <c r="A45" s="38" t="s">
        <v>1078</v>
      </c>
      <c r="C45" s="37">
        <f>SUM(B46)</f>
        <v>-15766.24</v>
      </c>
    </row>
    <row r="46" spans="1:3" x14ac:dyDescent="0.2">
      <c r="A46" s="33" t="s">
        <v>190</v>
      </c>
      <c r="B46" s="6">
        <f>VLOOKUP(A46,DTA!$A$2:$C$704,3,0)</f>
        <v>-15766.24</v>
      </c>
    </row>
    <row r="47" spans="1:3" x14ac:dyDescent="0.2">
      <c r="A47" s="113" t="s">
        <v>967</v>
      </c>
      <c r="B47" s="114"/>
      <c r="C47" s="115">
        <f>SUM(B48)</f>
        <v>0</v>
      </c>
    </row>
    <row r="48" spans="1:3" x14ac:dyDescent="0.2">
      <c r="A48" s="113" t="s">
        <v>156</v>
      </c>
      <c r="B48" s="6">
        <v>0</v>
      </c>
      <c r="C48" s="114"/>
    </row>
    <row r="49" spans="1:3" x14ac:dyDescent="0.2">
      <c r="A49" s="113" t="s">
        <v>1097</v>
      </c>
      <c r="B49" s="114"/>
      <c r="C49" s="115">
        <f>SUM(B50)</f>
        <v>0</v>
      </c>
    </row>
    <row r="50" spans="1:3" x14ac:dyDescent="0.2">
      <c r="A50" s="113" t="s">
        <v>192</v>
      </c>
      <c r="B50" s="6">
        <v>0</v>
      </c>
      <c r="C50" s="114"/>
    </row>
    <row r="51" spans="1:3" x14ac:dyDescent="0.2">
      <c r="A51" s="31" t="s">
        <v>1441</v>
      </c>
      <c r="B51" s="272"/>
      <c r="C51" s="274">
        <f>+B52</f>
        <v>0</v>
      </c>
    </row>
    <row r="52" spans="1:3" x14ac:dyDescent="0.2">
      <c r="A52" s="271" t="s">
        <v>201</v>
      </c>
      <c r="B52" s="6">
        <v>0</v>
      </c>
      <c r="C52" s="273"/>
    </row>
    <row r="53" spans="1:3" x14ac:dyDescent="0.2">
      <c r="A53" s="31" t="s">
        <v>203</v>
      </c>
      <c r="C53" s="37">
        <f>SUM(C54:C63)</f>
        <v>1242096.2800000003</v>
      </c>
    </row>
    <row r="54" spans="1:3" x14ac:dyDescent="0.2">
      <c r="A54" s="38" t="s">
        <v>978</v>
      </c>
      <c r="C54" s="37">
        <f>SUM(B55)</f>
        <v>2025148.32</v>
      </c>
    </row>
    <row r="55" spans="1:3" x14ac:dyDescent="0.2">
      <c r="A55" s="33" t="s">
        <v>204</v>
      </c>
      <c r="B55" s="6">
        <f>VLOOKUP(A55,DTA!$A$2:$C$704,3,0)</f>
        <v>2025148.32</v>
      </c>
    </row>
    <row r="56" spans="1:3" x14ac:dyDescent="0.2">
      <c r="A56" s="38" t="s">
        <v>922</v>
      </c>
      <c r="C56" s="37">
        <f>SUM(B57)</f>
        <v>1574914.79</v>
      </c>
    </row>
    <row r="57" spans="1:3" x14ac:dyDescent="0.2">
      <c r="A57" s="33" t="s">
        <v>223</v>
      </c>
      <c r="B57" s="6">
        <f>VLOOKUP(A57,DTA!$A$2:$C$704,3,0)</f>
        <v>1574914.79</v>
      </c>
    </row>
    <row r="58" spans="1:3" x14ac:dyDescent="0.2">
      <c r="A58" s="38" t="s">
        <v>979</v>
      </c>
      <c r="C58" s="37">
        <f>SUM(B59:B60)</f>
        <v>-2360932.27</v>
      </c>
    </row>
    <row r="59" spans="1:3" x14ac:dyDescent="0.2">
      <c r="A59" s="33" t="s">
        <v>229</v>
      </c>
      <c r="B59" s="6">
        <f>VLOOKUP(A59,DTA!$A$2:$C$704,3,0)</f>
        <v>-2421017.79</v>
      </c>
    </row>
    <row r="60" spans="1:3" x14ac:dyDescent="0.2">
      <c r="A60" s="145" t="s">
        <v>1324</v>
      </c>
      <c r="B60" s="138">
        <f>VLOOKUP(A60,DTA!$A$2:$C$704,3,0)*-1</f>
        <v>60085.52</v>
      </c>
    </row>
    <row r="61" spans="1:3" x14ac:dyDescent="0.2">
      <c r="A61" s="160" t="s">
        <v>1323</v>
      </c>
      <c r="B61" s="153"/>
      <c r="C61" s="159">
        <f>B62</f>
        <v>63050.96</v>
      </c>
    </row>
    <row r="62" spans="1:3" x14ac:dyDescent="0.2">
      <c r="A62" s="152" t="s">
        <v>1317</v>
      </c>
      <c r="B62" s="151">
        <f>VLOOKUP(A62,DTA!$A$2:$C$704,3,0)</f>
        <v>63050.96</v>
      </c>
      <c r="C62" s="154"/>
    </row>
    <row r="63" spans="1:3" x14ac:dyDescent="0.2">
      <c r="A63" s="160" t="s">
        <v>1325</v>
      </c>
      <c r="B63" s="151"/>
      <c r="C63" s="159">
        <f>B64</f>
        <v>-60085.52</v>
      </c>
    </row>
    <row r="64" spans="1:3" x14ac:dyDescent="0.2">
      <c r="A64" s="152" t="s">
        <v>1324</v>
      </c>
      <c r="B64" s="151">
        <f>VLOOKUP(A64,DTA!$A$2:$C$704,3,0)</f>
        <v>-60085.52</v>
      </c>
      <c r="C64" s="154"/>
    </row>
    <row r="65" spans="1:6" x14ac:dyDescent="0.2">
      <c r="A65" s="31" t="s">
        <v>194</v>
      </c>
      <c r="C65" s="37">
        <f>SUM(C66:C70)</f>
        <v>6944434.0700000003</v>
      </c>
    </row>
    <row r="66" spans="1:6" x14ac:dyDescent="0.2">
      <c r="A66" s="38" t="s">
        <v>1307</v>
      </c>
      <c r="C66" s="37">
        <f>SUM(B67:B70)</f>
        <v>6944434.0700000003</v>
      </c>
    </row>
    <row r="67" spans="1:6" x14ac:dyDescent="0.2">
      <c r="A67" s="33" t="s">
        <v>195</v>
      </c>
      <c r="B67" s="6">
        <v>0</v>
      </c>
    </row>
    <row r="68" spans="1:6" x14ac:dyDescent="0.2">
      <c r="A68" s="33" t="s">
        <v>1195</v>
      </c>
      <c r="B68" s="6">
        <v>0</v>
      </c>
    </row>
    <row r="69" spans="1:6" x14ac:dyDescent="0.2">
      <c r="A69" s="33" t="s">
        <v>197</v>
      </c>
      <c r="B69" s="6">
        <f>VLOOKUP(A69,DTA!$A$2:$C$704,3,0)</f>
        <v>4560.6499999999996</v>
      </c>
      <c r="F69" s="32" t="s">
        <v>1257</v>
      </c>
    </row>
    <row r="70" spans="1:6" x14ac:dyDescent="0.2">
      <c r="A70" s="35" t="s">
        <v>201</v>
      </c>
      <c r="B70" s="6">
        <f>VLOOKUP(A70,DTA!$A$2:$C$704,3,0)</f>
        <v>6939873.4199999999</v>
      </c>
    </row>
    <row r="71" spans="1:6" x14ac:dyDescent="0.2">
      <c r="A71" s="160" t="s">
        <v>1308</v>
      </c>
      <c r="B71" s="151"/>
      <c r="C71" s="159">
        <f>SUM(B72)</f>
        <v>1231157.6200000001</v>
      </c>
    </row>
    <row r="72" spans="1:6" x14ac:dyDescent="0.2">
      <c r="A72" s="152" t="s">
        <v>1251</v>
      </c>
      <c r="B72" s="151">
        <f>VLOOKUP(A72,DTA!$A$2:$C$704,3,0)</f>
        <v>1231157.6200000001</v>
      </c>
      <c r="C72" s="154"/>
    </row>
    <row r="73" spans="1:6" x14ac:dyDescent="0.2">
      <c r="A73" s="31" t="s">
        <v>248</v>
      </c>
      <c r="C73" s="37">
        <f>SUM(C74:C88)</f>
        <v>1280077.08</v>
      </c>
    </row>
    <row r="74" spans="1:6" x14ac:dyDescent="0.2">
      <c r="A74" s="38" t="s">
        <v>1111</v>
      </c>
      <c r="C74" s="37">
        <f>SUM(B75:B76)</f>
        <v>3006391.67</v>
      </c>
    </row>
    <row r="75" spans="1:6" x14ac:dyDescent="0.2">
      <c r="A75" s="33" t="s">
        <v>251</v>
      </c>
      <c r="B75" s="6">
        <f>VLOOKUP(A75,DTA!$A$2:$C$704,3,0)</f>
        <v>2923729.98</v>
      </c>
    </row>
    <row r="76" spans="1:6" x14ac:dyDescent="0.2">
      <c r="A76" s="33" t="s">
        <v>253</v>
      </c>
      <c r="B76" s="6">
        <f>VLOOKUP(A76,DTA!$A$2:$C$704,3,0)</f>
        <v>82661.69</v>
      </c>
    </row>
    <row r="77" spans="1:6" x14ac:dyDescent="0.2">
      <c r="A77" s="38" t="s">
        <v>1098</v>
      </c>
      <c r="C77" s="37">
        <f>SUM(B78:B86)</f>
        <v>715022.45999999985</v>
      </c>
    </row>
    <row r="78" spans="1:6" x14ac:dyDescent="0.2">
      <c r="A78" s="265" t="s">
        <v>1505</v>
      </c>
      <c r="B78" s="6">
        <v>0</v>
      </c>
      <c r="C78" s="37"/>
    </row>
    <row r="79" spans="1:6" x14ac:dyDescent="0.2">
      <c r="A79" s="33" t="s">
        <v>259</v>
      </c>
      <c r="B79" s="6">
        <f>VLOOKUP(A79,DTA!$A$2:$C$704,3,0)</f>
        <v>222403.34</v>
      </c>
    </row>
    <row r="80" spans="1:6" x14ac:dyDescent="0.2">
      <c r="A80" s="33" t="s">
        <v>261</v>
      </c>
      <c r="B80" s="6">
        <f>VLOOKUP(A80,DTA!$A$2:$C$704,3,0)</f>
        <v>348358.5</v>
      </c>
    </row>
    <row r="81" spans="1:3" x14ac:dyDescent="0.2">
      <c r="A81" s="265" t="s">
        <v>1496</v>
      </c>
      <c r="B81" s="6">
        <v>0</v>
      </c>
    </row>
    <row r="82" spans="1:3" x14ac:dyDescent="0.2">
      <c r="A82" s="33" t="s">
        <v>265</v>
      </c>
      <c r="B82" s="6">
        <f>VLOOKUP(A82,DTA!$A$2:$C$704,3,0)</f>
        <v>138982.82</v>
      </c>
    </row>
    <row r="83" spans="1:3" x14ac:dyDescent="0.2">
      <c r="A83" s="33" t="s">
        <v>1445</v>
      </c>
      <c r="B83" s="6">
        <v>0</v>
      </c>
    </row>
    <row r="84" spans="1:3" x14ac:dyDescent="0.2">
      <c r="A84" s="33" t="s">
        <v>1471</v>
      </c>
      <c r="B84" s="6">
        <v>0</v>
      </c>
    </row>
    <row r="85" spans="1:3" x14ac:dyDescent="0.2">
      <c r="A85" s="33" t="s">
        <v>1607</v>
      </c>
      <c r="B85" s="6">
        <f>VLOOKUP(A85,DTA!$A$2:$C$704,3,0)</f>
        <v>2602.6</v>
      </c>
    </row>
    <row r="86" spans="1:3" x14ac:dyDescent="0.2">
      <c r="A86" s="33" t="s">
        <v>269</v>
      </c>
      <c r="B86" s="6">
        <f>VLOOKUP(A86,DTA!$A$2:$C$704,3,0)</f>
        <v>2675.2</v>
      </c>
    </row>
    <row r="87" spans="1:3" x14ac:dyDescent="0.2">
      <c r="A87" s="38" t="s">
        <v>1099</v>
      </c>
      <c r="B87" s="6"/>
      <c r="C87" s="37">
        <f>SUM(B88)</f>
        <v>-2441337.0499999998</v>
      </c>
    </row>
    <row r="88" spans="1:3" x14ac:dyDescent="0.2">
      <c r="A88" s="33" t="s">
        <v>271</v>
      </c>
      <c r="B88" s="6">
        <f>VLOOKUP(A88,DTA!$A$2:$C$704,3,0)</f>
        <v>-2441337.0499999998</v>
      </c>
    </row>
    <row r="89" spans="1:3" x14ac:dyDescent="0.2">
      <c r="A89" s="31" t="s">
        <v>290</v>
      </c>
      <c r="C89" s="37">
        <f>SUM(C90:C102)</f>
        <v>304272.46000000089</v>
      </c>
    </row>
    <row r="90" spans="1:3" x14ac:dyDescent="0.2">
      <c r="A90" s="38" t="s">
        <v>980</v>
      </c>
      <c r="C90" s="37">
        <f>SUM(B91:B96)</f>
        <v>44808.07</v>
      </c>
    </row>
    <row r="91" spans="1:3" x14ac:dyDescent="0.2">
      <c r="A91" s="33" t="s">
        <v>291</v>
      </c>
      <c r="B91" s="6">
        <f>VLOOKUP(A91,DTA!$A$2:$C$704,3,0)</f>
        <v>764.95</v>
      </c>
    </row>
    <row r="92" spans="1:3" x14ac:dyDescent="0.2">
      <c r="A92" s="33" t="s">
        <v>1710</v>
      </c>
      <c r="B92" s="6">
        <f>VLOOKUP(A92,DTA!$A$2:$C$704,3,0)</f>
        <v>110.5</v>
      </c>
    </row>
    <row r="93" spans="1:3" x14ac:dyDescent="0.2">
      <c r="A93" s="33" t="s">
        <v>295</v>
      </c>
      <c r="B93" s="6">
        <f>VLOOKUP(A93,DTA!$A$2:$C$704,3,0)</f>
        <v>12226.34</v>
      </c>
    </row>
    <row r="94" spans="1:3" x14ac:dyDescent="0.2">
      <c r="A94" s="33" t="s">
        <v>301</v>
      </c>
      <c r="B94" s="6">
        <f>VLOOKUP(A94,DTA!$A$2:$C$704,3,0)</f>
        <v>9919.7000000000007</v>
      </c>
    </row>
    <row r="95" spans="1:3" x14ac:dyDescent="0.2">
      <c r="A95" s="33" t="s">
        <v>309</v>
      </c>
      <c r="B95" s="6">
        <f>VLOOKUP(A95,DTA!$A$2:$C$704,3,0)</f>
        <v>21067.45</v>
      </c>
    </row>
    <row r="96" spans="1:3" x14ac:dyDescent="0.2">
      <c r="A96" s="33" t="s">
        <v>315</v>
      </c>
      <c r="B96" s="6">
        <f>VLOOKUP(A96,DTA!$A$2:$C$704,3,0)</f>
        <v>719.13</v>
      </c>
    </row>
    <row r="97" spans="1:3" x14ac:dyDescent="0.2">
      <c r="A97" s="38" t="s">
        <v>914</v>
      </c>
      <c r="C97" s="37">
        <f>SUM(B98:B100)</f>
        <v>48254596.600000001</v>
      </c>
    </row>
    <row r="98" spans="1:3" x14ac:dyDescent="0.2">
      <c r="A98" s="33" t="s">
        <v>320</v>
      </c>
      <c r="B98" s="6">
        <f>VLOOKUP(A98,DTA!$A$2:$C$704,3,0)</f>
        <v>1619929.72</v>
      </c>
    </row>
    <row r="99" spans="1:3" x14ac:dyDescent="0.2">
      <c r="A99" s="33" t="s">
        <v>343</v>
      </c>
      <c r="B99" s="6">
        <f>VLOOKUP(A99,DTA!$A$2:$C$704,3,0)</f>
        <v>18834</v>
      </c>
    </row>
    <row r="100" spans="1:3" x14ac:dyDescent="0.2">
      <c r="A100" s="33" t="s">
        <v>349</v>
      </c>
      <c r="B100" s="6">
        <f>VLOOKUP(A100,DTA!$A$2:$C$704,3,0)</f>
        <v>46615832.880000003</v>
      </c>
    </row>
    <row r="101" spans="1:3" x14ac:dyDescent="0.2">
      <c r="A101" s="38" t="s">
        <v>1101</v>
      </c>
      <c r="C101" s="37">
        <f>SUM(B102)</f>
        <v>-47995132.210000001</v>
      </c>
    </row>
    <row r="102" spans="1:3" x14ac:dyDescent="0.2">
      <c r="A102" s="33" t="s">
        <v>353</v>
      </c>
      <c r="B102" s="6">
        <f>VLOOKUP(A102,DTA!$A$2:$C$704,3,0)</f>
        <v>-47995132.210000001</v>
      </c>
    </row>
    <row r="103" spans="1:3" x14ac:dyDescent="0.2">
      <c r="A103" s="31" t="s">
        <v>365</v>
      </c>
      <c r="C103" s="37">
        <f>SUM(C104:C112)</f>
        <v>9065736.620000001</v>
      </c>
    </row>
    <row r="104" spans="1:3" x14ac:dyDescent="0.2">
      <c r="A104" s="33" t="s">
        <v>981</v>
      </c>
      <c r="C104" s="34">
        <f>SUM(B105)</f>
        <v>9349944.0700000003</v>
      </c>
    </row>
    <row r="105" spans="1:3" x14ac:dyDescent="0.2">
      <c r="A105" s="33" t="s">
        <v>366</v>
      </c>
      <c r="B105" s="6">
        <f>VLOOKUP(A105,DTA!$A$2:$C$704,3,0)</f>
        <v>9349944.0700000003</v>
      </c>
    </row>
    <row r="106" spans="1:3" x14ac:dyDescent="0.2">
      <c r="A106" s="38" t="s">
        <v>982</v>
      </c>
      <c r="C106" s="37">
        <f>SUM(B107)</f>
        <v>576940.41</v>
      </c>
    </row>
    <row r="107" spans="1:3" x14ac:dyDescent="0.2">
      <c r="A107" s="33" t="s">
        <v>378</v>
      </c>
      <c r="B107" s="6">
        <f>VLOOKUP(A107,DTA!$A$2:$C$704,3,0)</f>
        <v>576940.41</v>
      </c>
    </row>
    <row r="108" spans="1:3" x14ac:dyDescent="0.2">
      <c r="A108" s="38" t="s">
        <v>983</v>
      </c>
      <c r="C108" s="37">
        <f>SUM(B109:B110)</f>
        <v>4184669.07</v>
      </c>
    </row>
    <row r="109" spans="1:3" x14ac:dyDescent="0.2">
      <c r="A109" s="33" t="s">
        <v>375</v>
      </c>
      <c r="B109" s="6">
        <f>VLOOKUP(A109,DTA!$A$2:$C$704,3,0)</f>
        <v>2380.5300000000002</v>
      </c>
    </row>
    <row r="110" spans="1:3" x14ac:dyDescent="0.2">
      <c r="A110" s="33" t="s">
        <v>382</v>
      </c>
      <c r="B110" s="6">
        <f>VLOOKUP(A110,DTA!$A$2:$C$704,3,0)</f>
        <v>4182288.54</v>
      </c>
    </row>
    <row r="111" spans="1:3" x14ac:dyDescent="0.2">
      <c r="A111" s="38" t="s">
        <v>998</v>
      </c>
      <c r="C111" s="37">
        <f>SUM(B112)</f>
        <v>-5045816.93</v>
      </c>
    </row>
    <row r="112" spans="1:3" x14ac:dyDescent="0.2">
      <c r="A112" s="33" t="s">
        <v>404</v>
      </c>
      <c r="B112" s="6">
        <f>VLOOKUP(A112,DTA!$A$2:$C$704,3,0)</f>
        <v>-5045816.93</v>
      </c>
    </row>
    <row r="113" spans="1:3" x14ac:dyDescent="0.2">
      <c r="A113" s="31" t="s">
        <v>430</v>
      </c>
      <c r="C113" s="37">
        <f>SUM(C114:C120)</f>
        <v>5854216.8600000003</v>
      </c>
    </row>
    <row r="114" spans="1:3" x14ac:dyDescent="0.2">
      <c r="A114" s="38" t="s">
        <v>984</v>
      </c>
      <c r="C114" s="37">
        <f>SUM(B115:B116)</f>
        <v>5838011.1500000004</v>
      </c>
    </row>
    <row r="115" spans="1:3" x14ac:dyDescent="0.2">
      <c r="A115" s="33" t="s">
        <v>1408</v>
      </c>
      <c r="B115" s="6">
        <f>VLOOKUP(A115,DTA!$A$2:$C$704,3,0)</f>
        <v>5838011.1500000004</v>
      </c>
    </row>
    <row r="116" spans="1:3" x14ac:dyDescent="0.2">
      <c r="B116" s="6"/>
    </row>
    <row r="117" spans="1:3" x14ac:dyDescent="0.2">
      <c r="A117" s="155" t="s">
        <v>985</v>
      </c>
      <c r="B117" s="156"/>
      <c r="C117" s="157">
        <f>SUM(B118)</f>
        <v>0</v>
      </c>
    </row>
    <row r="118" spans="1:3" x14ac:dyDescent="0.2">
      <c r="A118" s="155" t="s">
        <v>432</v>
      </c>
      <c r="B118" s="150">
        <v>0</v>
      </c>
      <c r="C118" s="156"/>
    </row>
    <row r="119" spans="1:3" x14ac:dyDescent="0.2">
      <c r="A119" s="38" t="s">
        <v>1102</v>
      </c>
      <c r="C119" s="37">
        <f>SUM(B120)</f>
        <v>16205.71</v>
      </c>
    </row>
    <row r="120" spans="1:3" x14ac:dyDescent="0.2">
      <c r="A120" s="33" t="s">
        <v>437</v>
      </c>
      <c r="B120" s="6">
        <f>VLOOKUP(A120,DTA!$A$2:$C$704,3,0)</f>
        <v>16205.71</v>
      </c>
    </row>
    <row r="121" spans="1:3" x14ac:dyDescent="0.2">
      <c r="A121" s="31" t="s">
        <v>986</v>
      </c>
      <c r="C121" s="37">
        <f>SUM(C122:C129)</f>
        <v>0</v>
      </c>
    </row>
    <row r="122" spans="1:3" x14ac:dyDescent="0.2">
      <c r="A122" s="38" t="s">
        <v>987</v>
      </c>
      <c r="C122" s="37">
        <f>SUM(B123:B127)</f>
        <v>0</v>
      </c>
    </row>
    <row r="123" spans="1:3" x14ac:dyDescent="0.2">
      <c r="A123" s="33" t="s">
        <v>439</v>
      </c>
      <c r="B123" s="6">
        <v>0</v>
      </c>
    </row>
    <row r="124" spans="1:3" x14ac:dyDescent="0.2">
      <c r="A124" s="33" t="s">
        <v>1390</v>
      </c>
      <c r="B124" s="6">
        <v>0</v>
      </c>
    </row>
    <row r="125" spans="1:3" x14ac:dyDescent="0.2">
      <c r="A125" s="35" t="s">
        <v>925</v>
      </c>
      <c r="B125" s="6">
        <v>0</v>
      </c>
    </row>
    <row r="126" spans="1:3" x14ac:dyDescent="0.2">
      <c r="A126" s="35" t="s">
        <v>1402</v>
      </c>
      <c r="B126" s="6">
        <v>0</v>
      </c>
    </row>
    <row r="127" spans="1:3" x14ac:dyDescent="0.2">
      <c r="A127" s="35" t="s">
        <v>1276</v>
      </c>
      <c r="B127" s="6">
        <v>0</v>
      </c>
    </row>
    <row r="128" spans="1:3" x14ac:dyDescent="0.2">
      <c r="A128" s="38" t="s">
        <v>988</v>
      </c>
      <c r="C128" s="37">
        <f>SUM(B129)</f>
        <v>0</v>
      </c>
    </row>
    <row r="129" spans="1:3" x14ac:dyDescent="0.2">
      <c r="A129" s="33" t="s">
        <v>441</v>
      </c>
      <c r="B129" s="6">
        <v>0</v>
      </c>
    </row>
    <row r="130" spans="1:3" x14ac:dyDescent="0.2">
      <c r="B130" s="6"/>
    </row>
    <row r="131" spans="1:3" x14ac:dyDescent="0.2">
      <c r="A131" s="31" t="s">
        <v>972</v>
      </c>
    </row>
    <row r="132" spans="1:3" x14ac:dyDescent="0.2">
      <c r="A132" s="31" t="s">
        <v>444</v>
      </c>
      <c r="C132" s="37">
        <f>SUM(C133:C142)</f>
        <v>4500833.6500000004</v>
      </c>
    </row>
    <row r="133" spans="1:3" x14ac:dyDescent="0.2">
      <c r="A133" s="38" t="s">
        <v>989</v>
      </c>
      <c r="C133" s="37">
        <f>SUM(B134)</f>
        <v>3729898.66</v>
      </c>
    </row>
    <row r="134" spans="1:3" x14ac:dyDescent="0.2">
      <c r="A134" s="33" t="s">
        <v>445</v>
      </c>
      <c r="B134" s="6">
        <f>VLOOKUP(A134,DTA!$A$2:$C$704,3,0)</f>
        <v>3729898.66</v>
      </c>
    </row>
    <row r="135" spans="1:3" x14ac:dyDescent="0.2">
      <c r="A135" s="38" t="s">
        <v>999</v>
      </c>
      <c r="C135" s="37">
        <f>SUM(B136)</f>
        <v>674077.2</v>
      </c>
    </row>
    <row r="136" spans="1:3" x14ac:dyDescent="0.2">
      <c r="A136" s="33" t="s">
        <v>488</v>
      </c>
      <c r="B136" s="6">
        <f>VLOOKUP(A136,DTA!$A$2:$C$704,3,0)</f>
        <v>674077.2</v>
      </c>
    </row>
    <row r="137" spans="1:3" x14ac:dyDescent="0.2">
      <c r="A137" s="38" t="s">
        <v>1431</v>
      </c>
      <c r="B137" s="6"/>
      <c r="C137" s="37">
        <f>+B138</f>
        <v>0</v>
      </c>
    </row>
    <row r="138" spans="1:3" x14ac:dyDescent="0.2">
      <c r="A138" s="33" t="s">
        <v>1425</v>
      </c>
      <c r="B138" s="6">
        <v>0</v>
      </c>
    </row>
    <row r="139" spans="1:3" x14ac:dyDescent="0.2">
      <c r="A139" s="38" t="s">
        <v>991</v>
      </c>
      <c r="C139" s="37">
        <f>SUM(B140)</f>
        <v>35432.67</v>
      </c>
    </row>
    <row r="140" spans="1:3" x14ac:dyDescent="0.2">
      <c r="A140" s="33" t="s">
        <v>496</v>
      </c>
      <c r="B140" s="6">
        <f>VLOOKUP(A140,DTA!$A$2:$C$704,3,0)</f>
        <v>35432.67</v>
      </c>
    </row>
    <row r="141" spans="1:3" x14ac:dyDescent="0.2">
      <c r="A141" s="38" t="s">
        <v>1113</v>
      </c>
      <c r="C141" s="37">
        <f>SUM(B142)</f>
        <v>61425.120000000003</v>
      </c>
    </row>
    <row r="142" spans="1:3" x14ac:dyDescent="0.2">
      <c r="A142" s="33" t="s">
        <v>502</v>
      </c>
      <c r="B142" s="6">
        <f>VLOOKUP(A142,DTA!$A$2:$C$704,3,0)</f>
        <v>61425.120000000003</v>
      </c>
    </row>
    <row r="143" spans="1:3" x14ac:dyDescent="0.2">
      <c r="A143" s="31" t="s">
        <v>509</v>
      </c>
      <c r="C143" s="37">
        <f>SUM(B144)</f>
        <v>1624608.23</v>
      </c>
    </row>
    <row r="144" spans="1:3" x14ac:dyDescent="0.2">
      <c r="A144" s="33" t="s">
        <v>508</v>
      </c>
      <c r="B144" s="6">
        <f>VLOOKUP(A144,DTA!$A$2:$C$704,3,0)</f>
        <v>1624608.23</v>
      </c>
    </row>
    <row r="145" spans="1:3" x14ac:dyDescent="0.2">
      <c r="A145" s="31" t="s">
        <v>535</v>
      </c>
      <c r="C145" s="37">
        <f>SUM(C146:C152)</f>
        <v>238411030.16999999</v>
      </c>
    </row>
    <row r="146" spans="1:3" x14ac:dyDescent="0.2">
      <c r="A146" s="38" t="s">
        <v>993</v>
      </c>
      <c r="C146" s="37">
        <f>SUM(B147)</f>
        <v>207404453.72</v>
      </c>
    </row>
    <row r="147" spans="1:3" x14ac:dyDescent="0.2">
      <c r="A147" s="33" t="s">
        <v>536</v>
      </c>
      <c r="B147" s="6">
        <f>VLOOKUP(A147,DTA!$A$2:$C$704,3,0)</f>
        <v>207404453.72</v>
      </c>
    </row>
    <row r="148" spans="1:3" x14ac:dyDescent="0.2">
      <c r="A148" s="38" t="s">
        <v>992</v>
      </c>
      <c r="C148" s="37">
        <f>SUM(B149:B152)</f>
        <v>31006576.449999999</v>
      </c>
    </row>
    <row r="149" spans="1:3" x14ac:dyDescent="0.2">
      <c r="A149" s="43" t="s">
        <v>1033</v>
      </c>
      <c r="B149" s="7">
        <f>VLOOKUP(A149,DTA!$A$2:$C$727,3,0)</f>
        <v>112875</v>
      </c>
      <c r="C149" s="34"/>
    </row>
    <row r="150" spans="1:3" x14ac:dyDescent="0.2">
      <c r="A150" s="41" t="s">
        <v>1014</v>
      </c>
      <c r="B150" s="6">
        <f>VLOOKUP(A150,DTA!$A$2:$C$704,3,0)</f>
        <v>30893701.449999999</v>
      </c>
      <c r="C150" s="34"/>
    </row>
    <row r="151" spans="1:3" x14ac:dyDescent="0.2">
      <c r="A151" s="43" t="s">
        <v>1034</v>
      </c>
      <c r="B151" s="7">
        <v>0</v>
      </c>
      <c r="C151" s="34"/>
    </row>
    <row r="152" spans="1:3" x14ac:dyDescent="0.2">
      <c r="A152" s="35" t="s">
        <v>541</v>
      </c>
      <c r="B152" s="7">
        <v>0</v>
      </c>
    </row>
    <row r="153" spans="1:3" x14ac:dyDescent="0.2">
      <c r="A153" s="31" t="s">
        <v>1677</v>
      </c>
      <c r="B153" s="7"/>
      <c r="C153" s="37"/>
    </row>
    <row r="154" spans="1:3" x14ac:dyDescent="0.2">
      <c r="A154" s="31" t="s">
        <v>1685</v>
      </c>
      <c r="B154" s="6"/>
      <c r="C154" s="37">
        <f>+B155</f>
        <v>18428210.800000001</v>
      </c>
    </row>
    <row r="155" spans="1:3" x14ac:dyDescent="0.2">
      <c r="A155" s="35" t="s">
        <v>1678</v>
      </c>
      <c r="B155" s="6">
        <f>VLOOKUP(A155,DTA!$A$2:$C$704,3,0)</f>
        <v>18428210.800000001</v>
      </c>
    </row>
    <row r="156" spans="1:3" x14ac:dyDescent="0.2">
      <c r="A156" s="31" t="s">
        <v>543</v>
      </c>
      <c r="C156" s="37">
        <f>SUM(C157:C167)</f>
        <v>218302267.15000001</v>
      </c>
    </row>
    <row r="157" spans="1:3" x14ac:dyDescent="0.2">
      <c r="A157" s="38" t="s">
        <v>1103</v>
      </c>
      <c r="C157" s="37">
        <f>SUM(B158:B159)</f>
        <v>210416835.57999998</v>
      </c>
    </row>
    <row r="158" spans="1:3" x14ac:dyDescent="0.2">
      <c r="A158" s="33" t="s">
        <v>548</v>
      </c>
      <c r="B158" s="6">
        <f>VLOOKUP(A158,DTA!$A$2:$C$704,3,0)</f>
        <v>210336203.38999999</v>
      </c>
    </row>
    <row r="159" spans="1:3" x14ac:dyDescent="0.2">
      <c r="A159" s="33" t="s">
        <v>554</v>
      </c>
      <c r="B159" s="6">
        <f>VLOOKUP(A159,DTA!$A$2:$C$704,3,0)</f>
        <v>80632.19</v>
      </c>
    </row>
    <row r="160" spans="1:3" x14ac:dyDescent="0.2">
      <c r="A160" s="38" t="s">
        <v>994</v>
      </c>
      <c r="C160" s="37">
        <f>SUM(B161)</f>
        <v>3164507.12</v>
      </c>
    </row>
    <row r="161" spans="1:6" x14ac:dyDescent="0.2">
      <c r="A161" s="33" t="s">
        <v>567</v>
      </c>
      <c r="B161" s="6">
        <f>VLOOKUP(A161,DTA!$A$2:$C$704,3,0)</f>
        <v>3164507.12</v>
      </c>
    </row>
    <row r="162" spans="1:6" x14ac:dyDescent="0.2">
      <c r="A162" s="38" t="s">
        <v>931</v>
      </c>
      <c r="B162" s="6"/>
      <c r="C162" s="37">
        <f>SUM(B163)</f>
        <v>80962.929999999993</v>
      </c>
    </row>
    <row r="163" spans="1:6" x14ac:dyDescent="0.2">
      <c r="A163" s="33" t="s">
        <v>555</v>
      </c>
      <c r="B163" s="6">
        <f>VLOOKUP(A163,DTA!$A$2:$C$704,3,0)</f>
        <v>80962.929999999993</v>
      </c>
    </row>
    <row r="164" spans="1:6" x14ac:dyDescent="0.2">
      <c r="A164" s="38" t="s">
        <v>1072</v>
      </c>
      <c r="C164" s="37">
        <f>SUM(B165)</f>
        <v>4639961.5199999996</v>
      </c>
    </row>
    <row r="165" spans="1:6" x14ac:dyDescent="0.2">
      <c r="A165" s="33" t="s">
        <v>559</v>
      </c>
      <c r="B165" s="6">
        <f>VLOOKUP(A165,DTA!$A$2:$C$704,3,0)</f>
        <v>4639961.5199999996</v>
      </c>
    </row>
    <row r="166" spans="1:6" x14ac:dyDescent="0.2">
      <c r="A166" s="38" t="s">
        <v>1104</v>
      </c>
      <c r="C166" s="37">
        <f>SUM(B167)</f>
        <v>0</v>
      </c>
    </row>
    <row r="167" spans="1:6" x14ac:dyDescent="0.2">
      <c r="A167" s="33" t="s">
        <v>563</v>
      </c>
      <c r="B167" s="6">
        <v>0</v>
      </c>
    </row>
    <row r="168" spans="1:6" x14ac:dyDescent="0.2">
      <c r="A168" s="31" t="s">
        <v>995</v>
      </c>
    </row>
    <row r="169" spans="1:6" x14ac:dyDescent="0.2">
      <c r="A169" s="33" t="s">
        <v>578</v>
      </c>
      <c r="C169" s="37">
        <f>SUM(C170:C190)</f>
        <v>53248775.25</v>
      </c>
    </row>
    <row r="170" spans="1:6" x14ac:dyDescent="0.2">
      <c r="A170" s="33" t="s">
        <v>1000</v>
      </c>
      <c r="C170" s="34">
        <f>SUM(B171:B172)</f>
        <v>6635428.5700000003</v>
      </c>
    </row>
    <row r="171" spans="1:6" x14ac:dyDescent="0.2">
      <c r="A171" s="33" t="s">
        <v>581</v>
      </c>
      <c r="B171" s="6">
        <f>VLOOKUP(A171,DTA!$A$2:$C$704,3,0)</f>
        <v>2857142.86</v>
      </c>
    </row>
    <row r="172" spans="1:6" x14ac:dyDescent="0.2">
      <c r="A172" s="33" t="s">
        <v>583</v>
      </c>
      <c r="B172" s="6">
        <f>VLOOKUP(A172,DTA!$A$2:$C$704,3,0)</f>
        <v>3778285.71</v>
      </c>
    </row>
    <row r="173" spans="1:6" x14ac:dyDescent="0.2">
      <c r="A173" s="33" t="s">
        <v>1114</v>
      </c>
      <c r="C173" s="34">
        <f>SUM(B174)</f>
        <v>33568502.350000001</v>
      </c>
    </row>
    <row r="174" spans="1:6" x14ac:dyDescent="0.2">
      <c r="A174" s="33" t="s">
        <v>585</v>
      </c>
      <c r="B174" s="6">
        <f>VLOOKUP(A174,DTA!$A$2:$C$704,3,0)</f>
        <v>33568502.350000001</v>
      </c>
    </row>
    <row r="175" spans="1:6" x14ac:dyDescent="0.2">
      <c r="A175" s="33" t="s">
        <v>1115</v>
      </c>
      <c r="C175" s="34">
        <f>SUM(B176:B188)</f>
        <v>4290707.46</v>
      </c>
      <c r="F175" s="34"/>
    </row>
    <row r="176" spans="1:6" x14ac:dyDescent="0.2">
      <c r="A176" s="35" t="s">
        <v>1004</v>
      </c>
      <c r="B176" s="138">
        <v>0</v>
      </c>
    </row>
    <row r="177" spans="1:4" x14ac:dyDescent="0.2">
      <c r="A177" s="4" t="s">
        <v>605</v>
      </c>
      <c r="B177" s="6">
        <v>0</v>
      </c>
    </row>
    <row r="178" spans="1:4" x14ac:dyDescent="0.2">
      <c r="A178" s="4" t="s">
        <v>609</v>
      </c>
      <c r="B178" s="6">
        <f>VLOOKUP(A178,DTA!$A$2:$C$704,3,0)*-1</f>
        <v>-912328.65</v>
      </c>
    </row>
    <row r="179" spans="1:4" x14ac:dyDescent="0.2">
      <c r="A179" s="4" t="s">
        <v>654</v>
      </c>
      <c r="B179" s="6">
        <f>VLOOKUP(A179,DTA!$A$2:$C$704,3,0)*-1</f>
        <v>-540424.11</v>
      </c>
    </row>
    <row r="180" spans="1:4" x14ac:dyDescent="0.2">
      <c r="A180" s="4" t="s">
        <v>728</v>
      </c>
      <c r="B180" s="6">
        <f>VLOOKUP(A180,DTA!$A$2:$C$704,3,0)*-1</f>
        <v>-462.91</v>
      </c>
    </row>
    <row r="181" spans="1:4" x14ac:dyDescent="0.2">
      <c r="A181" s="4" t="s">
        <v>738</v>
      </c>
      <c r="B181" s="6">
        <f>VLOOKUP(A181,DTA!$A$2:$C$704,3,0)*-1</f>
        <v>-1051715.57</v>
      </c>
    </row>
    <row r="182" spans="1:4" x14ac:dyDescent="0.2">
      <c r="A182" s="4" t="s">
        <v>764</v>
      </c>
      <c r="B182" s="6">
        <f>VLOOKUP(A182,DTA!$A$2:$C$704,3,0)*-1</f>
        <v>-81102.039999999994</v>
      </c>
    </row>
    <row r="183" spans="1:4" x14ac:dyDescent="0.2">
      <c r="A183" s="4" t="s">
        <v>773</v>
      </c>
      <c r="B183" s="6">
        <f>VLOOKUP(A183,DTA!$A$2:$C$704,3,0)*-1</f>
        <v>-4322787.68</v>
      </c>
    </row>
    <row r="184" spans="1:4" x14ac:dyDescent="0.2">
      <c r="A184" s="4" t="s">
        <v>800</v>
      </c>
      <c r="B184" s="6">
        <v>0</v>
      </c>
      <c r="D184" s="34"/>
    </row>
    <row r="185" spans="1:4" x14ac:dyDescent="0.2">
      <c r="A185" s="4" t="s">
        <v>805</v>
      </c>
      <c r="B185" s="6">
        <f>VLOOKUP(A185,DTA!$A$2:$C$704,3,0)</f>
        <v>6329617.3799999999</v>
      </c>
    </row>
    <row r="186" spans="1:4" x14ac:dyDescent="0.2">
      <c r="A186" s="41" t="s">
        <v>1285</v>
      </c>
      <c r="B186" s="6">
        <v>0</v>
      </c>
    </row>
    <row r="187" spans="1:4" x14ac:dyDescent="0.2">
      <c r="A187" s="4" t="s">
        <v>827</v>
      </c>
      <c r="B187" s="6">
        <f>VLOOKUP(A187,DTA!$A$2:$C$704,3,0)</f>
        <v>762093.94</v>
      </c>
    </row>
    <row r="188" spans="1:4" x14ac:dyDescent="0.2">
      <c r="A188" s="4" t="s">
        <v>847</v>
      </c>
      <c r="B188" s="6">
        <f>VLOOKUP(A188,DTA!$A$2:$C$704,3,0)</f>
        <v>4107817.1</v>
      </c>
    </row>
    <row r="189" spans="1:4" x14ac:dyDescent="0.2">
      <c r="A189" s="33" t="s">
        <v>1001</v>
      </c>
      <c r="C189" s="34">
        <f>SUM(B190)</f>
        <v>8754136.8699999992</v>
      </c>
    </row>
    <row r="190" spans="1:4" x14ac:dyDescent="0.2">
      <c r="A190" s="33" t="s">
        <v>589</v>
      </c>
      <c r="B190" s="6">
        <f>VLOOKUP(A190,DTA!$A$2:$C$704,3,0)</f>
        <v>8754136.8699999992</v>
      </c>
    </row>
    <row r="191" spans="1:4" x14ac:dyDescent="0.2">
      <c r="A191" s="32" t="s">
        <v>596</v>
      </c>
      <c r="C191" s="37">
        <f>SUM(C192:C195)</f>
        <v>371617796.72999996</v>
      </c>
    </row>
    <row r="192" spans="1:4" x14ac:dyDescent="0.2">
      <c r="A192" s="33" t="s">
        <v>996</v>
      </c>
      <c r="C192" s="34">
        <f>SUM(B193)</f>
        <v>359745380.02999997</v>
      </c>
    </row>
    <row r="193" spans="1:3" x14ac:dyDescent="0.2">
      <c r="A193" s="33" t="s">
        <v>597</v>
      </c>
      <c r="B193" s="6">
        <f>VLOOKUP(A193,DTA!$A$2:$C$704,3,0)</f>
        <v>359745380.02999997</v>
      </c>
    </row>
    <row r="194" spans="1:3" x14ac:dyDescent="0.2">
      <c r="A194" s="33" t="s">
        <v>997</v>
      </c>
      <c r="C194" s="34">
        <f>SUM(B195)</f>
        <v>11872416.699999999</v>
      </c>
    </row>
    <row r="195" spans="1:3" x14ac:dyDescent="0.2">
      <c r="A195" s="33" t="s">
        <v>601</v>
      </c>
      <c r="B195" s="6">
        <f>VLOOKUP(A195,DTA!$A$2:$C$704,3,0)</f>
        <v>11872416.699999999</v>
      </c>
    </row>
    <row r="196" spans="1:3" ht="14.25" x14ac:dyDescent="0.2">
      <c r="A196" s="21" t="s">
        <v>15</v>
      </c>
      <c r="B196" s="10"/>
      <c r="C196" s="37">
        <f>SUM(B197:B198)</f>
        <v>251900945.27000001</v>
      </c>
    </row>
    <row r="197" spans="1:3" x14ac:dyDescent="0.2">
      <c r="A197" s="4" t="s">
        <v>865</v>
      </c>
      <c r="B197" s="6">
        <f>VLOOKUP(A197,DTA!$A$2:$C$727,3,0)*-1</f>
        <v>5334510.53</v>
      </c>
    </row>
    <row r="198" spans="1:3" x14ac:dyDescent="0.2">
      <c r="A198" s="4" t="s">
        <v>873</v>
      </c>
      <c r="B198" s="6">
        <f>VLOOKUP(A198,DTA!$A$2:$C$727,3,0)*-1</f>
        <v>246566434.74000001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90"/>
  <sheetViews>
    <sheetView showGridLines="0" view="pageLayout" zoomScale="130" zoomScaleNormal="100" zoomScaleSheetLayoutView="100" zoomScalePageLayoutView="130" workbookViewId="0"/>
  </sheetViews>
  <sheetFormatPr baseColWidth="10" defaultRowHeight="12.75" x14ac:dyDescent="0.2"/>
  <cols>
    <col min="1" max="1" width="16.28515625" style="45" customWidth="1"/>
    <col min="2" max="2" width="57" style="45" customWidth="1"/>
    <col min="3" max="3" width="16.5703125" style="55" customWidth="1"/>
    <col min="4" max="4" width="18" style="51" customWidth="1"/>
    <col min="5" max="5" width="17" style="51" customWidth="1"/>
    <col min="6" max="6" width="18" style="51" bestFit="1" customWidth="1"/>
    <col min="7" max="7" width="17.140625" style="51" customWidth="1"/>
    <col min="8" max="16384" width="11.42578125" style="51"/>
  </cols>
  <sheetData>
    <row r="1" spans="1:7" s="3" customFormat="1" x14ac:dyDescent="0.2">
      <c r="A1" s="45"/>
      <c r="B1" s="45"/>
      <c r="C1" s="55"/>
      <c r="D1" s="51"/>
      <c r="E1" s="51"/>
      <c r="F1" s="51"/>
      <c r="G1" s="51"/>
    </row>
    <row r="2" spans="1:7" s="3" customFormat="1" x14ac:dyDescent="0.2">
      <c r="A2" s="45"/>
      <c r="B2" s="45"/>
      <c r="C2" s="55"/>
      <c r="D2" s="51"/>
      <c r="E2" s="51"/>
      <c r="F2" s="51"/>
      <c r="G2" s="51"/>
    </row>
    <row r="4" spans="1:7" s="3" customFormat="1" ht="30.75" customHeight="1" thickBot="1" x14ac:dyDescent="0.25">
      <c r="A4" s="158" t="s">
        <v>1128</v>
      </c>
      <c r="B4" s="47" t="s">
        <v>1129</v>
      </c>
      <c r="C4" s="48"/>
      <c r="D4" s="581"/>
      <c r="E4" s="581"/>
      <c r="F4" s="581"/>
      <c r="G4" s="581"/>
    </row>
    <row r="5" spans="1:7" s="3" customFormat="1" ht="9.75" customHeight="1" thickTop="1" x14ac:dyDescent="0.2">
      <c r="A5" s="197"/>
      <c r="B5" s="49"/>
      <c r="C5" s="50"/>
      <c r="D5" s="63"/>
      <c r="E5" s="63"/>
      <c r="F5" s="63"/>
      <c r="G5" s="198"/>
    </row>
    <row r="6" spans="1:7" ht="17.25" customHeight="1" thickBot="1" x14ac:dyDescent="0.25">
      <c r="A6" s="189" t="s">
        <v>1131</v>
      </c>
      <c r="B6" s="188" t="s">
        <v>1009</v>
      </c>
      <c r="C6" s="169"/>
      <c r="D6" s="170"/>
      <c r="E6" s="170"/>
      <c r="F6" s="170"/>
      <c r="G6" s="255">
        <f>SUM(G7:G49)</f>
        <v>11199528.42</v>
      </c>
    </row>
    <row r="7" spans="1:7" ht="12.75" customHeight="1" thickTop="1" x14ac:dyDescent="0.3">
      <c r="A7" s="186"/>
      <c r="B7" s="187"/>
      <c r="C7" s="176"/>
      <c r="D7" s="177"/>
      <c r="E7" s="177"/>
      <c r="F7" s="177"/>
      <c r="G7" s="250"/>
    </row>
    <row r="8" spans="1:7" ht="14.25" customHeight="1" thickBot="1" x14ac:dyDescent="0.25">
      <c r="A8" s="189" t="s">
        <v>805</v>
      </c>
      <c r="B8" s="580" t="s">
        <v>806</v>
      </c>
      <c r="C8" s="580"/>
      <c r="D8" s="170"/>
      <c r="E8" s="170"/>
      <c r="F8" s="170"/>
      <c r="G8" s="255">
        <f>SUM(F9:F15)</f>
        <v>6329617.3799999999</v>
      </c>
    </row>
    <row r="9" spans="1:7" ht="14.25" customHeight="1" thickTop="1" x14ac:dyDescent="0.2">
      <c r="A9" s="189" t="s">
        <v>807</v>
      </c>
      <c r="B9" s="188" t="s">
        <v>808</v>
      </c>
      <c r="C9" s="169"/>
      <c r="D9" s="170"/>
      <c r="E9" s="170"/>
      <c r="F9" s="270">
        <f>SUM(E10:E11)</f>
        <v>95833.91</v>
      </c>
      <c r="G9" s="170"/>
    </row>
    <row r="10" spans="1:7" ht="17.100000000000001" customHeight="1" x14ac:dyDescent="0.3">
      <c r="A10" s="174" t="s">
        <v>810</v>
      </c>
      <c r="B10" s="175" t="s">
        <v>811</v>
      </c>
      <c r="C10" s="176"/>
      <c r="D10" s="177"/>
      <c r="E10" s="253">
        <f>VLOOKUP($A10,DTA!$A$3:$C$678,3,0)</f>
        <v>85614.41</v>
      </c>
      <c r="F10" s="250"/>
      <c r="G10" s="177"/>
    </row>
    <row r="11" spans="1:7" ht="17.100000000000001" customHeight="1" x14ac:dyDescent="0.3">
      <c r="A11" s="174" t="s">
        <v>1540</v>
      </c>
      <c r="B11" s="175" t="s">
        <v>812</v>
      </c>
      <c r="C11" s="176"/>
      <c r="D11" s="177"/>
      <c r="E11" s="251">
        <f>+D12+D13</f>
        <v>10219.5</v>
      </c>
      <c r="F11" s="250"/>
      <c r="G11" s="177"/>
    </row>
    <row r="12" spans="1:7" ht="17.100000000000001" customHeight="1" x14ac:dyDescent="0.3">
      <c r="A12" s="174" t="s">
        <v>813</v>
      </c>
      <c r="B12" s="175" t="s">
        <v>1541</v>
      </c>
      <c r="C12" s="176"/>
      <c r="D12" s="253">
        <f>VLOOKUP($A12,DTA!$A$3:$C$678,3,0)</f>
        <v>10219.5</v>
      </c>
      <c r="E12" s="253"/>
      <c r="F12" s="250"/>
      <c r="G12" s="177"/>
    </row>
    <row r="13" spans="1:7" ht="17.100000000000001" customHeight="1" x14ac:dyDescent="0.3">
      <c r="A13" s="174" t="s">
        <v>814</v>
      </c>
      <c r="B13" s="175" t="s">
        <v>1730</v>
      </c>
      <c r="C13" s="176"/>
      <c r="D13" s="251">
        <v>0</v>
      </c>
      <c r="E13" s="253"/>
      <c r="F13" s="250"/>
      <c r="G13" s="177"/>
    </row>
    <row r="14" spans="1:7" ht="17.100000000000001" customHeight="1" x14ac:dyDescent="0.3">
      <c r="A14" s="174"/>
      <c r="B14" s="175"/>
      <c r="C14" s="176"/>
      <c r="D14" s="253"/>
      <c r="E14" s="253"/>
      <c r="F14" s="250"/>
      <c r="G14" s="177"/>
    </row>
    <row r="15" spans="1:7" ht="16.5" customHeight="1" x14ac:dyDescent="0.2">
      <c r="A15" s="189" t="s">
        <v>815</v>
      </c>
      <c r="B15" s="199" t="s">
        <v>816</v>
      </c>
      <c r="C15" s="169"/>
      <c r="D15" s="170"/>
      <c r="E15" s="252"/>
      <c r="F15" s="258">
        <f>SUM(E16:E16)</f>
        <v>6233783.4699999997</v>
      </c>
      <c r="G15" s="170"/>
    </row>
    <row r="16" spans="1:7" ht="17.100000000000001" customHeight="1" x14ac:dyDescent="0.3">
      <c r="A16" s="174" t="s">
        <v>818</v>
      </c>
      <c r="B16" s="175" t="s">
        <v>158</v>
      </c>
      <c r="C16" s="176"/>
      <c r="D16" s="177"/>
      <c r="E16" s="251">
        <f>SUM(D17:D20)</f>
        <v>6233783.4699999997</v>
      </c>
      <c r="F16" s="177"/>
      <c r="G16" s="177"/>
    </row>
    <row r="17" spans="1:7" ht="17.100000000000001" customHeight="1" x14ac:dyDescent="0.3">
      <c r="A17" s="174" t="s">
        <v>819</v>
      </c>
      <c r="B17" s="175" t="s">
        <v>820</v>
      </c>
      <c r="C17" s="176"/>
      <c r="D17" s="253">
        <f>SUM(C18:C19)</f>
        <v>6231691.3099999996</v>
      </c>
      <c r="E17" s="177"/>
      <c r="F17" s="177"/>
      <c r="G17" s="177"/>
    </row>
    <row r="18" spans="1:7" ht="17.100000000000001" customHeight="1" x14ac:dyDescent="0.3">
      <c r="A18" s="174" t="s">
        <v>821</v>
      </c>
      <c r="B18" s="311" t="s">
        <v>822</v>
      </c>
      <c r="C18" s="251">
        <f>VLOOKUP($A18,DTA!$A$3:$C$678,3,0)</f>
        <v>6231691.3099999996</v>
      </c>
      <c r="D18" s="250"/>
      <c r="E18" s="177"/>
      <c r="F18" s="177"/>
      <c r="G18" s="177"/>
    </row>
    <row r="19" spans="1:7" ht="17.100000000000001" hidden="1" customHeight="1" x14ac:dyDescent="0.3">
      <c r="A19" s="174" t="s">
        <v>823</v>
      </c>
      <c r="B19" s="174" t="s">
        <v>824</v>
      </c>
      <c r="C19" s="179">
        <v>0</v>
      </c>
      <c r="D19" s="250"/>
      <c r="E19" s="177"/>
      <c r="F19" s="177"/>
      <c r="G19" s="177"/>
    </row>
    <row r="20" spans="1:7" ht="17.100000000000001" customHeight="1" x14ac:dyDescent="0.3">
      <c r="A20" s="174" t="s">
        <v>825</v>
      </c>
      <c r="B20" s="175" t="s">
        <v>826</v>
      </c>
      <c r="C20" s="176"/>
      <c r="D20" s="251">
        <f>VLOOKUP($A20,DTA!$A$3:$C$678,3,0)</f>
        <v>2092.16</v>
      </c>
      <c r="E20" s="177"/>
      <c r="F20" s="177"/>
      <c r="G20" s="177"/>
    </row>
    <row r="21" spans="1:7" ht="17.100000000000001" customHeight="1" x14ac:dyDescent="0.3">
      <c r="A21" s="174"/>
      <c r="B21" s="175"/>
      <c r="C21" s="176"/>
      <c r="D21" s="253"/>
      <c r="E21" s="177"/>
      <c r="F21" s="177"/>
      <c r="G21" s="177"/>
    </row>
    <row r="22" spans="1:7" ht="17.100000000000001" hidden="1" customHeight="1" thickBot="1" x14ac:dyDescent="0.35">
      <c r="A22" s="189" t="s">
        <v>1285</v>
      </c>
      <c r="B22" s="199" t="s">
        <v>1286</v>
      </c>
      <c r="C22" s="176"/>
      <c r="D22" s="253"/>
      <c r="E22" s="177"/>
      <c r="F22" s="177"/>
      <c r="G22" s="255">
        <f>+F23</f>
        <v>0</v>
      </c>
    </row>
    <row r="23" spans="1:7" ht="17.100000000000001" hidden="1" customHeight="1" thickTop="1" x14ac:dyDescent="0.3">
      <c r="A23" s="174" t="s">
        <v>1105</v>
      </c>
      <c r="B23" s="175" t="s">
        <v>1287</v>
      </c>
      <c r="C23" s="176"/>
      <c r="D23" s="253"/>
      <c r="F23" s="253">
        <f>+E24</f>
        <v>0</v>
      </c>
      <c r="G23" s="177"/>
    </row>
    <row r="24" spans="1:7" ht="17.100000000000001" hidden="1" customHeight="1" x14ac:dyDescent="0.3">
      <c r="A24" s="174" t="s">
        <v>1288</v>
      </c>
      <c r="B24" s="175" t="s">
        <v>1289</v>
      </c>
      <c r="C24" s="176"/>
      <c r="E24" s="251">
        <v>0</v>
      </c>
      <c r="F24" s="177"/>
      <c r="G24" s="177"/>
    </row>
    <row r="25" spans="1:7" ht="17.100000000000001" customHeight="1" x14ac:dyDescent="0.3">
      <c r="A25" s="174"/>
      <c r="B25" s="175"/>
      <c r="C25" s="176"/>
      <c r="D25" s="253"/>
      <c r="E25" s="177"/>
      <c r="F25" s="177"/>
      <c r="G25" s="177"/>
    </row>
    <row r="26" spans="1:7" ht="16.5" hidden="1" customHeight="1" x14ac:dyDescent="0.25">
      <c r="A26" s="189" t="s">
        <v>1285</v>
      </c>
      <c r="B26" s="199" t="s">
        <v>1286</v>
      </c>
      <c r="C26" s="176"/>
      <c r="D26" s="177"/>
      <c r="E26" s="177"/>
      <c r="F26" s="177"/>
      <c r="G26" s="252">
        <f>+F27</f>
        <v>0</v>
      </c>
    </row>
    <row r="27" spans="1:7" ht="15" hidden="1" customHeight="1" x14ac:dyDescent="0.3">
      <c r="A27" s="223" t="s">
        <v>1335</v>
      </c>
      <c r="B27" s="174" t="s">
        <v>1333</v>
      </c>
      <c r="C27" s="176"/>
      <c r="D27" s="177"/>
      <c r="F27" s="250">
        <f>+E28+E29</f>
        <v>0</v>
      </c>
      <c r="G27" s="177"/>
    </row>
    <row r="28" spans="1:7" ht="15" hidden="1" customHeight="1" x14ac:dyDescent="0.3">
      <c r="A28" s="223" t="s">
        <v>1344</v>
      </c>
      <c r="B28" s="174" t="s">
        <v>1590</v>
      </c>
      <c r="C28" s="176"/>
      <c r="D28" s="177"/>
      <c r="E28" s="253">
        <v>0</v>
      </c>
      <c r="F28" s="177"/>
      <c r="G28" s="177"/>
    </row>
    <row r="29" spans="1:7" ht="15" hidden="1" customHeight="1" x14ac:dyDescent="0.3">
      <c r="A29" s="223" t="s">
        <v>1107</v>
      </c>
      <c r="B29" s="223" t="s">
        <v>1629</v>
      </c>
      <c r="C29" s="176"/>
      <c r="D29" s="177"/>
      <c r="E29" s="251">
        <v>0</v>
      </c>
      <c r="F29" s="177"/>
      <c r="G29" s="177"/>
    </row>
    <row r="30" spans="1:7" ht="11.25" hidden="1" customHeight="1" x14ac:dyDescent="0.25">
      <c r="A30" s="174"/>
      <c r="B30" s="175"/>
      <c r="C30" s="176"/>
      <c r="D30" s="177"/>
      <c r="E30" s="177"/>
      <c r="F30" s="177"/>
      <c r="G30" s="177"/>
    </row>
    <row r="31" spans="1:7" ht="16.5" customHeight="1" thickBot="1" x14ac:dyDescent="0.25">
      <c r="A31" s="189" t="s">
        <v>827</v>
      </c>
      <c r="B31" s="580" t="s">
        <v>828</v>
      </c>
      <c r="C31" s="580"/>
      <c r="D31" s="170"/>
      <c r="E31" s="170"/>
      <c r="F31" s="252"/>
      <c r="G31" s="255">
        <f>SUM(F32:F43)</f>
        <v>762093.94000000006</v>
      </c>
    </row>
    <row r="32" spans="1:7" ht="14.25" customHeight="1" thickTop="1" x14ac:dyDescent="0.2">
      <c r="A32" s="189" t="s">
        <v>829</v>
      </c>
      <c r="B32" s="188" t="s">
        <v>830</v>
      </c>
      <c r="C32" s="169"/>
      <c r="D32" s="170"/>
      <c r="E32" s="170"/>
      <c r="F32" s="270">
        <f>SUM(E33)</f>
        <v>563.54999999999995</v>
      </c>
      <c r="G32" s="252"/>
    </row>
    <row r="33" spans="1:7" ht="17.100000000000001" customHeight="1" x14ac:dyDescent="0.3">
      <c r="A33" s="174" t="s">
        <v>831</v>
      </c>
      <c r="B33" s="175" t="s">
        <v>832</v>
      </c>
      <c r="C33" s="176"/>
      <c r="D33" s="250"/>
      <c r="E33" s="251">
        <f>SUM(D34:D38)</f>
        <v>563.54999999999995</v>
      </c>
      <c r="F33" s="177"/>
      <c r="G33" s="177"/>
    </row>
    <row r="34" spans="1:7" ht="17.100000000000001" customHeight="1" x14ac:dyDescent="0.3">
      <c r="A34" s="174" t="s">
        <v>833</v>
      </c>
      <c r="B34" s="175" t="s">
        <v>834</v>
      </c>
      <c r="C34" s="176"/>
      <c r="D34" s="253">
        <f>VLOOKUP($A34,DTA!$A$3:$C$678,3,0)</f>
        <v>39.97</v>
      </c>
      <c r="E34" s="177"/>
      <c r="F34" s="177"/>
      <c r="G34" s="177"/>
    </row>
    <row r="35" spans="1:7" ht="17.100000000000001" customHeight="1" x14ac:dyDescent="0.3">
      <c r="A35" s="174" t="s">
        <v>835</v>
      </c>
      <c r="B35" s="175" t="s">
        <v>1705</v>
      </c>
      <c r="C35" s="176"/>
      <c r="D35" s="253">
        <f>VLOOKUP($A35,DTA!$A$3:$C$678,3,0)</f>
        <v>1.1399999999999999</v>
      </c>
      <c r="E35" s="177"/>
      <c r="F35" s="177"/>
      <c r="G35" s="177"/>
    </row>
    <row r="36" spans="1:7" ht="17.100000000000001" customHeight="1" x14ac:dyDescent="0.3">
      <c r="A36" s="174" t="s">
        <v>836</v>
      </c>
      <c r="B36" s="175" t="s">
        <v>1731</v>
      </c>
      <c r="C36" s="176"/>
      <c r="D36" s="253">
        <f>VLOOKUP($A36,DTA!$A$3:$C$678,3,0)</f>
        <v>16.95</v>
      </c>
      <c r="E36" s="177"/>
      <c r="F36" s="177"/>
      <c r="G36" s="177"/>
    </row>
    <row r="37" spans="1:7" ht="17.100000000000001" customHeight="1" x14ac:dyDescent="0.3">
      <c r="A37" s="174" t="s">
        <v>837</v>
      </c>
      <c r="B37" s="175" t="s">
        <v>838</v>
      </c>
      <c r="C37" s="176"/>
      <c r="D37" s="253">
        <f>VLOOKUP($A37,DTA!$A$3:$C$678,3,0)</f>
        <v>376.59</v>
      </c>
      <c r="E37" s="177"/>
      <c r="F37" s="177"/>
      <c r="G37" s="177"/>
    </row>
    <row r="38" spans="1:7" ht="17.100000000000001" customHeight="1" x14ac:dyDescent="0.3">
      <c r="A38" s="174" t="s">
        <v>839</v>
      </c>
      <c r="B38" s="175" t="s">
        <v>840</v>
      </c>
      <c r="C38" s="176"/>
      <c r="D38" s="251">
        <f>VLOOKUP($A38,DTA!$A$3:$C$678,3,0)</f>
        <v>128.9</v>
      </c>
      <c r="E38" s="177"/>
      <c r="F38" s="177"/>
      <c r="G38" s="177"/>
    </row>
    <row r="39" spans="1:7" ht="16.5" customHeight="1" x14ac:dyDescent="0.25">
      <c r="A39" s="174"/>
      <c r="B39" s="175"/>
      <c r="C39" s="176"/>
      <c r="D39" s="177"/>
      <c r="E39" s="177"/>
      <c r="F39" s="177"/>
      <c r="G39" s="177"/>
    </row>
    <row r="40" spans="1:7" ht="16.5" customHeight="1" x14ac:dyDescent="0.25">
      <c r="A40" s="189" t="s">
        <v>1026</v>
      </c>
      <c r="B40" s="188" t="s">
        <v>1027</v>
      </c>
      <c r="C40" s="176"/>
      <c r="D40" s="177"/>
      <c r="E40" s="177"/>
      <c r="F40" s="252">
        <f>+E41</f>
        <v>80</v>
      </c>
      <c r="G40" s="177"/>
    </row>
    <row r="41" spans="1:7" ht="16.5" customHeight="1" x14ac:dyDescent="0.3">
      <c r="A41" s="174" t="s">
        <v>1290</v>
      </c>
      <c r="B41" s="175" t="s">
        <v>1291</v>
      </c>
      <c r="C41" s="176"/>
      <c r="D41" s="177"/>
      <c r="E41" s="251">
        <f>VLOOKUP($A41,DTA!$A$3:$C$727,3,0)</f>
        <v>80</v>
      </c>
      <c r="F41" s="177"/>
      <c r="G41" s="177"/>
    </row>
    <row r="42" spans="1:7" ht="16.5" customHeight="1" x14ac:dyDescent="0.25">
      <c r="A42" s="174"/>
      <c r="B42" s="175"/>
      <c r="C42" s="176"/>
      <c r="D42" s="177"/>
      <c r="E42" s="177"/>
      <c r="F42" s="177"/>
      <c r="G42" s="177"/>
    </row>
    <row r="43" spans="1:7" ht="17.100000000000001" customHeight="1" x14ac:dyDescent="0.2">
      <c r="A43" s="189" t="s">
        <v>842</v>
      </c>
      <c r="B43" s="188" t="s">
        <v>843</v>
      </c>
      <c r="C43" s="169"/>
      <c r="D43" s="170"/>
      <c r="E43" s="170"/>
      <c r="F43" s="258">
        <f>SUM(E44:E46)</f>
        <v>761450.39</v>
      </c>
      <c r="G43" s="170"/>
    </row>
    <row r="44" spans="1:7" ht="17.100000000000001" hidden="1" customHeight="1" x14ac:dyDescent="0.3">
      <c r="A44" s="223" t="s">
        <v>1031</v>
      </c>
      <c r="B44" s="257" t="s">
        <v>1614</v>
      </c>
      <c r="C44" s="169"/>
      <c r="D44" s="170"/>
      <c r="E44" s="253">
        <v>0</v>
      </c>
      <c r="F44" s="270"/>
      <c r="G44" s="170"/>
    </row>
    <row r="45" spans="1:7" ht="17.100000000000001" customHeight="1" x14ac:dyDescent="0.3">
      <c r="A45" s="174" t="s">
        <v>1031</v>
      </c>
      <c r="B45" s="175" t="s">
        <v>1614</v>
      </c>
      <c r="C45" s="169"/>
      <c r="D45" s="170"/>
      <c r="E45" s="253">
        <v>0</v>
      </c>
      <c r="F45" s="270"/>
      <c r="G45" s="170"/>
    </row>
    <row r="46" spans="1:7" ht="17.100000000000001" customHeight="1" x14ac:dyDescent="0.3">
      <c r="A46" s="174" t="s">
        <v>844</v>
      </c>
      <c r="B46" s="175" t="s">
        <v>845</v>
      </c>
      <c r="C46" s="176"/>
      <c r="D46" s="250"/>
      <c r="E46" s="251">
        <f>SUM(D47)</f>
        <v>761450.39</v>
      </c>
      <c r="F46" s="250"/>
      <c r="G46" s="177"/>
    </row>
    <row r="47" spans="1:7" ht="17.100000000000001" customHeight="1" x14ac:dyDescent="0.3">
      <c r="A47" s="174" t="s">
        <v>846</v>
      </c>
      <c r="B47" s="175" t="s">
        <v>799</v>
      </c>
      <c r="C47" s="176"/>
      <c r="D47" s="251">
        <f>VLOOKUP($A47,DTA!$A$3:$C$727,3,0)</f>
        <v>761450.39</v>
      </c>
      <c r="E47" s="250"/>
      <c r="F47" s="250"/>
      <c r="G47" s="177"/>
    </row>
    <row r="48" spans="1:7" ht="13.5" customHeight="1" x14ac:dyDescent="0.3">
      <c r="A48" s="174"/>
      <c r="B48" s="175"/>
      <c r="C48" s="176"/>
      <c r="D48" s="253"/>
      <c r="E48" s="250"/>
      <c r="F48" s="250"/>
      <c r="G48" s="177"/>
    </row>
    <row r="49" spans="1:7" ht="14.25" customHeight="1" thickBot="1" x14ac:dyDescent="0.25">
      <c r="A49" s="189" t="s">
        <v>847</v>
      </c>
      <c r="B49" s="580" t="s">
        <v>848</v>
      </c>
      <c r="C49" s="580"/>
      <c r="D49" s="252"/>
      <c r="E49" s="252"/>
      <c r="F49" s="252"/>
      <c r="G49" s="255">
        <f>SUM(F50:F71)</f>
        <v>4107817.0999999996</v>
      </c>
    </row>
    <row r="50" spans="1:7" ht="17.100000000000001" hidden="1" customHeight="1" thickTop="1" x14ac:dyDescent="0.2">
      <c r="A50" s="189" t="s">
        <v>849</v>
      </c>
      <c r="B50" s="188" t="s">
        <v>850</v>
      </c>
      <c r="C50" s="169"/>
      <c r="D50" s="252"/>
      <c r="E50" s="252"/>
      <c r="F50" s="270">
        <f>SUM(E51:E52)</f>
        <v>0</v>
      </c>
      <c r="G50" s="170"/>
    </row>
    <row r="51" spans="1:7" ht="17.100000000000001" hidden="1" customHeight="1" x14ac:dyDescent="0.3">
      <c r="A51" s="174" t="s">
        <v>1618</v>
      </c>
      <c r="B51" s="174" t="s">
        <v>1706</v>
      </c>
      <c r="C51" s="169"/>
      <c r="D51" s="252"/>
      <c r="E51" s="253">
        <v>0</v>
      </c>
      <c r="F51" s="270"/>
      <c r="G51" s="170"/>
    </row>
    <row r="52" spans="1:7" ht="17.100000000000001" hidden="1" customHeight="1" x14ac:dyDescent="0.3">
      <c r="A52" s="174" t="s">
        <v>851</v>
      </c>
      <c r="B52" s="174" t="s">
        <v>1506</v>
      </c>
      <c r="C52" s="176"/>
      <c r="D52" s="250"/>
      <c r="E52" s="251">
        <f>SUM(D53:D55)</f>
        <v>0</v>
      </c>
      <c r="F52" s="250"/>
      <c r="G52" s="177"/>
    </row>
    <row r="53" spans="1:7" ht="17.100000000000001" hidden="1" customHeight="1" x14ac:dyDescent="0.3">
      <c r="A53" s="174" t="s">
        <v>852</v>
      </c>
      <c r="B53" s="174" t="s">
        <v>1313</v>
      </c>
      <c r="C53" s="176"/>
      <c r="D53" s="253">
        <v>0</v>
      </c>
      <c r="E53" s="250"/>
      <c r="F53" s="250"/>
      <c r="G53" s="177"/>
    </row>
    <row r="54" spans="1:7" ht="17.100000000000001" hidden="1" customHeight="1" x14ac:dyDescent="0.3">
      <c r="A54" s="174" t="s">
        <v>1666</v>
      </c>
      <c r="B54" s="174" t="s">
        <v>1743</v>
      </c>
      <c r="C54" s="176"/>
      <c r="D54" s="253">
        <v>0</v>
      </c>
      <c r="E54" s="250"/>
      <c r="F54" s="250"/>
      <c r="G54" s="177"/>
    </row>
    <row r="55" spans="1:7" ht="17.100000000000001" hidden="1" customHeight="1" x14ac:dyDescent="0.3">
      <c r="A55" s="174" t="s">
        <v>1606</v>
      </c>
      <c r="B55" s="174" t="s">
        <v>1707</v>
      </c>
      <c r="C55" s="176"/>
      <c r="D55" s="251">
        <v>0</v>
      </c>
      <c r="E55" s="250"/>
      <c r="F55" s="250"/>
      <c r="G55" s="177"/>
    </row>
    <row r="56" spans="1:7" ht="15" customHeight="1" thickTop="1" x14ac:dyDescent="0.3">
      <c r="A56" s="174"/>
      <c r="B56" s="175"/>
      <c r="C56" s="176"/>
      <c r="D56" s="250"/>
      <c r="E56" s="250"/>
      <c r="F56" s="250"/>
      <c r="G56" s="177"/>
    </row>
    <row r="57" spans="1:7" ht="14.25" customHeight="1" x14ac:dyDescent="0.2">
      <c r="A57" s="189" t="s">
        <v>853</v>
      </c>
      <c r="B57" s="188" t="s">
        <v>854</v>
      </c>
      <c r="C57" s="169"/>
      <c r="D57" s="252"/>
      <c r="E57" s="252"/>
      <c r="F57" s="270">
        <f>SUM(E58)</f>
        <v>2876699.3699999996</v>
      </c>
      <c r="G57" s="170"/>
    </row>
    <row r="58" spans="1:7" ht="17.100000000000001" customHeight="1" x14ac:dyDescent="0.3">
      <c r="A58" s="174" t="s">
        <v>855</v>
      </c>
      <c r="B58" s="175" t="s">
        <v>854</v>
      </c>
      <c r="C58" s="176"/>
      <c r="D58" s="250"/>
      <c r="E58" s="251">
        <f>SUM(D59:D60)</f>
        <v>2876699.3699999996</v>
      </c>
      <c r="F58" s="250"/>
      <c r="G58" s="177"/>
    </row>
    <row r="59" spans="1:7" ht="17.100000000000001" customHeight="1" x14ac:dyDescent="0.3">
      <c r="A59" s="174" t="s">
        <v>856</v>
      </c>
      <c r="B59" s="175" t="s">
        <v>857</v>
      </c>
      <c r="C59" s="176"/>
      <c r="D59" s="253">
        <f>VLOOKUP($A59,DTA!$A$3:$C$717,3,0)</f>
        <v>2840140.36</v>
      </c>
      <c r="E59" s="250"/>
      <c r="F59" s="250"/>
      <c r="G59" s="177"/>
    </row>
    <row r="60" spans="1:7" ht="15" customHeight="1" x14ac:dyDescent="0.3">
      <c r="A60" s="174" t="s">
        <v>1570</v>
      </c>
      <c r="B60" s="175" t="s">
        <v>1571</v>
      </c>
      <c r="C60" s="176"/>
      <c r="D60" s="251">
        <f>VLOOKUP($A60,DTA!$A$3:$C$717,3,0)</f>
        <v>36559.01</v>
      </c>
      <c r="E60" s="250"/>
      <c r="F60" s="250"/>
      <c r="G60" s="177"/>
    </row>
    <row r="61" spans="1:7" ht="15" customHeight="1" x14ac:dyDescent="0.3">
      <c r="A61" s="265"/>
      <c r="B61" s="265"/>
      <c r="C61" s="176"/>
      <c r="D61" s="253"/>
      <c r="E61" s="250"/>
      <c r="F61" s="250"/>
      <c r="G61" s="177"/>
    </row>
    <row r="62" spans="1:7" ht="14.25" customHeight="1" x14ac:dyDescent="0.2">
      <c r="A62" s="189" t="s">
        <v>858</v>
      </c>
      <c r="B62" s="188" t="s">
        <v>859</v>
      </c>
      <c r="C62" s="169"/>
      <c r="D62" s="252"/>
      <c r="E62" s="252"/>
      <c r="F62" s="270">
        <f>SUM(E63:E69)</f>
        <v>1231115.9300000002</v>
      </c>
      <c r="G62" s="170"/>
    </row>
    <row r="63" spans="1:7" ht="15.75" hidden="1" customHeight="1" x14ac:dyDescent="0.3">
      <c r="A63" s="174" t="s">
        <v>1507</v>
      </c>
      <c r="B63" s="175" t="s">
        <v>1508</v>
      </c>
      <c r="C63" s="169"/>
      <c r="D63" s="252"/>
      <c r="E63" s="253">
        <v>0</v>
      </c>
      <c r="F63" s="270"/>
      <c r="G63" s="170"/>
    </row>
    <row r="64" spans="1:7" ht="15.75" hidden="1" customHeight="1" x14ac:dyDescent="0.3">
      <c r="A64" s="174" t="s">
        <v>860</v>
      </c>
      <c r="B64" s="175" t="s">
        <v>1682</v>
      </c>
      <c r="C64" s="169"/>
      <c r="D64" s="252"/>
      <c r="E64" s="253">
        <v>0</v>
      </c>
      <c r="F64" s="270"/>
      <c r="G64" s="170"/>
    </row>
    <row r="65" spans="1:7" ht="15.75" hidden="1" customHeight="1" x14ac:dyDescent="0.3">
      <c r="A65" s="174" t="s">
        <v>1507</v>
      </c>
      <c r="B65" s="175" t="s">
        <v>1508</v>
      </c>
      <c r="C65" s="169"/>
      <c r="D65" s="252"/>
      <c r="E65" s="289">
        <v>0</v>
      </c>
      <c r="F65" s="270"/>
      <c r="G65" s="170"/>
    </row>
    <row r="66" spans="1:7" ht="15.75" customHeight="1" x14ac:dyDescent="0.3">
      <c r="A66" s="174" t="s">
        <v>860</v>
      </c>
      <c r="B66" s="175" t="s">
        <v>1682</v>
      </c>
      <c r="C66" s="169"/>
      <c r="D66" s="252"/>
      <c r="E66" s="289">
        <f>VLOOKUP($A66,DTA!$A$3:$C$717,3,0)</f>
        <v>1208565.6200000001</v>
      </c>
      <c r="F66" s="270"/>
      <c r="G66" s="170"/>
    </row>
    <row r="67" spans="1:7" ht="15.75" customHeight="1" x14ac:dyDescent="0.3">
      <c r="A67" s="174" t="s">
        <v>861</v>
      </c>
      <c r="B67" s="175" t="s">
        <v>785</v>
      </c>
      <c r="C67" s="176"/>
      <c r="D67" s="250"/>
      <c r="E67" s="289">
        <f>VLOOKUP($A67,DTA!$A$3:$C$717,3,0)</f>
        <v>22550.31</v>
      </c>
      <c r="F67" s="250"/>
      <c r="G67" s="177"/>
    </row>
    <row r="68" spans="1:7" ht="15.75" hidden="1" customHeight="1" x14ac:dyDescent="0.3">
      <c r="A68" s="174" t="s">
        <v>1475</v>
      </c>
      <c r="B68" s="175" t="s">
        <v>1683</v>
      </c>
      <c r="C68" s="176"/>
      <c r="D68" s="250"/>
      <c r="E68" s="289">
        <v>0</v>
      </c>
      <c r="F68" s="250"/>
      <c r="G68" s="177"/>
    </row>
    <row r="69" spans="1:7" ht="15.75" customHeight="1" x14ac:dyDescent="0.3">
      <c r="A69" s="174" t="s">
        <v>1555</v>
      </c>
      <c r="B69" s="175" t="s">
        <v>1708</v>
      </c>
      <c r="C69" s="176"/>
      <c r="D69" s="250"/>
      <c r="E69" s="251">
        <v>0</v>
      </c>
      <c r="F69" s="250"/>
      <c r="G69" s="177"/>
    </row>
    <row r="70" spans="1:7" ht="15" customHeight="1" x14ac:dyDescent="0.3">
      <c r="A70" s="174"/>
      <c r="B70" s="175"/>
      <c r="C70" s="176"/>
      <c r="D70" s="250"/>
      <c r="E70" s="250"/>
      <c r="F70" s="253"/>
      <c r="G70" s="177"/>
    </row>
    <row r="71" spans="1:7" ht="14.25" customHeight="1" x14ac:dyDescent="0.2">
      <c r="A71" s="189" t="s">
        <v>863</v>
      </c>
      <c r="B71" s="188" t="s">
        <v>803</v>
      </c>
      <c r="C71" s="169"/>
      <c r="D71" s="252"/>
      <c r="E71" s="252"/>
      <c r="F71" s="258">
        <f>SUM(E72)</f>
        <v>1.8</v>
      </c>
      <c r="G71" s="170"/>
    </row>
    <row r="72" spans="1:7" ht="15.75" customHeight="1" x14ac:dyDescent="0.3">
      <c r="A72" s="174" t="s">
        <v>864</v>
      </c>
      <c r="B72" s="175" t="s">
        <v>397</v>
      </c>
      <c r="C72" s="176"/>
      <c r="D72" s="250"/>
      <c r="E72" s="251">
        <f>VLOOKUP($A72,DTA!$A$3:$C$717,3,0)</f>
        <v>1.8</v>
      </c>
      <c r="F72" s="250"/>
      <c r="G72" s="177"/>
    </row>
    <row r="73" spans="1:7" ht="15.75" customHeight="1" x14ac:dyDescent="0.25">
      <c r="A73" s="174"/>
      <c r="B73" s="175"/>
      <c r="C73" s="176"/>
      <c r="D73" s="177"/>
      <c r="E73" s="179"/>
      <c r="F73" s="177"/>
      <c r="G73" s="177"/>
    </row>
    <row r="74" spans="1:7" ht="15.75" customHeight="1" x14ac:dyDescent="0.25">
      <c r="A74" s="174"/>
      <c r="B74" s="175"/>
      <c r="C74" s="176"/>
      <c r="D74" s="177"/>
      <c r="E74" s="179"/>
      <c r="F74" s="177"/>
      <c r="G74" s="177"/>
    </row>
    <row r="75" spans="1:7" ht="15.75" customHeight="1" x14ac:dyDescent="0.25">
      <c r="A75" s="174"/>
      <c r="B75" s="175"/>
      <c r="C75" s="176"/>
      <c r="D75" s="177"/>
      <c r="E75" s="179"/>
      <c r="F75" s="177"/>
      <c r="G75" s="177"/>
    </row>
    <row r="76" spans="1:7" ht="15.75" customHeight="1" x14ac:dyDescent="0.25">
      <c r="A76" s="174"/>
      <c r="B76" s="175"/>
      <c r="C76" s="176"/>
      <c r="D76" s="177"/>
      <c r="E76" s="179"/>
      <c r="F76" s="177"/>
      <c r="G76" s="177"/>
    </row>
    <row r="77" spans="1:7" ht="15.75" customHeight="1" x14ac:dyDescent="0.25">
      <c r="A77" s="174"/>
      <c r="B77" s="175"/>
      <c r="C77" s="176"/>
      <c r="D77" s="177"/>
      <c r="E77" s="179"/>
      <c r="F77" s="177"/>
      <c r="G77" s="177"/>
    </row>
    <row r="78" spans="1:7" ht="15.75" customHeight="1" x14ac:dyDescent="0.25">
      <c r="A78" s="174"/>
      <c r="B78" s="175"/>
      <c r="C78" s="176"/>
      <c r="D78" s="177"/>
      <c r="E78" s="179"/>
      <c r="F78" s="177"/>
      <c r="G78" s="177"/>
    </row>
    <row r="79" spans="1:7" ht="15.75" customHeight="1" x14ac:dyDescent="0.25">
      <c r="A79" s="174"/>
      <c r="B79" s="175"/>
      <c r="C79" s="176"/>
      <c r="D79" s="177"/>
      <c r="E79" s="179"/>
      <c r="F79" s="177"/>
      <c r="G79" s="177"/>
    </row>
    <row r="80" spans="1:7" ht="15.75" customHeight="1" x14ac:dyDescent="0.25">
      <c r="A80" s="174"/>
      <c r="B80" s="175"/>
      <c r="C80" s="176"/>
      <c r="D80" s="177"/>
      <c r="E80" s="179"/>
      <c r="F80" s="177"/>
      <c r="G80" s="177"/>
    </row>
    <row r="81" spans="1:7" ht="15.75" customHeight="1" x14ac:dyDescent="0.25">
      <c r="A81" s="174"/>
      <c r="B81" s="175"/>
      <c r="C81" s="176"/>
      <c r="D81" s="177"/>
      <c r="E81" s="179"/>
      <c r="F81" s="177"/>
      <c r="G81" s="177"/>
    </row>
    <row r="82" spans="1:7" ht="15.75" customHeight="1" x14ac:dyDescent="0.25">
      <c r="A82" s="174"/>
      <c r="B82" s="175"/>
      <c r="C82" s="176"/>
      <c r="D82" s="177"/>
      <c r="E82" s="179"/>
      <c r="F82" s="177"/>
      <c r="G82" s="177"/>
    </row>
    <row r="83" spans="1:7" ht="15.75" customHeight="1" x14ac:dyDescent="0.25">
      <c r="A83" s="174"/>
      <c r="B83" s="175"/>
      <c r="C83" s="176"/>
      <c r="D83" s="177"/>
      <c r="E83" s="179"/>
      <c r="F83" s="177"/>
      <c r="G83" s="177"/>
    </row>
    <row r="84" spans="1:7" ht="15.75" customHeight="1" x14ac:dyDescent="0.25">
      <c r="A84" s="174"/>
      <c r="B84" s="175"/>
      <c r="C84" s="176"/>
      <c r="D84" s="177"/>
      <c r="E84" s="179"/>
      <c r="F84" s="177"/>
      <c r="G84" s="177"/>
    </row>
    <row r="85" spans="1:7" ht="15.75" customHeight="1" x14ac:dyDescent="0.25">
      <c r="A85" s="174"/>
      <c r="B85" s="175"/>
      <c r="C85" s="176"/>
      <c r="D85" s="177"/>
      <c r="E85" s="179"/>
      <c r="F85" s="177"/>
      <c r="G85" s="177"/>
    </row>
    <row r="86" spans="1:7" ht="15.75" customHeight="1" x14ac:dyDescent="0.25">
      <c r="A86" s="174"/>
      <c r="B86" s="175"/>
      <c r="C86" s="176"/>
      <c r="D86" s="177"/>
      <c r="E86" s="179"/>
      <c r="F86" s="177"/>
      <c r="G86" s="177"/>
    </row>
    <row r="87" spans="1:7" ht="15.75" customHeight="1" x14ac:dyDescent="0.25">
      <c r="A87" s="174"/>
      <c r="B87" s="175"/>
      <c r="C87" s="176"/>
      <c r="D87" s="177"/>
      <c r="E87" s="179"/>
      <c r="F87" s="177"/>
      <c r="G87" s="177"/>
    </row>
    <row r="88" spans="1:7" ht="15.75" customHeight="1" x14ac:dyDescent="0.25">
      <c r="A88" s="174"/>
      <c r="B88" s="175"/>
      <c r="C88" s="176"/>
      <c r="D88" s="177"/>
      <c r="E88" s="179"/>
      <c r="F88" s="177"/>
      <c r="G88" s="177"/>
    </row>
    <row r="89" spans="1:7" ht="15.75" customHeight="1" x14ac:dyDescent="0.25">
      <c r="A89" s="174"/>
      <c r="B89" s="175"/>
      <c r="C89" s="176"/>
      <c r="D89" s="177"/>
      <c r="E89" s="179"/>
      <c r="F89" s="177"/>
      <c r="G89" s="177"/>
    </row>
    <row r="90" spans="1:7" ht="15.75" customHeight="1" x14ac:dyDescent="0.25">
      <c r="A90" s="174"/>
      <c r="B90" s="175"/>
      <c r="C90" s="176"/>
      <c r="D90" s="177"/>
      <c r="E90" s="179"/>
      <c r="F90" s="177"/>
      <c r="G90" s="177"/>
    </row>
    <row r="91" spans="1:7" ht="15.75" customHeight="1" x14ac:dyDescent="0.25">
      <c r="A91" s="174"/>
      <c r="B91" s="175"/>
      <c r="C91" s="176"/>
      <c r="D91" s="177"/>
      <c r="E91" s="179"/>
      <c r="F91" s="177"/>
      <c r="G91" s="177"/>
    </row>
    <row r="92" spans="1:7" ht="15.75" customHeight="1" x14ac:dyDescent="0.25">
      <c r="A92" s="174"/>
      <c r="B92" s="175"/>
      <c r="C92" s="176"/>
      <c r="D92" s="177"/>
      <c r="E92" s="179"/>
      <c r="F92" s="177"/>
      <c r="G92" s="177"/>
    </row>
    <row r="93" spans="1:7" ht="15.75" customHeight="1" x14ac:dyDescent="0.25">
      <c r="A93" s="174"/>
      <c r="B93" s="175"/>
      <c r="C93" s="176"/>
      <c r="D93" s="177"/>
      <c r="E93" s="179"/>
      <c r="F93" s="177"/>
      <c r="G93" s="177"/>
    </row>
    <row r="94" spans="1:7" ht="15.75" customHeight="1" x14ac:dyDescent="0.25">
      <c r="A94" s="174"/>
      <c r="B94" s="175"/>
      <c r="C94" s="176"/>
      <c r="D94" s="177"/>
      <c r="E94" s="179"/>
      <c r="F94" s="177"/>
      <c r="G94" s="177"/>
    </row>
    <row r="95" spans="1:7" ht="15" thickBot="1" x14ac:dyDescent="0.25">
      <c r="A95" s="189" t="s">
        <v>1130</v>
      </c>
      <c r="B95" s="188" t="s">
        <v>1011</v>
      </c>
      <c r="C95" s="169"/>
      <c r="D95" s="170"/>
      <c r="E95" s="170"/>
      <c r="F95" s="170"/>
      <c r="G95" s="255">
        <f>SUM(G97:G358)</f>
        <v>6908820.9600000009</v>
      </c>
    </row>
    <row r="96" spans="1:7" ht="15" thickTop="1" x14ac:dyDescent="0.2">
      <c r="A96" s="189"/>
      <c r="B96" s="188"/>
      <c r="C96" s="169"/>
      <c r="D96" s="170"/>
      <c r="E96" s="170"/>
      <c r="F96" s="170"/>
      <c r="G96" s="270"/>
    </row>
    <row r="97" spans="1:7" ht="14.25" hidden="1" x14ac:dyDescent="0.2">
      <c r="A97" s="189" t="s">
        <v>605</v>
      </c>
      <c r="B97" s="172" t="s">
        <v>606</v>
      </c>
      <c r="C97" s="169"/>
      <c r="D97" s="170"/>
      <c r="E97" s="170"/>
      <c r="F97" s="170"/>
      <c r="G97" s="270">
        <f>+F98</f>
        <v>0</v>
      </c>
    </row>
    <row r="98" spans="1:7" ht="15.75" hidden="1" customHeight="1" x14ac:dyDescent="0.2">
      <c r="A98" s="189" t="s">
        <v>607</v>
      </c>
      <c r="B98" s="172" t="s">
        <v>1616</v>
      </c>
      <c r="C98" s="169"/>
      <c r="D98" s="170"/>
      <c r="E98" s="170"/>
      <c r="F98" s="170">
        <f>+E99</f>
        <v>0</v>
      </c>
      <c r="G98" s="270"/>
    </row>
    <row r="99" spans="1:7" ht="16.5" hidden="1" x14ac:dyDescent="0.3">
      <c r="A99" s="223" t="s">
        <v>1405</v>
      </c>
      <c r="B99" s="257" t="s">
        <v>1404</v>
      </c>
      <c r="C99" s="169"/>
      <c r="D99" s="170"/>
      <c r="E99" s="251">
        <v>0</v>
      </c>
      <c r="F99" s="170"/>
      <c r="G99" s="270"/>
    </row>
    <row r="100" spans="1:7" ht="14.25" x14ac:dyDescent="0.2">
      <c r="A100" s="189"/>
      <c r="B100" s="188"/>
      <c r="C100" s="169"/>
      <c r="D100" s="170"/>
      <c r="E100" s="170"/>
      <c r="F100" s="170"/>
      <c r="G100" s="270"/>
    </row>
    <row r="101" spans="1:7" ht="15" thickBot="1" x14ac:dyDescent="0.25">
      <c r="A101" s="189" t="s">
        <v>609</v>
      </c>
      <c r="B101" s="188" t="s">
        <v>610</v>
      </c>
      <c r="C101" s="169"/>
      <c r="D101" s="170"/>
      <c r="E101" s="170"/>
      <c r="F101" s="170"/>
      <c r="G101" s="255">
        <f>SUM(F103:F148)</f>
        <v>912328.65</v>
      </c>
    </row>
    <row r="102" spans="1:7" ht="12" customHeight="1" thickTop="1" x14ac:dyDescent="0.25">
      <c r="A102" s="174"/>
      <c r="B102" s="175"/>
      <c r="C102" s="176"/>
      <c r="D102" s="177"/>
      <c r="E102" s="177"/>
      <c r="F102" s="177"/>
      <c r="G102" s="180"/>
    </row>
    <row r="103" spans="1:7" ht="17.100000000000001" customHeight="1" x14ac:dyDescent="0.2">
      <c r="A103" s="189" t="s">
        <v>611</v>
      </c>
      <c r="B103" s="188" t="s">
        <v>612</v>
      </c>
      <c r="C103" s="169"/>
      <c r="D103" s="170"/>
      <c r="E103" s="252"/>
      <c r="F103" s="270">
        <f>SUM(E104)</f>
        <v>5720</v>
      </c>
      <c r="G103" s="170"/>
    </row>
    <row r="104" spans="1:7" ht="17.100000000000001" customHeight="1" x14ac:dyDescent="0.3">
      <c r="A104" s="223" t="s">
        <v>613</v>
      </c>
      <c r="B104" s="257" t="s">
        <v>614</v>
      </c>
      <c r="C104" s="176"/>
      <c r="D104" s="177"/>
      <c r="E104" s="251">
        <f>VLOOKUP($A104,DTA!$A$3:$C$678,3,0)</f>
        <v>5720</v>
      </c>
      <c r="F104" s="250"/>
      <c r="G104" s="177"/>
    </row>
    <row r="105" spans="1:7" ht="11.25" customHeight="1" x14ac:dyDescent="0.25">
      <c r="A105" s="174"/>
      <c r="B105" s="175"/>
      <c r="C105" s="176"/>
      <c r="D105" s="177"/>
      <c r="E105" s="177"/>
      <c r="F105" s="177"/>
      <c r="G105" s="177"/>
    </row>
    <row r="106" spans="1:7" ht="17.100000000000001" customHeight="1" x14ac:dyDescent="0.2">
      <c r="A106" s="189" t="s">
        <v>615</v>
      </c>
      <c r="B106" s="188" t="s">
        <v>616</v>
      </c>
      <c r="C106" s="169"/>
      <c r="D106" s="170"/>
      <c r="E106" s="170"/>
      <c r="F106" s="270">
        <f>SUM(E107:E112)</f>
        <v>778240.22</v>
      </c>
      <c r="G106" s="170"/>
    </row>
    <row r="107" spans="1:7" ht="17.100000000000001" customHeight="1" x14ac:dyDescent="0.3">
      <c r="A107" s="174" t="s">
        <v>617</v>
      </c>
      <c r="B107" s="175" t="s">
        <v>618</v>
      </c>
      <c r="C107" s="176"/>
      <c r="D107" s="177"/>
      <c r="E107" s="253">
        <f>VLOOKUP($A107,DTA!$A$3:$C$678,3,0)</f>
        <v>503455.82</v>
      </c>
      <c r="F107" s="177"/>
      <c r="G107" s="177"/>
    </row>
    <row r="108" spans="1:7" ht="17.100000000000001" customHeight="1" x14ac:dyDescent="0.3">
      <c r="A108" s="174" t="s">
        <v>619</v>
      </c>
      <c r="B108" s="175" t="s">
        <v>620</v>
      </c>
      <c r="C108" s="176"/>
      <c r="D108" s="177"/>
      <c r="E108" s="253">
        <f>SUM(D109:D110)</f>
        <v>129857.35999999999</v>
      </c>
      <c r="F108" s="177"/>
      <c r="G108" s="177"/>
    </row>
    <row r="109" spans="1:7" ht="17.100000000000001" customHeight="1" x14ac:dyDescent="0.3">
      <c r="A109" s="174" t="s">
        <v>621</v>
      </c>
      <c r="B109" s="175" t="s">
        <v>622</v>
      </c>
      <c r="C109" s="176"/>
      <c r="D109" s="253">
        <f>VLOOKUP($A109,DTA!$A$3:$C$678,3,0)</f>
        <v>85194.15</v>
      </c>
      <c r="E109" s="250"/>
      <c r="F109" s="177"/>
      <c r="G109" s="177"/>
    </row>
    <row r="110" spans="1:7" ht="17.100000000000001" customHeight="1" x14ac:dyDescent="0.3">
      <c r="A110" s="174" t="s">
        <v>623</v>
      </c>
      <c r="B110" s="175" t="s">
        <v>624</v>
      </c>
      <c r="C110" s="173"/>
      <c r="D110" s="251">
        <f>VLOOKUP($A110,DTA!$A$3:$C$678,3,0)</f>
        <v>44663.21</v>
      </c>
      <c r="E110" s="250"/>
      <c r="F110" s="177"/>
      <c r="G110" s="177"/>
    </row>
    <row r="111" spans="1:7" ht="17.100000000000001" hidden="1" customHeight="1" x14ac:dyDescent="0.3">
      <c r="A111" s="174" t="s">
        <v>1017</v>
      </c>
      <c r="B111" s="175" t="s">
        <v>1018</v>
      </c>
      <c r="C111" s="176"/>
      <c r="D111" s="250"/>
      <c r="E111" s="253">
        <v>0</v>
      </c>
      <c r="F111" s="177"/>
      <c r="G111" s="177"/>
    </row>
    <row r="112" spans="1:7" ht="17.100000000000001" customHeight="1" x14ac:dyDescent="0.3">
      <c r="A112" s="174" t="s">
        <v>625</v>
      </c>
      <c r="B112" s="175" t="s">
        <v>626</v>
      </c>
      <c r="C112" s="176"/>
      <c r="D112" s="250"/>
      <c r="E112" s="251">
        <f>SUM(D113:D121)</f>
        <v>144927.04000000001</v>
      </c>
      <c r="F112" s="177"/>
      <c r="G112" s="177"/>
    </row>
    <row r="113" spans="1:7" ht="17.100000000000001" customHeight="1" x14ac:dyDescent="0.3">
      <c r="A113" s="174" t="s">
        <v>627</v>
      </c>
      <c r="B113" s="175" t="s">
        <v>628</v>
      </c>
      <c r="C113" s="176"/>
      <c r="D113" s="253">
        <f>VLOOKUP($A113,DTA!$A$3:$C$678,3,0)</f>
        <v>48779.7</v>
      </c>
      <c r="E113" s="177"/>
      <c r="F113" s="177"/>
      <c r="G113" s="177"/>
    </row>
    <row r="114" spans="1:7" ht="17.100000000000001" customHeight="1" x14ac:dyDescent="0.3">
      <c r="A114" s="174" t="s">
        <v>629</v>
      </c>
      <c r="B114" s="175" t="s">
        <v>630</v>
      </c>
      <c r="C114" s="176"/>
      <c r="D114" s="253">
        <f>VLOOKUP($A114,DTA!$A$3:$C$678,3,0)</f>
        <v>22542.9</v>
      </c>
      <c r="E114" s="177"/>
      <c r="F114" s="177"/>
      <c r="G114" s="177"/>
    </row>
    <row r="115" spans="1:7" ht="17.100000000000001" hidden="1" customHeight="1" x14ac:dyDescent="0.3">
      <c r="A115" s="174" t="s">
        <v>1547</v>
      </c>
      <c r="B115" s="175" t="s">
        <v>1548</v>
      </c>
      <c r="C115" s="176"/>
      <c r="D115" s="253">
        <v>0</v>
      </c>
      <c r="E115" s="177"/>
      <c r="F115" s="177"/>
      <c r="G115" s="177"/>
    </row>
    <row r="116" spans="1:7" ht="17.100000000000001" hidden="1" customHeight="1" x14ac:dyDescent="0.3">
      <c r="A116" s="174" t="s">
        <v>1509</v>
      </c>
      <c r="B116" s="175" t="s">
        <v>1510</v>
      </c>
      <c r="C116" s="176"/>
      <c r="D116" s="253">
        <v>0</v>
      </c>
      <c r="E116" s="177"/>
      <c r="F116" s="177"/>
      <c r="G116" s="177"/>
    </row>
    <row r="117" spans="1:7" ht="17.100000000000001" customHeight="1" x14ac:dyDescent="0.3">
      <c r="A117" s="174" t="s">
        <v>631</v>
      </c>
      <c r="B117" s="175" t="s">
        <v>632</v>
      </c>
      <c r="C117" s="176"/>
      <c r="D117" s="253">
        <f>VLOOKUP($A117,DTA!$A$3:$C$678,3,0)</f>
        <v>67751.039999999994</v>
      </c>
      <c r="E117" s="177"/>
      <c r="F117" s="177"/>
      <c r="G117" s="177"/>
    </row>
    <row r="118" spans="1:7" ht="17.100000000000001" customHeight="1" x14ac:dyDescent="0.3">
      <c r="A118" s="174" t="s">
        <v>633</v>
      </c>
      <c r="B118" s="175" t="s">
        <v>634</v>
      </c>
      <c r="C118" s="176"/>
      <c r="D118" s="253">
        <f>VLOOKUP($A118,DTA!$A$3:$C$678,3,0)</f>
        <v>4250</v>
      </c>
      <c r="E118" s="177"/>
      <c r="F118" s="177"/>
      <c r="G118" s="177"/>
    </row>
    <row r="119" spans="1:7" ht="17.100000000000001" customHeight="1" x14ac:dyDescent="0.3">
      <c r="A119" s="174" t="s">
        <v>635</v>
      </c>
      <c r="B119" s="175" t="s">
        <v>1376</v>
      </c>
      <c r="C119" s="176"/>
      <c r="D119" s="253">
        <f>VLOOKUP($A119,DTA!$A$3:$C$678,3,0)</f>
        <v>1428.4</v>
      </c>
      <c r="E119" s="177"/>
      <c r="F119" s="177"/>
      <c r="G119" s="177"/>
    </row>
    <row r="120" spans="1:7" ht="17.100000000000001" customHeight="1" x14ac:dyDescent="0.3">
      <c r="A120" s="174" t="s">
        <v>1330</v>
      </c>
      <c r="B120" s="175" t="s">
        <v>1331</v>
      </c>
      <c r="C120" s="176"/>
      <c r="D120" s="253">
        <f>VLOOKUP($A120,DTA!$A$3:$C$678,3,0)</f>
        <v>175</v>
      </c>
      <c r="E120" s="177"/>
      <c r="F120" s="177"/>
      <c r="G120" s="177"/>
    </row>
    <row r="121" spans="1:7" ht="17.100000000000001" customHeight="1" x14ac:dyDescent="0.3">
      <c r="A121" s="174" t="s">
        <v>1604</v>
      </c>
      <c r="B121" s="175" t="s">
        <v>1605</v>
      </c>
      <c r="C121" s="176"/>
      <c r="D121" s="251">
        <v>0</v>
      </c>
      <c r="E121" s="177"/>
      <c r="F121" s="177"/>
      <c r="G121" s="177"/>
    </row>
    <row r="122" spans="1:7" ht="9" customHeight="1" x14ac:dyDescent="0.25">
      <c r="A122" s="174"/>
      <c r="B122" s="175"/>
      <c r="C122" s="176"/>
      <c r="D122" s="177"/>
      <c r="E122" s="177"/>
      <c r="F122" s="177"/>
      <c r="G122" s="177"/>
    </row>
    <row r="123" spans="1:7" ht="17.100000000000001" customHeight="1" x14ac:dyDescent="0.2">
      <c r="A123" s="189" t="s">
        <v>636</v>
      </c>
      <c r="B123" s="188" t="s">
        <v>637</v>
      </c>
      <c r="C123" s="169"/>
      <c r="D123" s="170"/>
      <c r="E123" s="252"/>
      <c r="F123" s="270">
        <f>SUM(E124)</f>
        <v>3498.53</v>
      </c>
      <c r="G123" s="170"/>
    </row>
    <row r="124" spans="1:7" ht="17.100000000000001" customHeight="1" x14ac:dyDescent="0.3">
      <c r="A124" s="174" t="s">
        <v>638</v>
      </c>
      <c r="B124" s="175" t="s">
        <v>639</v>
      </c>
      <c r="C124" s="176"/>
      <c r="D124" s="177"/>
      <c r="E124" s="251">
        <f>VLOOKUP($A124,DTA!$A$3:$C$678,3,0)</f>
        <v>3498.53</v>
      </c>
      <c r="F124" s="250"/>
      <c r="G124" s="177"/>
    </row>
    <row r="125" spans="1:7" ht="9.75" customHeight="1" x14ac:dyDescent="0.3">
      <c r="A125" s="223"/>
      <c r="B125" s="257"/>
      <c r="C125" s="176"/>
      <c r="D125" s="177"/>
      <c r="E125" s="253"/>
      <c r="F125" s="250"/>
      <c r="G125" s="177"/>
    </row>
    <row r="126" spans="1:7" ht="31.5" hidden="1" customHeight="1" x14ac:dyDescent="0.3">
      <c r="A126" s="298" t="s">
        <v>640</v>
      </c>
      <c r="B126" s="172" t="s">
        <v>1511</v>
      </c>
      <c r="C126" s="176"/>
      <c r="D126" s="177"/>
      <c r="E126" s="253"/>
      <c r="F126" s="252">
        <f>+E127</f>
        <v>0</v>
      </c>
      <c r="G126" s="177"/>
    </row>
    <row r="127" spans="1:7" ht="17.100000000000001" hidden="1" customHeight="1" x14ac:dyDescent="0.3">
      <c r="A127" s="174" t="s">
        <v>1512</v>
      </c>
      <c r="B127" s="175" t="s">
        <v>1513</v>
      </c>
      <c r="C127" s="176"/>
      <c r="D127" s="177"/>
      <c r="E127" s="253">
        <f>SUM(D128:D131)</f>
        <v>0</v>
      </c>
      <c r="F127" s="250"/>
      <c r="G127" s="177"/>
    </row>
    <row r="128" spans="1:7" ht="17.100000000000001" hidden="1" customHeight="1" x14ac:dyDescent="0.3">
      <c r="A128" s="174" t="s">
        <v>1549</v>
      </c>
      <c r="B128" s="175" t="s">
        <v>1550</v>
      </c>
      <c r="C128" s="176"/>
      <c r="D128" s="253">
        <v>0</v>
      </c>
      <c r="E128" s="253"/>
      <c r="F128" s="250"/>
      <c r="G128" s="177"/>
    </row>
    <row r="129" spans="1:7" ht="17.100000000000001" hidden="1" customHeight="1" x14ac:dyDescent="0.3">
      <c r="A129" s="174" t="s">
        <v>1551</v>
      </c>
      <c r="B129" s="175" t="s">
        <v>1552</v>
      </c>
      <c r="C129" s="176"/>
      <c r="D129" s="253">
        <v>0</v>
      </c>
      <c r="E129" s="253"/>
      <c r="F129" s="250"/>
      <c r="G129" s="177"/>
    </row>
    <row r="130" spans="1:7" ht="17.100000000000001" hidden="1" customHeight="1" x14ac:dyDescent="0.3">
      <c r="A130" s="174" t="s">
        <v>1514</v>
      </c>
      <c r="B130" s="175" t="s">
        <v>1515</v>
      </c>
      <c r="C130" s="176"/>
      <c r="D130" s="253">
        <v>0</v>
      </c>
      <c r="E130" s="253"/>
      <c r="F130" s="250"/>
      <c r="G130" s="177"/>
    </row>
    <row r="131" spans="1:7" ht="17.100000000000001" hidden="1" customHeight="1" x14ac:dyDescent="0.3">
      <c r="A131" s="174" t="s">
        <v>1566</v>
      </c>
      <c r="B131" s="175" t="s">
        <v>1567</v>
      </c>
      <c r="C131" s="176"/>
      <c r="D131" s="251">
        <v>0</v>
      </c>
      <c r="E131" s="253"/>
      <c r="F131" s="250"/>
      <c r="G131" s="177"/>
    </row>
    <row r="132" spans="1:7" ht="10.5" customHeight="1" x14ac:dyDescent="0.25">
      <c r="A132" s="174"/>
      <c r="B132" s="175"/>
      <c r="C132" s="176"/>
      <c r="D132" s="177"/>
      <c r="E132" s="177"/>
      <c r="F132" s="177"/>
      <c r="G132" s="177"/>
    </row>
    <row r="133" spans="1:7" ht="28.5" hidden="1" customHeight="1" x14ac:dyDescent="0.25">
      <c r="A133" s="321" t="s">
        <v>641</v>
      </c>
      <c r="B133" s="320" t="s">
        <v>1745</v>
      </c>
      <c r="C133" s="176"/>
      <c r="D133" s="177"/>
      <c r="E133" s="177"/>
      <c r="F133" s="252">
        <f>+E134</f>
        <v>0</v>
      </c>
      <c r="G133" s="177"/>
    </row>
    <row r="134" spans="1:7" ht="14.25" hidden="1" customHeight="1" x14ac:dyDescent="0.3">
      <c r="A134" s="174" t="s">
        <v>1516</v>
      </c>
      <c r="B134" s="175" t="s">
        <v>1513</v>
      </c>
      <c r="C134" s="176"/>
      <c r="D134" s="177"/>
      <c r="E134" s="250">
        <f>+D135</f>
        <v>0</v>
      </c>
      <c r="F134" s="177"/>
      <c r="G134" s="177"/>
    </row>
    <row r="135" spans="1:7" ht="15" hidden="1" customHeight="1" x14ac:dyDescent="0.3">
      <c r="A135" s="174" t="s">
        <v>1517</v>
      </c>
      <c r="B135" s="175" t="s">
        <v>1518</v>
      </c>
      <c r="C135" s="176"/>
      <c r="D135" s="251">
        <v>0</v>
      </c>
      <c r="E135" s="177"/>
      <c r="F135" s="177"/>
      <c r="G135" s="177"/>
    </row>
    <row r="136" spans="1:7" ht="10.5" customHeight="1" x14ac:dyDescent="0.25">
      <c r="A136" s="174"/>
      <c r="B136" s="175"/>
      <c r="C136" s="176"/>
      <c r="D136" s="177"/>
      <c r="E136" s="177"/>
      <c r="F136" s="177"/>
      <c r="G136" s="177"/>
    </row>
    <row r="137" spans="1:7" ht="17.100000000000001" customHeight="1" x14ac:dyDescent="0.2">
      <c r="A137" s="189" t="s">
        <v>642</v>
      </c>
      <c r="B137" s="188" t="s">
        <v>643</v>
      </c>
      <c r="C137" s="169"/>
      <c r="D137" s="252"/>
      <c r="E137" s="252"/>
      <c r="F137" s="270">
        <f>SUM(E138)</f>
        <v>70561.25</v>
      </c>
      <c r="G137" s="170"/>
    </row>
    <row r="138" spans="1:7" ht="17.100000000000001" customHeight="1" x14ac:dyDescent="0.3">
      <c r="A138" s="174" t="s">
        <v>644</v>
      </c>
      <c r="B138" s="175" t="s">
        <v>645</v>
      </c>
      <c r="C138" s="176"/>
      <c r="D138" s="250"/>
      <c r="E138" s="251">
        <f>SUM(D139:D140)</f>
        <v>70561.25</v>
      </c>
      <c r="F138" s="250"/>
      <c r="G138" s="177"/>
    </row>
    <row r="139" spans="1:7" ht="17.100000000000001" customHeight="1" x14ac:dyDescent="0.3">
      <c r="A139" s="174" t="s">
        <v>646</v>
      </c>
      <c r="B139" s="175" t="s">
        <v>647</v>
      </c>
      <c r="C139" s="176"/>
      <c r="D139" s="253">
        <f>VLOOKUP($A139,DTA!$A$3:$C$678,3,0)</f>
        <v>42571.5</v>
      </c>
      <c r="E139" s="250"/>
      <c r="F139" s="250"/>
      <c r="G139" s="177"/>
    </row>
    <row r="140" spans="1:7" ht="17.100000000000001" customHeight="1" x14ac:dyDescent="0.3">
      <c r="A140" s="174" t="s">
        <v>648</v>
      </c>
      <c r="B140" s="175" t="s">
        <v>649</v>
      </c>
      <c r="C140" s="176"/>
      <c r="D140" s="251">
        <f>VLOOKUP($A140,DTA!$A$3:$C$678,3,0)</f>
        <v>27989.75</v>
      </c>
      <c r="E140" s="250"/>
      <c r="F140" s="250"/>
      <c r="G140" s="177"/>
    </row>
    <row r="141" spans="1:7" ht="9.75" customHeight="1" x14ac:dyDescent="0.3">
      <c r="A141" s="174"/>
      <c r="B141" s="175"/>
      <c r="C141" s="176"/>
      <c r="D141" s="250"/>
      <c r="E141" s="250"/>
      <c r="F141" s="250"/>
      <c r="G141" s="177"/>
    </row>
    <row r="142" spans="1:7" ht="17.100000000000001" customHeight="1" x14ac:dyDescent="0.2">
      <c r="A142" s="189" t="s">
        <v>650</v>
      </c>
      <c r="B142" s="188" t="s">
        <v>651</v>
      </c>
      <c r="C142" s="169"/>
      <c r="D142" s="252"/>
      <c r="E142" s="252"/>
      <c r="F142" s="270">
        <f>SUM(E143:E144)</f>
        <v>4408.6499999999996</v>
      </c>
      <c r="G142" s="170"/>
    </row>
    <row r="143" spans="1:7" ht="17.100000000000001" customHeight="1" x14ac:dyDescent="0.3">
      <c r="A143" s="174" t="s">
        <v>652</v>
      </c>
      <c r="B143" s="174" t="s">
        <v>653</v>
      </c>
      <c r="C143" s="176"/>
      <c r="D143" s="252"/>
      <c r="E143" s="250">
        <f>VLOOKUP($A143,DTA!$A$3:$C$678,3,0)</f>
        <v>2472</v>
      </c>
      <c r="F143" s="250"/>
      <c r="G143" s="177"/>
    </row>
    <row r="144" spans="1:7" ht="17.100000000000001" customHeight="1" x14ac:dyDescent="0.3">
      <c r="A144" s="174" t="s">
        <v>1293</v>
      </c>
      <c r="B144" s="174" t="s">
        <v>1295</v>
      </c>
      <c r="C144" s="176"/>
      <c r="D144" s="252"/>
      <c r="E144" s="254">
        <f>SUM(D145:D146)</f>
        <v>1936.65</v>
      </c>
      <c r="F144" s="280"/>
      <c r="G144" s="184"/>
    </row>
    <row r="145" spans="1:7" ht="17.100000000000001" customHeight="1" x14ac:dyDescent="0.3">
      <c r="A145" s="174" t="s">
        <v>1294</v>
      </c>
      <c r="B145" s="174" t="s">
        <v>1296</v>
      </c>
      <c r="C145" s="176"/>
      <c r="D145" s="253">
        <f>VLOOKUP($A145,DTA!$A$3:$C$678,3,0)</f>
        <v>1340.9</v>
      </c>
      <c r="E145" s="280"/>
      <c r="F145" s="280"/>
      <c r="G145" s="184"/>
    </row>
    <row r="146" spans="1:7" ht="17.100000000000001" customHeight="1" x14ac:dyDescent="0.3">
      <c r="A146" s="174" t="s">
        <v>1491</v>
      </c>
      <c r="B146" s="174" t="s">
        <v>1492</v>
      </c>
      <c r="C146" s="176"/>
      <c r="D146" s="251">
        <f>VLOOKUP($A146,DTA!$A$3:$C$678,3,0)</f>
        <v>595.75</v>
      </c>
      <c r="E146" s="280"/>
      <c r="F146" s="280"/>
      <c r="G146" s="184"/>
    </row>
    <row r="147" spans="1:7" ht="12" customHeight="1" x14ac:dyDescent="0.3">
      <c r="A147" s="174"/>
      <c r="B147" s="174"/>
      <c r="C147" s="176"/>
      <c r="D147" s="281"/>
      <c r="E147" s="280"/>
      <c r="F147" s="280"/>
      <c r="G147" s="184"/>
    </row>
    <row r="148" spans="1:7" ht="17.100000000000001" customHeight="1" x14ac:dyDescent="0.3">
      <c r="A148" s="189" t="s">
        <v>1446</v>
      </c>
      <c r="B148" s="189" t="s">
        <v>1447</v>
      </c>
      <c r="C148" s="176"/>
      <c r="D148" s="281"/>
      <c r="E148" s="280"/>
      <c r="F148" s="276">
        <f>+E149</f>
        <v>49900</v>
      </c>
      <c r="G148" s="184"/>
    </row>
    <row r="149" spans="1:7" ht="17.100000000000001" customHeight="1" x14ac:dyDescent="0.3">
      <c r="A149" s="174" t="s">
        <v>1448</v>
      </c>
      <c r="B149" s="174" t="s">
        <v>1449</v>
      </c>
      <c r="C149" s="176"/>
      <c r="D149" s="281"/>
      <c r="E149" s="254">
        <f>+D150</f>
        <v>49900</v>
      </c>
      <c r="F149" s="280"/>
      <c r="G149" s="184"/>
    </row>
    <row r="150" spans="1:7" ht="17.100000000000001" customHeight="1" x14ac:dyDescent="0.3">
      <c r="A150" s="174" t="s">
        <v>1450</v>
      </c>
      <c r="B150" s="174" t="s">
        <v>1437</v>
      </c>
      <c r="C150" s="176"/>
      <c r="D150" s="251">
        <f>VLOOKUP($A150,DTA!$A$3:$C$678,3,0)</f>
        <v>49900</v>
      </c>
      <c r="E150" s="253"/>
      <c r="F150" s="280"/>
      <c r="G150" s="184"/>
    </row>
    <row r="151" spans="1:7" ht="9" customHeight="1" x14ac:dyDescent="0.25">
      <c r="A151" s="174"/>
      <c r="B151" s="174"/>
      <c r="C151" s="176"/>
      <c r="D151" s="275"/>
      <c r="E151" s="184"/>
      <c r="F151" s="184"/>
      <c r="G151" s="184"/>
    </row>
    <row r="152" spans="1:7" ht="18.75" customHeight="1" thickBot="1" x14ac:dyDescent="0.25">
      <c r="A152" s="189" t="s">
        <v>654</v>
      </c>
      <c r="B152" s="580" t="s">
        <v>655</v>
      </c>
      <c r="C152" s="580"/>
      <c r="D152" s="170"/>
      <c r="E152" s="252"/>
      <c r="F152" s="252"/>
      <c r="G152" s="255">
        <f>SUM(F153:F232)</f>
        <v>540424.11</v>
      </c>
    </row>
    <row r="153" spans="1:7" ht="7.5" customHeight="1" thickTop="1" x14ac:dyDescent="0.3">
      <c r="A153" s="174"/>
      <c r="B153" s="175"/>
      <c r="C153" s="176"/>
      <c r="D153" s="177"/>
      <c r="E153" s="250"/>
      <c r="F153" s="250"/>
      <c r="G153" s="270"/>
    </row>
    <row r="154" spans="1:7" ht="17.25" customHeight="1" x14ac:dyDescent="0.2">
      <c r="A154" s="189" t="s">
        <v>656</v>
      </c>
      <c r="B154" s="188" t="s">
        <v>1478</v>
      </c>
      <c r="C154" s="169"/>
      <c r="D154" s="170"/>
      <c r="E154" s="252"/>
      <c r="F154" s="270">
        <f>SUM(E155:E156)</f>
        <v>2629.29</v>
      </c>
      <c r="G154" s="252"/>
    </row>
    <row r="155" spans="1:7" ht="17.100000000000001" customHeight="1" x14ac:dyDescent="0.3">
      <c r="A155" s="174" t="s">
        <v>657</v>
      </c>
      <c r="B155" s="175" t="s">
        <v>294</v>
      </c>
      <c r="C155" s="176"/>
      <c r="D155" s="177"/>
      <c r="E155" s="253">
        <f>VLOOKUP($A155,DTA!$A$3:$C$678,3,0)</f>
        <v>2629.29</v>
      </c>
      <c r="F155" s="250"/>
      <c r="G155" s="250"/>
    </row>
    <row r="156" spans="1:7" ht="17.100000000000001" customHeight="1" x14ac:dyDescent="0.3">
      <c r="A156" s="174" t="s">
        <v>1690</v>
      </c>
      <c r="B156" s="175" t="s">
        <v>1691</v>
      </c>
      <c r="C156" s="176"/>
      <c r="D156" s="177"/>
      <c r="E156" s="251">
        <v>0</v>
      </c>
      <c r="F156" s="250"/>
      <c r="G156" s="250"/>
    </row>
    <row r="157" spans="1:7" ht="9" customHeight="1" x14ac:dyDescent="0.3">
      <c r="G157" s="250"/>
    </row>
    <row r="158" spans="1:7" ht="15.75" customHeight="1" x14ac:dyDescent="0.3">
      <c r="A158" s="189" t="s">
        <v>658</v>
      </c>
      <c r="B158" s="188" t="s">
        <v>659</v>
      </c>
      <c r="F158" s="252">
        <f>+E159</f>
        <v>7462.95</v>
      </c>
      <c r="G158" s="250"/>
    </row>
    <row r="159" spans="1:7" ht="17.25" customHeight="1" x14ac:dyDescent="0.3">
      <c r="A159" s="174" t="s">
        <v>1519</v>
      </c>
      <c r="B159" s="175" t="s">
        <v>659</v>
      </c>
      <c r="E159" s="251">
        <f>VLOOKUP($A159,DTA!$A$3:$C$678,3,0)</f>
        <v>7462.95</v>
      </c>
      <c r="G159" s="250"/>
    </row>
    <row r="160" spans="1:7" ht="9" customHeight="1" x14ac:dyDescent="0.3">
      <c r="G160" s="250"/>
    </row>
    <row r="161" spans="1:7" ht="9" customHeight="1" x14ac:dyDescent="0.3">
      <c r="G161" s="250"/>
    </row>
    <row r="162" spans="1:7" ht="15" customHeight="1" x14ac:dyDescent="0.3">
      <c r="A162" s="189" t="s">
        <v>660</v>
      </c>
      <c r="B162" s="188" t="s">
        <v>661</v>
      </c>
      <c r="C162" s="169"/>
      <c r="D162" s="170"/>
      <c r="E162" s="252"/>
      <c r="F162" s="270">
        <f>SUM(E163:E165)</f>
        <v>4223.97</v>
      </c>
      <c r="G162" s="250"/>
    </row>
    <row r="163" spans="1:7" ht="15" customHeight="1" x14ac:dyDescent="0.3">
      <c r="A163" s="174" t="s">
        <v>662</v>
      </c>
      <c r="B163" s="175" t="s">
        <v>298</v>
      </c>
      <c r="C163" s="176"/>
      <c r="D163" s="177"/>
      <c r="E163" s="253">
        <f>VLOOKUP($A163,DTA!$A$3:$C$678,3,0)</f>
        <v>2963.03</v>
      </c>
      <c r="F163" s="250"/>
      <c r="G163" s="250"/>
    </row>
    <row r="164" spans="1:7" ht="15" customHeight="1" x14ac:dyDescent="0.3">
      <c r="A164" s="174" t="s">
        <v>663</v>
      </c>
      <c r="B164" s="175" t="s">
        <v>300</v>
      </c>
      <c r="C164" s="176"/>
      <c r="D164" s="177"/>
      <c r="E164" s="253">
        <f>VLOOKUP($A164,DTA!$A$3:$C$678,3,0)</f>
        <v>817.44</v>
      </c>
      <c r="F164" s="250"/>
      <c r="G164" s="250"/>
    </row>
    <row r="165" spans="1:7" ht="15" customHeight="1" x14ac:dyDescent="0.3">
      <c r="A165" s="174" t="s">
        <v>664</v>
      </c>
      <c r="B165" s="175" t="s">
        <v>665</v>
      </c>
      <c r="C165" s="176"/>
      <c r="D165" s="177"/>
      <c r="E165" s="251">
        <f>VLOOKUP($A165,DTA!$A$3:$C$678,3,0)</f>
        <v>443.5</v>
      </c>
      <c r="F165" s="250"/>
      <c r="G165" s="250"/>
    </row>
    <row r="166" spans="1:7" ht="9" customHeight="1" x14ac:dyDescent="0.3">
      <c r="G166" s="250"/>
    </row>
    <row r="167" spans="1:7" ht="16.5" hidden="1" customHeight="1" x14ac:dyDescent="0.3">
      <c r="A167" s="189" t="s">
        <v>666</v>
      </c>
      <c r="B167" s="188" t="s">
        <v>667</v>
      </c>
      <c r="F167" s="270">
        <f>+E168+E169</f>
        <v>0</v>
      </c>
      <c r="G167" s="250"/>
    </row>
    <row r="168" spans="1:7" ht="17.25" hidden="1" customHeight="1" x14ac:dyDescent="0.3">
      <c r="A168" s="174" t="s">
        <v>1692</v>
      </c>
      <c r="B168" s="175" t="s">
        <v>667</v>
      </c>
      <c r="E168" s="253">
        <v>0</v>
      </c>
      <c r="G168" s="250"/>
    </row>
    <row r="169" spans="1:7" ht="17.25" hidden="1" customHeight="1" x14ac:dyDescent="0.3">
      <c r="A169" s="174" t="s">
        <v>1714</v>
      </c>
      <c r="B169" s="175" t="s">
        <v>1715</v>
      </c>
      <c r="E169" s="251">
        <v>0</v>
      </c>
      <c r="G169" s="250"/>
    </row>
    <row r="170" spans="1:7" ht="9.75" customHeight="1" x14ac:dyDescent="0.2">
      <c r="E170" s="282"/>
      <c r="F170" s="282"/>
      <c r="G170" s="180"/>
    </row>
    <row r="171" spans="1:7" ht="17.100000000000001" customHeight="1" x14ac:dyDescent="0.2">
      <c r="A171" s="189" t="s">
        <v>668</v>
      </c>
      <c r="B171" s="172" t="s">
        <v>302</v>
      </c>
      <c r="C171" s="169"/>
      <c r="D171" s="170"/>
      <c r="E171" s="252"/>
      <c r="F171" s="270">
        <f>SUM(E172:E174)</f>
        <v>4998.96</v>
      </c>
      <c r="G171" s="170"/>
    </row>
    <row r="172" spans="1:7" s="3" customFormat="1" ht="17.100000000000001" customHeight="1" x14ac:dyDescent="0.3">
      <c r="A172" s="174" t="s">
        <v>670</v>
      </c>
      <c r="B172" s="175" t="s">
        <v>304</v>
      </c>
      <c r="C172" s="176"/>
      <c r="D172" s="177"/>
      <c r="E172" s="253">
        <f>VLOOKUP($A172,DTA!$A$3:$C$678,3,0)</f>
        <v>143.94</v>
      </c>
      <c r="F172" s="250"/>
      <c r="G172" s="177"/>
    </row>
    <row r="173" spans="1:7" ht="17.100000000000001" hidden="1" customHeight="1" x14ac:dyDescent="0.3">
      <c r="A173" s="174" t="s">
        <v>671</v>
      </c>
      <c r="B173" s="175" t="s">
        <v>306</v>
      </c>
      <c r="C173" s="176"/>
      <c r="D173" s="177"/>
      <c r="E173" s="253">
        <v>0</v>
      </c>
      <c r="F173" s="250"/>
      <c r="G173" s="177"/>
    </row>
    <row r="174" spans="1:7" ht="17.100000000000001" customHeight="1" x14ac:dyDescent="0.3">
      <c r="A174" s="174" t="s">
        <v>672</v>
      </c>
      <c r="B174" s="175" t="s">
        <v>308</v>
      </c>
      <c r="C174" s="176"/>
      <c r="D174" s="177"/>
      <c r="E174" s="251">
        <f>VLOOKUP($A174,DTA!$A$3:$C$678,3,0)</f>
        <v>4855.0200000000004</v>
      </c>
      <c r="F174" s="250"/>
      <c r="G174" s="177"/>
    </row>
    <row r="175" spans="1:7" ht="12" customHeight="1" x14ac:dyDescent="0.3">
      <c r="A175" s="174"/>
      <c r="B175" s="175"/>
      <c r="C175" s="176"/>
      <c r="D175" s="177"/>
      <c r="E175" s="250"/>
      <c r="F175" s="250"/>
      <c r="G175" s="170"/>
    </row>
    <row r="176" spans="1:7" ht="15.75" customHeight="1" x14ac:dyDescent="0.25">
      <c r="A176" s="189" t="s">
        <v>673</v>
      </c>
      <c r="B176" s="188" t="s">
        <v>674</v>
      </c>
      <c r="C176" s="169"/>
      <c r="D176" s="170"/>
      <c r="E176" s="252"/>
      <c r="F176" s="270">
        <f>SUM(E177:E178)</f>
        <v>18.78</v>
      </c>
      <c r="G176" s="177"/>
    </row>
    <row r="177" spans="1:7" ht="15.75" hidden="1" customHeight="1" x14ac:dyDescent="0.3">
      <c r="A177" s="174" t="s">
        <v>1162</v>
      </c>
      <c r="B177" s="175" t="s">
        <v>1163</v>
      </c>
      <c r="C177" s="169"/>
      <c r="D177" s="170"/>
      <c r="E177" s="253">
        <v>0</v>
      </c>
      <c r="F177" s="270"/>
      <c r="G177" s="177"/>
    </row>
    <row r="178" spans="1:7" ht="15.75" customHeight="1" x14ac:dyDescent="0.3">
      <c r="A178" s="174" t="s">
        <v>675</v>
      </c>
      <c r="B178" s="175" t="s">
        <v>676</v>
      </c>
      <c r="C178" s="176"/>
      <c r="D178" s="177"/>
      <c r="E178" s="251">
        <f>VLOOKUP($A178,DTA!$A$3:$C$678,3,0)</f>
        <v>18.78</v>
      </c>
      <c r="F178" s="250"/>
      <c r="G178" s="177"/>
    </row>
    <row r="179" spans="1:7" ht="9" customHeight="1" x14ac:dyDescent="0.3">
      <c r="A179" s="174"/>
      <c r="B179" s="175"/>
      <c r="C179" s="176"/>
      <c r="D179" s="177"/>
      <c r="E179" s="250"/>
      <c r="F179" s="250"/>
      <c r="G179" s="177"/>
    </row>
    <row r="180" spans="1:7" ht="17.100000000000001" customHeight="1" x14ac:dyDescent="0.2">
      <c r="A180" s="189" t="s">
        <v>677</v>
      </c>
      <c r="B180" s="188" t="s">
        <v>310</v>
      </c>
      <c r="C180" s="169"/>
      <c r="D180" s="170"/>
      <c r="E180" s="252"/>
      <c r="F180" s="270">
        <f>SUM(E181:E182)</f>
        <v>4314.13</v>
      </c>
      <c r="G180" s="170"/>
    </row>
    <row r="181" spans="1:7" ht="17.100000000000001" customHeight="1" x14ac:dyDescent="0.3">
      <c r="A181" s="174" t="s">
        <v>678</v>
      </c>
      <c r="B181" s="175" t="s">
        <v>312</v>
      </c>
      <c r="C181" s="176"/>
      <c r="D181" s="177"/>
      <c r="E181" s="253">
        <f>VLOOKUP($A181,DTA!$A$3:$C$678,3,0)</f>
        <v>4255.6400000000003</v>
      </c>
      <c r="F181" s="250"/>
      <c r="G181" s="177"/>
    </row>
    <row r="182" spans="1:7" ht="17.100000000000001" customHeight="1" x14ac:dyDescent="0.3">
      <c r="A182" s="174" t="s">
        <v>679</v>
      </c>
      <c r="B182" s="175" t="s">
        <v>314</v>
      </c>
      <c r="C182" s="176"/>
      <c r="D182" s="177"/>
      <c r="E182" s="251">
        <f>VLOOKUP($A182,DTA!$A$3:$C$678,3,0)</f>
        <v>58.49</v>
      </c>
      <c r="F182" s="250"/>
      <c r="G182" s="177"/>
    </row>
    <row r="183" spans="1:7" ht="9" customHeight="1" x14ac:dyDescent="0.3">
      <c r="A183" s="174"/>
      <c r="B183" s="174"/>
      <c r="C183" s="176"/>
      <c r="D183" s="177"/>
      <c r="E183" s="250"/>
      <c r="F183" s="250"/>
      <c r="G183" s="170"/>
    </row>
    <row r="184" spans="1:7" ht="17.100000000000001" customHeight="1" x14ac:dyDescent="0.25">
      <c r="A184" s="189" t="s">
        <v>680</v>
      </c>
      <c r="B184" s="188" t="s">
        <v>681</v>
      </c>
      <c r="C184" s="169"/>
      <c r="D184" s="170"/>
      <c r="E184" s="252"/>
      <c r="F184" s="270">
        <f>SUM(E185:E186)</f>
        <v>637.38</v>
      </c>
      <c r="G184" s="177"/>
    </row>
    <row r="185" spans="1:7" ht="17.100000000000001" hidden="1" customHeight="1" x14ac:dyDescent="0.3">
      <c r="A185" s="174" t="s">
        <v>1560</v>
      </c>
      <c r="B185" s="175" t="s">
        <v>1561</v>
      </c>
      <c r="C185" s="169"/>
      <c r="D185" s="170"/>
      <c r="E185" s="253">
        <v>0</v>
      </c>
      <c r="F185" s="270"/>
      <c r="G185" s="177"/>
    </row>
    <row r="186" spans="1:7" ht="17.100000000000001" customHeight="1" x14ac:dyDescent="0.3">
      <c r="A186" s="174" t="s">
        <v>682</v>
      </c>
      <c r="B186" s="175" t="s">
        <v>316</v>
      </c>
      <c r="C186" s="176"/>
      <c r="D186" s="177"/>
      <c r="E186" s="251">
        <f>VLOOKUP($A186,DTA!$A$3:$C$678,3,0)</f>
        <v>637.38</v>
      </c>
      <c r="F186" s="250"/>
      <c r="G186" s="177"/>
    </row>
    <row r="187" spans="1:7" ht="9" customHeight="1" x14ac:dyDescent="0.3">
      <c r="A187" s="174"/>
      <c r="B187" s="175"/>
      <c r="C187" s="176"/>
      <c r="D187" s="177"/>
      <c r="E187" s="250"/>
      <c r="F187" s="250"/>
      <c r="G187" s="177"/>
    </row>
    <row r="188" spans="1:7" ht="17.100000000000001" customHeight="1" x14ac:dyDescent="0.2">
      <c r="A188" s="189" t="s">
        <v>683</v>
      </c>
      <c r="B188" s="188" t="s">
        <v>684</v>
      </c>
      <c r="C188" s="169"/>
      <c r="D188" s="170"/>
      <c r="E188" s="252"/>
      <c r="F188" s="270">
        <f>SUM(E189:E192)</f>
        <v>23166.09</v>
      </c>
      <c r="G188" s="170"/>
    </row>
    <row r="189" spans="1:7" ht="17.100000000000001" customHeight="1" x14ac:dyDescent="0.3">
      <c r="A189" s="174" t="s">
        <v>1520</v>
      </c>
      <c r="B189" s="175" t="s">
        <v>1521</v>
      </c>
      <c r="C189" s="169"/>
      <c r="D189" s="170"/>
      <c r="E189" s="253">
        <f>VLOOKUP($A189,DTA!$A$3:$C$678,3,0)</f>
        <v>19587.93</v>
      </c>
      <c r="F189" s="270"/>
      <c r="G189" s="170"/>
    </row>
    <row r="190" spans="1:7" ht="17.100000000000001" customHeight="1" x14ac:dyDescent="0.3">
      <c r="A190" s="174" t="s">
        <v>1522</v>
      </c>
      <c r="B190" s="175" t="s">
        <v>1523</v>
      </c>
      <c r="C190" s="169"/>
      <c r="D190" s="170"/>
      <c r="E190" s="253">
        <f>VLOOKUP($A190,DTA!$A$3:$C$678,3,0)</f>
        <v>178.88</v>
      </c>
      <c r="F190" s="270"/>
      <c r="G190" s="170"/>
    </row>
    <row r="191" spans="1:7" ht="17.100000000000001" customHeight="1" x14ac:dyDescent="0.3">
      <c r="A191" s="174" t="s">
        <v>685</v>
      </c>
      <c r="B191" s="175" t="s">
        <v>686</v>
      </c>
      <c r="C191" s="176"/>
      <c r="D191" s="177"/>
      <c r="E191" s="253">
        <f>VLOOKUP($A191,DTA!$A$3:$C$678,3,0)</f>
        <v>3399.28</v>
      </c>
      <c r="F191" s="250"/>
      <c r="G191" s="177"/>
    </row>
    <row r="192" spans="1:7" ht="17.100000000000001" hidden="1" customHeight="1" x14ac:dyDescent="0.3">
      <c r="A192" s="174" t="s">
        <v>687</v>
      </c>
      <c r="B192" s="175" t="s">
        <v>688</v>
      </c>
      <c r="C192" s="176"/>
      <c r="D192" s="177"/>
      <c r="E192" s="251">
        <v>0</v>
      </c>
      <c r="F192" s="250"/>
      <c r="G192" s="170"/>
    </row>
    <row r="193" spans="1:7" ht="9.75" customHeight="1" x14ac:dyDescent="0.3">
      <c r="A193" s="174"/>
      <c r="B193" s="175"/>
      <c r="C193" s="176"/>
      <c r="D193" s="177"/>
      <c r="E193" s="250"/>
      <c r="F193" s="250"/>
      <c r="G193" s="177"/>
    </row>
    <row r="194" spans="1:7" ht="17.100000000000001" customHeight="1" x14ac:dyDescent="0.25">
      <c r="A194" s="189" t="s">
        <v>689</v>
      </c>
      <c r="B194" s="188" t="s">
        <v>690</v>
      </c>
      <c r="C194" s="169"/>
      <c r="D194" s="170"/>
      <c r="E194" s="252"/>
      <c r="F194" s="270">
        <f>SUM(E195:E197)</f>
        <v>20820.77</v>
      </c>
      <c r="G194" s="177"/>
    </row>
    <row r="195" spans="1:7" ht="17.100000000000001" customHeight="1" x14ac:dyDescent="0.3">
      <c r="A195" s="174" t="s">
        <v>1524</v>
      </c>
      <c r="B195" s="175" t="s">
        <v>1525</v>
      </c>
      <c r="C195" s="169"/>
      <c r="D195" s="170"/>
      <c r="E195" s="253">
        <f>VLOOKUP($A195,DTA!$A$3:$C$678,3,0)</f>
        <v>19471.41</v>
      </c>
      <c r="F195" s="270"/>
      <c r="G195" s="177"/>
    </row>
    <row r="196" spans="1:7" ht="17.100000000000001" customHeight="1" x14ac:dyDescent="0.3">
      <c r="A196" s="174" t="s">
        <v>691</v>
      </c>
      <c r="B196" s="175" t="s">
        <v>692</v>
      </c>
      <c r="C196" s="176"/>
      <c r="D196" s="177"/>
      <c r="E196" s="253">
        <f>VLOOKUP($A196,DTA!$A$3:$C$678,3,0)</f>
        <v>1349.36</v>
      </c>
      <c r="F196" s="253"/>
      <c r="G196" s="177"/>
    </row>
    <row r="197" spans="1:7" ht="17.100000000000001" customHeight="1" x14ac:dyDescent="0.3">
      <c r="A197" s="174" t="s">
        <v>1164</v>
      </c>
      <c r="B197" s="175" t="s">
        <v>1165</v>
      </c>
      <c r="C197" s="176"/>
      <c r="D197" s="177"/>
      <c r="E197" s="251">
        <v>0</v>
      </c>
      <c r="F197" s="253"/>
      <c r="G197" s="177"/>
    </row>
    <row r="198" spans="1:7" ht="9.75" customHeight="1" x14ac:dyDescent="0.25">
      <c r="A198" s="174"/>
      <c r="B198" s="175"/>
      <c r="C198" s="176"/>
      <c r="D198" s="177"/>
      <c r="E198" s="177"/>
      <c r="F198" s="177"/>
      <c r="G198" s="170"/>
    </row>
    <row r="199" spans="1:7" ht="17.100000000000001" customHeight="1" x14ac:dyDescent="0.25">
      <c r="A199" s="189" t="s">
        <v>693</v>
      </c>
      <c r="B199" s="188" t="s">
        <v>694</v>
      </c>
      <c r="C199" s="169"/>
      <c r="D199" s="170"/>
      <c r="E199" s="252"/>
      <c r="F199" s="270">
        <f>SUM(E200:E205)</f>
        <v>273.32</v>
      </c>
      <c r="G199" s="177"/>
    </row>
    <row r="200" spans="1:7" ht="17.100000000000001" hidden="1" customHeight="1" x14ac:dyDescent="0.3">
      <c r="A200" s="174" t="s">
        <v>1757</v>
      </c>
      <c r="B200" s="175" t="s">
        <v>1758</v>
      </c>
      <c r="C200" s="169"/>
      <c r="D200" s="170"/>
      <c r="E200" s="253">
        <v>0</v>
      </c>
      <c r="F200" s="270"/>
      <c r="G200" s="177"/>
    </row>
    <row r="201" spans="1:7" ht="17.100000000000001" customHeight="1" x14ac:dyDescent="0.3">
      <c r="A201" s="174" t="s">
        <v>1526</v>
      </c>
      <c r="B201" s="175" t="s">
        <v>1527</v>
      </c>
      <c r="C201" s="169"/>
      <c r="D201" s="170"/>
      <c r="E201" s="253">
        <f>VLOOKUP($A201,DTA!$A$3:$C$678,3,0)</f>
        <v>198.32</v>
      </c>
      <c r="F201" s="270"/>
      <c r="G201" s="177"/>
    </row>
    <row r="202" spans="1:7" ht="17.100000000000001" hidden="1" customHeight="1" x14ac:dyDescent="0.3">
      <c r="A202" s="174" t="s">
        <v>1528</v>
      </c>
      <c r="B202" s="175" t="s">
        <v>1529</v>
      </c>
      <c r="C202" s="169"/>
      <c r="D202" s="170"/>
      <c r="E202" s="253">
        <v>0</v>
      </c>
      <c r="F202" s="270"/>
      <c r="G202" s="177"/>
    </row>
    <row r="203" spans="1:7" ht="17.100000000000001" customHeight="1" x14ac:dyDescent="0.3">
      <c r="A203" s="174" t="s">
        <v>1716</v>
      </c>
      <c r="B203" s="175" t="s">
        <v>1717</v>
      </c>
      <c r="C203" s="169"/>
      <c r="D203" s="170"/>
      <c r="E203" s="253">
        <f>VLOOKUP($A203,DTA!$A$3:$C$678,3,0)</f>
        <v>75</v>
      </c>
      <c r="F203" s="270"/>
      <c r="G203" s="177"/>
    </row>
    <row r="204" spans="1:7" s="3" customFormat="1" ht="17.100000000000001" hidden="1" customHeight="1" x14ac:dyDescent="0.3">
      <c r="A204" s="174" t="s">
        <v>1620</v>
      </c>
      <c r="B204" s="175" t="s">
        <v>1621</v>
      </c>
      <c r="C204" s="176"/>
      <c r="D204" s="177"/>
      <c r="E204" s="253">
        <v>0</v>
      </c>
      <c r="F204" s="250"/>
      <c r="G204" s="177"/>
    </row>
    <row r="205" spans="1:7" s="3" customFormat="1" ht="17.100000000000001" customHeight="1" x14ac:dyDescent="0.3">
      <c r="A205" s="174" t="s">
        <v>1625</v>
      </c>
      <c r="B205" s="175" t="s">
        <v>1626</v>
      </c>
      <c r="C205" s="176"/>
      <c r="D205" s="177"/>
      <c r="E205" s="251">
        <v>0</v>
      </c>
      <c r="F205" s="250"/>
      <c r="G205" s="177"/>
    </row>
    <row r="206" spans="1:7" s="3" customFormat="1" ht="9.75" customHeight="1" x14ac:dyDescent="0.25">
      <c r="A206" s="174"/>
      <c r="B206" s="175"/>
      <c r="C206" s="176"/>
      <c r="D206" s="177"/>
      <c r="E206" s="177"/>
      <c r="F206" s="177"/>
      <c r="G206" s="177"/>
    </row>
    <row r="207" spans="1:7" ht="17.100000000000001" customHeight="1" x14ac:dyDescent="0.25">
      <c r="A207" s="189" t="s">
        <v>695</v>
      </c>
      <c r="B207" s="188" t="s">
        <v>696</v>
      </c>
      <c r="C207" s="169"/>
      <c r="D207" s="252"/>
      <c r="E207" s="252"/>
      <c r="F207" s="270">
        <f>SUM(E208:E209)</f>
        <v>441283.41000000003</v>
      </c>
      <c r="G207" s="177"/>
    </row>
    <row r="208" spans="1:7" ht="17.100000000000001" customHeight="1" x14ac:dyDescent="0.3">
      <c r="A208" s="174" t="s">
        <v>697</v>
      </c>
      <c r="B208" s="175" t="s">
        <v>698</v>
      </c>
      <c r="C208" s="176"/>
      <c r="D208" s="250"/>
      <c r="E208" s="253">
        <f>VLOOKUP($A208,DTA!$A$3:$C$678,3,0)</f>
        <v>1077.28</v>
      </c>
      <c r="F208" s="250"/>
      <c r="G208" s="177"/>
    </row>
    <row r="209" spans="1:7" ht="17.100000000000001" customHeight="1" x14ac:dyDescent="0.3">
      <c r="A209" s="174" t="s">
        <v>699</v>
      </c>
      <c r="B209" s="175" t="s">
        <v>700</v>
      </c>
      <c r="C209" s="176"/>
      <c r="D209" s="250"/>
      <c r="E209" s="251">
        <f>SUM(D210:D218)</f>
        <v>440206.13</v>
      </c>
      <c r="F209" s="250"/>
      <c r="G209" s="177"/>
    </row>
    <row r="210" spans="1:7" ht="17.100000000000001" customHeight="1" x14ac:dyDescent="0.3">
      <c r="A210" s="174" t="s">
        <v>701</v>
      </c>
      <c r="B210" s="175" t="s">
        <v>702</v>
      </c>
      <c r="C210" s="176"/>
      <c r="D210" s="253">
        <f>VLOOKUP($A210,DTA!$A$3:$C$678,3,0)</f>
        <v>36317.769999999997</v>
      </c>
      <c r="E210" s="250"/>
      <c r="F210" s="250"/>
      <c r="G210" s="177"/>
    </row>
    <row r="211" spans="1:7" ht="17.100000000000001" customHeight="1" x14ac:dyDescent="0.3">
      <c r="A211" s="174" t="s">
        <v>703</v>
      </c>
      <c r="B211" s="175" t="s">
        <v>397</v>
      </c>
      <c r="C211" s="176"/>
      <c r="D211" s="253">
        <f>VLOOKUP($A211,DTA!$A$3:$C$678,3,0)</f>
        <v>16105.83</v>
      </c>
      <c r="E211" s="250"/>
      <c r="F211" s="250"/>
      <c r="G211" s="170"/>
    </row>
    <row r="212" spans="1:7" ht="17.100000000000001" customHeight="1" x14ac:dyDescent="0.3">
      <c r="A212" s="174" t="s">
        <v>704</v>
      </c>
      <c r="B212" s="175" t="s">
        <v>1366</v>
      </c>
      <c r="C212" s="176"/>
      <c r="D212" s="253">
        <f>VLOOKUP($A212,DTA!$A$3:$C$678,3,0)</f>
        <v>41489.980000000003</v>
      </c>
      <c r="E212" s="250"/>
      <c r="F212" s="250"/>
      <c r="G212" s="177"/>
    </row>
    <row r="213" spans="1:7" ht="17.100000000000001" customHeight="1" x14ac:dyDescent="0.3">
      <c r="A213" s="174" t="s">
        <v>705</v>
      </c>
      <c r="B213" s="175" t="s">
        <v>1365</v>
      </c>
      <c r="C213" s="176"/>
      <c r="D213" s="253">
        <f>VLOOKUP($A213,DTA!$A$3:$C$678,3,0)</f>
        <v>10759.96</v>
      </c>
      <c r="E213" s="250"/>
      <c r="F213" s="250"/>
      <c r="G213" s="177"/>
    </row>
    <row r="214" spans="1:7" ht="17.100000000000001" customHeight="1" x14ac:dyDescent="0.3">
      <c r="A214" s="174" t="s">
        <v>706</v>
      </c>
      <c r="B214" s="175" t="s">
        <v>1485</v>
      </c>
      <c r="C214" s="176"/>
      <c r="D214" s="253">
        <f>VLOOKUP($A214,DTA!$A$3:$C$678,3,0)</f>
        <v>59630.61</v>
      </c>
      <c r="E214" s="250"/>
      <c r="F214" s="250"/>
      <c r="G214" s="177"/>
    </row>
    <row r="215" spans="1:7" ht="17.100000000000001" customHeight="1" x14ac:dyDescent="0.3">
      <c r="A215" s="174" t="s">
        <v>707</v>
      </c>
      <c r="B215" s="175" t="s">
        <v>1364</v>
      </c>
      <c r="C215" s="176"/>
      <c r="D215" s="253">
        <f>VLOOKUP($A215,DTA!$A$3:$C$678,3,0)</f>
        <v>275891.98</v>
      </c>
      <c r="E215" s="250"/>
      <c r="F215" s="250"/>
      <c r="G215" s="177"/>
    </row>
    <row r="216" spans="1:7" ht="17.100000000000001" hidden="1" customHeight="1" x14ac:dyDescent="0.3">
      <c r="A216" s="174" t="s">
        <v>1530</v>
      </c>
      <c r="B216" s="175" t="s">
        <v>1531</v>
      </c>
      <c r="C216" s="176"/>
      <c r="D216" s="253">
        <v>0</v>
      </c>
      <c r="E216" s="250"/>
      <c r="F216" s="250"/>
      <c r="G216" s="177"/>
    </row>
    <row r="217" spans="1:7" ht="17.100000000000001" hidden="1" customHeight="1" x14ac:dyDescent="0.3">
      <c r="A217" s="174" t="s">
        <v>1724</v>
      </c>
      <c r="B217" s="175" t="s">
        <v>1725</v>
      </c>
      <c r="C217" s="176"/>
      <c r="D217" s="253">
        <v>0</v>
      </c>
      <c r="E217" s="250"/>
      <c r="F217" s="250"/>
      <c r="G217" s="177"/>
    </row>
    <row r="218" spans="1:7" ht="17.100000000000001" customHeight="1" x14ac:dyDescent="0.3">
      <c r="A218" s="174" t="s">
        <v>1732</v>
      </c>
      <c r="B218" s="175" t="s">
        <v>1733</v>
      </c>
      <c r="C218" s="176"/>
      <c r="D218" s="253">
        <f>VLOOKUP($A218,DTA!$A$3:$C$678,3,0)</f>
        <v>10</v>
      </c>
      <c r="E218" s="250"/>
      <c r="F218" s="250"/>
      <c r="G218" s="177"/>
    </row>
    <row r="219" spans="1:7" ht="10.5" customHeight="1" x14ac:dyDescent="0.3">
      <c r="A219" s="223"/>
      <c r="B219" s="257"/>
      <c r="C219" s="176"/>
      <c r="D219" s="297"/>
      <c r="E219" s="250"/>
      <c r="F219" s="250"/>
      <c r="G219" s="177"/>
    </row>
    <row r="220" spans="1:7" s="3" customFormat="1" ht="10.5" customHeight="1" x14ac:dyDescent="0.25">
      <c r="A220" s="174"/>
      <c r="B220" s="175"/>
      <c r="C220" s="176"/>
      <c r="D220" s="179"/>
      <c r="E220" s="177"/>
      <c r="F220" s="177"/>
      <c r="G220" s="177"/>
    </row>
    <row r="221" spans="1:7" s="3" customFormat="1" ht="17.100000000000001" customHeight="1" x14ac:dyDescent="0.25">
      <c r="A221" s="189" t="s">
        <v>708</v>
      </c>
      <c r="B221" s="188" t="s">
        <v>709</v>
      </c>
      <c r="C221" s="169"/>
      <c r="D221" s="170"/>
      <c r="E221" s="252"/>
      <c r="F221" s="270">
        <f>SUM(E222:E223)</f>
        <v>18272.330000000002</v>
      </c>
      <c r="G221" s="177"/>
    </row>
    <row r="222" spans="1:7" ht="17.100000000000001" customHeight="1" x14ac:dyDescent="0.3">
      <c r="A222" s="174" t="s">
        <v>710</v>
      </c>
      <c r="B222" s="175" t="s">
        <v>711</v>
      </c>
      <c r="C222" s="176"/>
      <c r="D222" s="177"/>
      <c r="E222" s="253">
        <f>VLOOKUP($A222,DTA!$A$3:$C$678,3,0)</f>
        <v>2053</v>
      </c>
      <c r="F222" s="250"/>
      <c r="G222" s="177"/>
    </row>
    <row r="223" spans="1:7" ht="17.100000000000001" customHeight="1" x14ac:dyDescent="0.3">
      <c r="A223" s="174" t="s">
        <v>712</v>
      </c>
      <c r="B223" s="175" t="s">
        <v>713</v>
      </c>
      <c r="C223" s="176"/>
      <c r="D223" s="177"/>
      <c r="E223" s="251">
        <f>VLOOKUP($A223,DTA!$A$3:$C$678,3,0)</f>
        <v>16219.33</v>
      </c>
      <c r="F223" s="250"/>
      <c r="G223" s="177"/>
    </row>
    <row r="224" spans="1:7" ht="9" customHeight="1" x14ac:dyDescent="0.25">
      <c r="E224" s="282"/>
      <c r="F224" s="282"/>
      <c r="G224" s="177"/>
    </row>
    <row r="225" spans="1:7" ht="9" customHeight="1" x14ac:dyDescent="0.25">
      <c r="E225" s="282"/>
      <c r="F225" s="282"/>
      <c r="G225" s="177"/>
    </row>
    <row r="226" spans="1:7" ht="17.100000000000001" customHeight="1" x14ac:dyDescent="0.2">
      <c r="A226" s="189" t="s">
        <v>714</v>
      </c>
      <c r="B226" s="188" t="s">
        <v>715</v>
      </c>
      <c r="C226" s="169"/>
      <c r="D226" s="170"/>
      <c r="E226" s="252"/>
      <c r="F226" s="270">
        <f>SUM(E227:E230)</f>
        <v>5494</v>
      </c>
      <c r="G226" s="170"/>
    </row>
    <row r="227" spans="1:7" ht="16.5" customHeight="1" x14ac:dyDescent="0.3">
      <c r="A227" s="174" t="s">
        <v>716</v>
      </c>
      <c r="B227" s="175" t="s">
        <v>717</v>
      </c>
      <c r="C227" s="176"/>
      <c r="D227" s="177"/>
      <c r="E227" s="253">
        <f>VLOOKUP($A227,DTA!$A$3:$C$678,3,0)</f>
        <v>60</v>
      </c>
      <c r="F227" s="250"/>
      <c r="G227" s="177"/>
    </row>
    <row r="228" spans="1:7" ht="16.5" customHeight="1" x14ac:dyDescent="0.3">
      <c r="A228" s="174" t="s">
        <v>718</v>
      </c>
      <c r="B228" s="175" t="s">
        <v>719</v>
      </c>
      <c r="C228" s="176"/>
      <c r="D228" s="177"/>
      <c r="E228" s="253">
        <f>VLOOKUP($A228,DTA!$A$3:$C$678,3,0)</f>
        <v>5209</v>
      </c>
      <c r="F228" s="250"/>
      <c r="G228" s="177"/>
    </row>
    <row r="229" spans="1:7" ht="16.5" hidden="1" customHeight="1" x14ac:dyDescent="0.3">
      <c r="A229" s="174" t="s">
        <v>1726</v>
      </c>
      <c r="B229" s="175" t="s">
        <v>1727</v>
      </c>
      <c r="C229" s="176"/>
      <c r="D229" s="177"/>
      <c r="E229" s="253">
        <v>0</v>
      </c>
      <c r="F229" s="250"/>
      <c r="G229" s="177"/>
    </row>
    <row r="230" spans="1:7" ht="16.5" customHeight="1" x14ac:dyDescent="0.3">
      <c r="A230" s="174" t="s">
        <v>1693</v>
      </c>
      <c r="B230" s="175" t="s">
        <v>1694</v>
      </c>
      <c r="C230" s="176"/>
      <c r="D230" s="177"/>
      <c r="E230" s="251">
        <f>VLOOKUP($A230,DTA!$A$3:$C$678,3,0)</f>
        <v>225</v>
      </c>
      <c r="F230" s="250"/>
      <c r="G230" s="177"/>
    </row>
    <row r="231" spans="1:7" ht="16.5" customHeight="1" x14ac:dyDescent="0.3">
      <c r="A231" s="174"/>
      <c r="B231" s="175"/>
      <c r="C231" s="176"/>
      <c r="D231" s="177"/>
      <c r="E231" s="253"/>
      <c r="F231" s="250"/>
      <c r="G231" s="177"/>
    </row>
    <row r="232" spans="1:7" ht="17.100000000000001" customHeight="1" x14ac:dyDescent="0.2">
      <c r="A232" s="189" t="s">
        <v>720</v>
      </c>
      <c r="B232" s="188" t="s">
        <v>721</v>
      </c>
      <c r="C232" s="169"/>
      <c r="D232" s="252"/>
      <c r="E232" s="252"/>
      <c r="F232" s="258">
        <f>SUM(E233:E239)</f>
        <v>6828.73</v>
      </c>
      <c r="G232" s="170"/>
    </row>
    <row r="233" spans="1:7" ht="17.100000000000001" hidden="1" customHeight="1" x14ac:dyDescent="0.3">
      <c r="A233" s="174" t="s">
        <v>1532</v>
      </c>
      <c r="B233" s="175" t="s">
        <v>1533</v>
      </c>
      <c r="C233" s="169"/>
      <c r="D233" s="252"/>
      <c r="E233" s="253">
        <v>0</v>
      </c>
      <c r="F233" s="270"/>
      <c r="G233" s="170"/>
    </row>
    <row r="234" spans="1:7" ht="17.100000000000001" customHeight="1" x14ac:dyDescent="0.3">
      <c r="A234" s="174" t="s">
        <v>722</v>
      </c>
      <c r="B234" s="175" t="s">
        <v>723</v>
      </c>
      <c r="C234" s="176"/>
      <c r="D234" s="250"/>
      <c r="E234" s="253">
        <f>VLOOKUP($A234,DTA!$A$3:$C$678,3,0)</f>
        <v>2828.73</v>
      </c>
      <c r="F234" s="250"/>
      <c r="G234" s="177"/>
    </row>
    <row r="235" spans="1:7" ht="17.100000000000001" hidden="1" customHeight="1" x14ac:dyDescent="0.3">
      <c r="A235" s="174" t="s">
        <v>1534</v>
      </c>
      <c r="B235" s="175" t="s">
        <v>1535</v>
      </c>
      <c r="C235" s="176"/>
      <c r="D235" s="250"/>
      <c r="E235" s="253">
        <v>0</v>
      </c>
      <c r="F235" s="250"/>
      <c r="G235" s="177"/>
    </row>
    <row r="236" spans="1:7" ht="17.100000000000001" hidden="1" customHeight="1" x14ac:dyDescent="0.3">
      <c r="A236" s="174" t="s">
        <v>1536</v>
      </c>
      <c r="B236" s="175" t="s">
        <v>1537</v>
      </c>
      <c r="C236" s="176"/>
      <c r="D236" s="250"/>
      <c r="E236" s="253">
        <v>0</v>
      </c>
      <c r="F236" s="250"/>
      <c r="G236" s="177"/>
    </row>
    <row r="237" spans="1:7" ht="17.100000000000001" hidden="1" customHeight="1" x14ac:dyDescent="0.3">
      <c r="A237" s="174" t="s">
        <v>1695</v>
      </c>
      <c r="B237" s="175" t="s">
        <v>1696</v>
      </c>
      <c r="C237" s="176"/>
      <c r="D237" s="250"/>
      <c r="E237" s="253">
        <v>0</v>
      </c>
      <c r="F237" s="250"/>
      <c r="G237" s="177"/>
    </row>
    <row r="238" spans="1:7" ht="17.100000000000001" hidden="1" customHeight="1" x14ac:dyDescent="0.3">
      <c r="A238" s="265" t="s">
        <v>1762</v>
      </c>
      <c r="B238" s="265" t="s">
        <v>1763</v>
      </c>
      <c r="C238" s="176"/>
      <c r="D238" s="250"/>
      <c r="E238" s="253">
        <v>0</v>
      </c>
      <c r="F238" s="250"/>
      <c r="G238" s="177"/>
    </row>
    <row r="239" spans="1:7" ht="17.100000000000001" customHeight="1" x14ac:dyDescent="0.3">
      <c r="A239" s="174" t="s">
        <v>724</v>
      </c>
      <c r="B239" s="175" t="s">
        <v>725</v>
      </c>
      <c r="C239" s="176"/>
      <c r="D239" s="250"/>
      <c r="E239" s="251">
        <f>SUM(D240:D242)</f>
        <v>4000</v>
      </c>
      <c r="F239" s="250"/>
      <c r="G239" s="177"/>
    </row>
    <row r="240" spans="1:7" ht="17.100000000000001" hidden="1" customHeight="1" x14ac:dyDescent="0.3">
      <c r="A240" s="174" t="s">
        <v>726</v>
      </c>
      <c r="B240" s="175" t="s">
        <v>727</v>
      </c>
      <c r="C240" s="176"/>
      <c r="D240" s="253">
        <v>0</v>
      </c>
      <c r="E240" s="250"/>
      <c r="F240" s="250"/>
      <c r="G240" s="177"/>
    </row>
    <row r="241" spans="1:7" ht="17.100000000000001" hidden="1" customHeight="1" x14ac:dyDescent="0.3">
      <c r="A241" s="174" t="s">
        <v>1728</v>
      </c>
      <c r="B241" s="175" t="s">
        <v>1729</v>
      </c>
      <c r="C241" s="176"/>
      <c r="D241" s="253">
        <v>0</v>
      </c>
      <c r="E241" s="250"/>
      <c r="F241" s="250"/>
      <c r="G241" s="177"/>
    </row>
    <row r="242" spans="1:7" ht="17.100000000000001" customHeight="1" x14ac:dyDescent="0.3">
      <c r="A242" s="174" t="s">
        <v>1538</v>
      </c>
      <c r="B242" s="175" t="s">
        <v>397</v>
      </c>
      <c r="C242" s="176"/>
      <c r="D242" s="251">
        <f>VLOOKUP($A242,DTA!$A$3:$C$678,3,0)</f>
        <v>4000</v>
      </c>
      <c r="E242" s="250"/>
      <c r="F242" s="250"/>
      <c r="G242" s="177"/>
    </row>
    <row r="243" spans="1:7" ht="17.100000000000001" customHeight="1" x14ac:dyDescent="0.3">
      <c r="A243" s="223"/>
      <c r="B243" s="257"/>
      <c r="C243" s="176"/>
      <c r="D243" s="253"/>
      <c r="E243" s="250"/>
      <c r="F243" s="250"/>
      <c r="G243" s="177"/>
    </row>
    <row r="244" spans="1:7" ht="17.100000000000001" customHeight="1" x14ac:dyDescent="0.3">
      <c r="A244" s="223"/>
      <c r="B244" s="257"/>
      <c r="C244" s="176"/>
      <c r="D244" s="253"/>
      <c r="E244" s="250"/>
      <c r="F244" s="250"/>
      <c r="G244" s="177"/>
    </row>
    <row r="245" spans="1:7" ht="17.100000000000001" customHeight="1" x14ac:dyDescent="0.3">
      <c r="A245" s="223"/>
      <c r="B245" s="257"/>
      <c r="C245" s="176"/>
      <c r="D245" s="253"/>
      <c r="E245" s="250"/>
      <c r="F245" s="250"/>
      <c r="G245" s="177"/>
    </row>
    <row r="246" spans="1:7" ht="17.100000000000001" customHeight="1" x14ac:dyDescent="0.3">
      <c r="A246" s="223"/>
      <c r="B246" s="257"/>
      <c r="C246" s="176"/>
      <c r="D246" s="253"/>
      <c r="E246" s="250"/>
      <c r="F246" s="250"/>
      <c r="G246" s="177"/>
    </row>
    <row r="247" spans="1:7" ht="17.100000000000001" customHeight="1" x14ac:dyDescent="0.3">
      <c r="A247" s="223"/>
      <c r="B247" s="257"/>
      <c r="C247" s="176"/>
      <c r="D247" s="253"/>
      <c r="E247" s="250"/>
      <c r="F247" s="250"/>
      <c r="G247" s="177"/>
    </row>
    <row r="248" spans="1:7" ht="17.100000000000001" customHeight="1" x14ac:dyDescent="0.3">
      <c r="A248" s="223"/>
      <c r="B248" s="257"/>
      <c r="C248" s="176"/>
      <c r="D248" s="253"/>
      <c r="E248" s="250"/>
      <c r="F248" s="250"/>
      <c r="G248" s="177"/>
    </row>
    <row r="249" spans="1:7" ht="9.75" customHeight="1" x14ac:dyDescent="0.3">
      <c r="A249" s="223"/>
      <c r="B249" s="257"/>
      <c r="C249" s="176"/>
      <c r="D249" s="253"/>
      <c r="E249" s="250"/>
      <c r="F249" s="250"/>
      <c r="G249" s="177"/>
    </row>
    <row r="250" spans="1:7" ht="17.100000000000001" customHeight="1" thickBot="1" x14ac:dyDescent="0.25">
      <c r="A250" s="168" t="s">
        <v>728</v>
      </c>
      <c r="B250" s="193" t="s">
        <v>729</v>
      </c>
      <c r="C250" s="169"/>
      <c r="D250" s="270"/>
      <c r="E250" s="252"/>
      <c r="F250" s="252"/>
      <c r="G250" s="255">
        <f>+F251+F256+F261</f>
        <v>462.91</v>
      </c>
    </row>
    <row r="251" spans="1:7" ht="17.100000000000001" hidden="1" customHeight="1" thickTop="1" x14ac:dyDescent="0.2">
      <c r="A251" s="189" t="s">
        <v>730</v>
      </c>
      <c r="B251" s="188" t="s">
        <v>391</v>
      </c>
      <c r="C251" s="169"/>
      <c r="D251" s="270"/>
      <c r="E251" s="252"/>
      <c r="F251" s="252">
        <f>+E252</f>
        <v>0</v>
      </c>
      <c r="G251" s="270"/>
    </row>
    <row r="252" spans="1:7" ht="17.100000000000001" hidden="1" customHeight="1" x14ac:dyDescent="0.3">
      <c r="A252" s="174" t="s">
        <v>1697</v>
      </c>
      <c r="B252" s="175" t="s">
        <v>1698</v>
      </c>
      <c r="C252" s="169"/>
      <c r="D252" s="270"/>
      <c r="E252" s="250">
        <f>+D253+D254</f>
        <v>0</v>
      </c>
      <c r="F252" s="252"/>
      <c r="G252" s="270"/>
    </row>
    <row r="253" spans="1:7" ht="17.100000000000001" hidden="1" customHeight="1" x14ac:dyDescent="0.3">
      <c r="A253" s="174" t="s">
        <v>1699</v>
      </c>
      <c r="B253" s="175" t="s">
        <v>1700</v>
      </c>
      <c r="C253" s="169"/>
      <c r="D253" s="253">
        <v>0</v>
      </c>
      <c r="E253" s="252"/>
      <c r="F253" s="252"/>
      <c r="G253" s="270"/>
    </row>
    <row r="254" spans="1:7" ht="17.100000000000001" hidden="1" customHeight="1" x14ac:dyDescent="0.3">
      <c r="A254" s="174" t="s">
        <v>1750</v>
      </c>
      <c r="B254" s="175" t="s">
        <v>1751</v>
      </c>
      <c r="C254" s="169"/>
      <c r="D254" s="251">
        <v>0</v>
      </c>
      <c r="E254" s="252"/>
      <c r="F254" s="252"/>
      <c r="G254" s="270"/>
    </row>
    <row r="255" spans="1:7" ht="17.100000000000001" customHeight="1" thickTop="1" x14ac:dyDescent="0.25">
      <c r="A255" s="174"/>
      <c r="B255" s="175"/>
      <c r="C255" s="169"/>
      <c r="D255" s="270"/>
      <c r="E255" s="252"/>
      <c r="F255" s="252"/>
      <c r="G255" s="270"/>
    </row>
    <row r="256" spans="1:7" ht="17.100000000000001" customHeight="1" x14ac:dyDescent="0.25">
      <c r="A256" s="189" t="s">
        <v>732</v>
      </c>
      <c r="B256" s="188" t="s">
        <v>733</v>
      </c>
      <c r="C256" s="169"/>
      <c r="D256" s="270"/>
      <c r="E256" s="252"/>
      <c r="F256" s="252">
        <f>+D257+E258+E259</f>
        <v>462.91</v>
      </c>
      <c r="G256" s="177"/>
    </row>
    <row r="257" spans="1:7" ht="17.100000000000001" customHeight="1" x14ac:dyDescent="0.3">
      <c r="A257" s="174" t="s">
        <v>1701</v>
      </c>
      <c r="B257" s="175" t="s">
        <v>389</v>
      </c>
      <c r="C257" s="169"/>
      <c r="D257" s="251">
        <f>VLOOKUP($A257,DTA!$A$3:$C$678,3,0)</f>
        <v>462.91</v>
      </c>
      <c r="E257" s="252"/>
      <c r="F257" s="252"/>
      <c r="G257" s="177"/>
    </row>
    <row r="258" spans="1:7" ht="17.100000000000001" hidden="1" customHeight="1" x14ac:dyDescent="0.3">
      <c r="A258" s="265" t="s">
        <v>1752</v>
      </c>
      <c r="B258" s="265" t="s">
        <v>401</v>
      </c>
      <c r="C258" s="169"/>
      <c r="D258" s="253"/>
      <c r="E258" s="253">
        <v>0</v>
      </c>
      <c r="F258" s="252"/>
      <c r="G258" s="177"/>
    </row>
    <row r="259" spans="1:7" ht="17.100000000000001" hidden="1" customHeight="1" x14ac:dyDescent="0.3">
      <c r="A259" s="174" t="s">
        <v>1553</v>
      </c>
      <c r="B259" s="175" t="s">
        <v>403</v>
      </c>
      <c r="C259" s="176"/>
      <c r="D259" s="253"/>
      <c r="E259" s="251">
        <v>0</v>
      </c>
      <c r="F259" s="250"/>
      <c r="G259" s="177"/>
    </row>
    <row r="260" spans="1:7" ht="9.75" hidden="1" customHeight="1" x14ac:dyDescent="0.3">
      <c r="A260" s="174"/>
      <c r="B260" s="175"/>
      <c r="C260" s="176"/>
      <c r="D260" s="253"/>
      <c r="E260" s="253"/>
      <c r="F260" s="250"/>
      <c r="G260" s="177"/>
    </row>
    <row r="261" spans="1:7" ht="17.100000000000001" hidden="1" customHeight="1" x14ac:dyDescent="0.3">
      <c r="A261" s="181" t="s">
        <v>736</v>
      </c>
      <c r="B261" s="172" t="s">
        <v>737</v>
      </c>
      <c r="C261" s="176"/>
      <c r="D261" s="253"/>
      <c r="E261" s="253"/>
      <c r="F261" s="252">
        <f>+E262</f>
        <v>0</v>
      </c>
      <c r="G261" s="177"/>
    </row>
    <row r="262" spans="1:7" ht="17.100000000000001" hidden="1" customHeight="1" x14ac:dyDescent="0.3">
      <c r="A262" s="174" t="s">
        <v>1734</v>
      </c>
      <c r="B262" s="175" t="s">
        <v>1735</v>
      </c>
      <c r="C262" s="176"/>
      <c r="D262" s="253"/>
      <c r="E262" s="253">
        <f>+D263</f>
        <v>0</v>
      </c>
      <c r="F262" s="250"/>
      <c r="G262" s="177"/>
    </row>
    <row r="263" spans="1:7" ht="17.100000000000001" hidden="1" customHeight="1" x14ac:dyDescent="0.3">
      <c r="A263" s="174" t="s">
        <v>1736</v>
      </c>
      <c r="B263" s="175" t="s">
        <v>228</v>
      </c>
      <c r="C263" s="176"/>
      <c r="D263" s="251">
        <v>0</v>
      </c>
      <c r="E263" s="253"/>
      <c r="F263" s="250"/>
      <c r="G263" s="177"/>
    </row>
    <row r="264" spans="1:7" ht="17.100000000000001" customHeight="1" x14ac:dyDescent="0.3">
      <c r="A264" s="174"/>
      <c r="B264" s="175"/>
      <c r="C264" s="176"/>
      <c r="D264" s="253"/>
      <c r="E264" s="253"/>
      <c r="F264" s="250"/>
      <c r="G264" s="177"/>
    </row>
    <row r="265" spans="1:7" ht="15" thickBot="1" x14ac:dyDescent="0.25">
      <c r="A265" s="189" t="s">
        <v>738</v>
      </c>
      <c r="B265" s="580" t="s">
        <v>739</v>
      </c>
      <c r="C265" s="580"/>
      <c r="D265" s="252"/>
      <c r="E265" s="252"/>
      <c r="F265" s="252"/>
      <c r="G265" s="255">
        <f>SUM(F267:F297)</f>
        <v>1051715.57</v>
      </c>
    </row>
    <row r="266" spans="1:7" s="3" customFormat="1" ht="8.25" customHeight="1" thickTop="1" x14ac:dyDescent="0.3">
      <c r="A266" s="174"/>
      <c r="B266" s="175"/>
      <c r="C266" s="176"/>
      <c r="D266" s="250"/>
      <c r="E266" s="250"/>
      <c r="F266" s="250"/>
      <c r="G266" s="270"/>
    </row>
    <row r="267" spans="1:7" ht="15.75" customHeight="1" x14ac:dyDescent="0.2">
      <c r="A267" s="189" t="s">
        <v>740</v>
      </c>
      <c r="B267" s="188" t="s">
        <v>1479</v>
      </c>
      <c r="C267" s="169"/>
      <c r="D267" s="252"/>
      <c r="E267" s="252"/>
      <c r="F267" s="270">
        <f>SUM(E268:E270)</f>
        <v>47337.02</v>
      </c>
      <c r="G267" s="252"/>
    </row>
    <row r="268" spans="1:7" ht="15.75" hidden="1" customHeight="1" x14ac:dyDescent="0.3">
      <c r="A268" s="174" t="s">
        <v>1474</v>
      </c>
      <c r="B268" s="175" t="s">
        <v>207</v>
      </c>
      <c r="C268" s="169"/>
      <c r="D268" s="252"/>
      <c r="E268" s="253">
        <v>0</v>
      </c>
      <c r="F268" s="270"/>
      <c r="G268" s="252"/>
    </row>
    <row r="269" spans="1:7" ht="15.75" hidden="1" customHeight="1" x14ac:dyDescent="0.3">
      <c r="A269" s="174" t="s">
        <v>1268</v>
      </c>
      <c r="B269" s="175" t="s">
        <v>214</v>
      </c>
      <c r="C269" s="169"/>
      <c r="D269" s="252"/>
      <c r="E269" s="253">
        <v>0</v>
      </c>
      <c r="F269" s="270"/>
      <c r="G269" s="252"/>
    </row>
    <row r="270" spans="1:7" ht="17.100000000000001" customHeight="1" x14ac:dyDescent="0.3">
      <c r="A270" s="174" t="s">
        <v>741</v>
      </c>
      <c r="B270" s="175" t="s">
        <v>742</v>
      </c>
      <c r="C270" s="176"/>
      <c r="D270" s="250"/>
      <c r="E270" s="251">
        <f>SUM(D271:D273)</f>
        <v>47337.02</v>
      </c>
      <c r="F270" s="250"/>
      <c r="G270" s="250"/>
    </row>
    <row r="271" spans="1:7" ht="17.100000000000001" customHeight="1" x14ac:dyDescent="0.3">
      <c r="A271" s="174" t="s">
        <v>743</v>
      </c>
      <c r="B271" s="175" t="s">
        <v>744</v>
      </c>
      <c r="C271" s="176"/>
      <c r="D271" s="253">
        <f>VLOOKUP($A271,DTA!$A$3:$C$678,3,0)</f>
        <v>228.03</v>
      </c>
      <c r="E271" s="253"/>
      <c r="F271" s="250"/>
      <c r="G271" s="250"/>
    </row>
    <row r="272" spans="1:7" ht="17.100000000000001" customHeight="1" x14ac:dyDescent="0.3">
      <c r="A272" s="174" t="s">
        <v>745</v>
      </c>
      <c r="B272" s="175" t="s">
        <v>746</v>
      </c>
      <c r="C272" s="176"/>
      <c r="D272" s="253">
        <f>VLOOKUP($A272,DTA!$A$3:$C$678,3,0)</f>
        <v>259</v>
      </c>
      <c r="E272" s="250"/>
      <c r="F272" s="250"/>
      <c r="G272" s="250"/>
    </row>
    <row r="273" spans="1:7" ht="17.100000000000001" customHeight="1" x14ac:dyDescent="0.3">
      <c r="A273" s="174" t="s">
        <v>747</v>
      </c>
      <c r="B273" s="175" t="s">
        <v>748</v>
      </c>
      <c r="C273" s="176"/>
      <c r="D273" s="251">
        <f>VLOOKUP($A273,DTA!$A$3:$C$678,3,0)</f>
        <v>46849.99</v>
      </c>
      <c r="E273" s="250"/>
      <c r="F273" s="250"/>
      <c r="G273" s="252"/>
    </row>
    <row r="274" spans="1:7" ht="9" customHeight="1" x14ac:dyDescent="0.25">
      <c r="A274" s="174"/>
      <c r="B274" s="175"/>
      <c r="C274" s="176"/>
      <c r="D274" s="177"/>
      <c r="E274" s="177"/>
      <c r="F274" s="177"/>
      <c r="G274" s="177"/>
    </row>
    <row r="275" spans="1:7" ht="17.100000000000001" customHeight="1" x14ac:dyDescent="0.25">
      <c r="A275" s="189" t="s">
        <v>749</v>
      </c>
      <c r="B275" s="188" t="s">
        <v>750</v>
      </c>
      <c r="C275" s="264"/>
      <c r="D275" s="252"/>
      <c r="E275" s="252"/>
      <c r="F275" s="270">
        <f>SUM(E276:E276)</f>
        <v>1922.61</v>
      </c>
      <c r="G275" s="177"/>
    </row>
    <row r="276" spans="1:7" ht="17.100000000000001" customHeight="1" x14ac:dyDescent="0.3">
      <c r="A276" s="174" t="s">
        <v>752</v>
      </c>
      <c r="B276" s="175" t="s">
        <v>753</v>
      </c>
      <c r="C276" s="277"/>
      <c r="D276" s="250"/>
      <c r="E276" s="251">
        <f>SUM(D277)</f>
        <v>1922.61</v>
      </c>
      <c r="F276" s="250"/>
      <c r="G276" s="177"/>
    </row>
    <row r="277" spans="1:7" ht="17.100000000000001" customHeight="1" x14ac:dyDescent="0.3">
      <c r="A277" s="174" t="s">
        <v>754</v>
      </c>
      <c r="B277" s="175" t="s">
        <v>755</v>
      </c>
      <c r="C277" s="277"/>
      <c r="D277" s="251">
        <f>VLOOKUP($A277,DTA!$A$3:$C$678,3,0)</f>
        <v>1922.61</v>
      </c>
      <c r="E277" s="250"/>
      <c r="F277" s="250"/>
      <c r="G277" s="170"/>
    </row>
    <row r="278" spans="1:7" ht="7.5" customHeight="1" x14ac:dyDescent="0.3">
      <c r="A278" s="174"/>
      <c r="B278" s="175"/>
      <c r="C278" s="277"/>
      <c r="D278" s="250"/>
      <c r="E278" s="250"/>
      <c r="F278" s="250"/>
      <c r="G278" s="177"/>
    </row>
    <row r="279" spans="1:7" ht="7.5" customHeight="1" x14ac:dyDescent="0.3">
      <c r="A279" s="174"/>
      <c r="B279" s="175"/>
      <c r="C279" s="277"/>
      <c r="D279" s="250"/>
      <c r="E279" s="250"/>
      <c r="F279" s="250"/>
      <c r="G279" s="177"/>
    </row>
    <row r="280" spans="1:7" ht="15" customHeight="1" x14ac:dyDescent="0.25">
      <c r="A280" s="189" t="s">
        <v>756</v>
      </c>
      <c r="B280" s="188" t="s">
        <v>1480</v>
      </c>
      <c r="C280" s="264"/>
      <c r="D280" s="252"/>
      <c r="E280" s="252"/>
      <c r="F280" s="270">
        <f>SUM(E281)</f>
        <v>807038.18</v>
      </c>
      <c r="G280" s="177"/>
    </row>
    <row r="281" spans="1:7" ht="18.75" customHeight="1" x14ac:dyDescent="0.3">
      <c r="A281" s="174" t="s">
        <v>757</v>
      </c>
      <c r="B281" s="175" t="s">
        <v>758</v>
      </c>
      <c r="C281" s="277"/>
      <c r="D281" s="250"/>
      <c r="E281" s="251">
        <f>SUM(D282:D284)</f>
        <v>807038.18</v>
      </c>
      <c r="F281" s="250"/>
      <c r="G281" s="177"/>
    </row>
    <row r="282" spans="1:7" ht="17.100000000000001" customHeight="1" x14ac:dyDescent="0.3">
      <c r="A282" s="174" t="s">
        <v>759</v>
      </c>
      <c r="B282" s="175" t="s">
        <v>760</v>
      </c>
      <c r="C282" s="277"/>
      <c r="D282" s="253">
        <f>SUM(C283)</f>
        <v>807038.14</v>
      </c>
      <c r="E282" s="250"/>
      <c r="F282" s="250"/>
      <c r="G282" s="177"/>
    </row>
    <row r="283" spans="1:7" ht="17.100000000000001" customHeight="1" x14ac:dyDescent="0.3">
      <c r="A283" s="174" t="s">
        <v>761</v>
      </c>
      <c r="B283" s="175" t="s">
        <v>1322</v>
      </c>
      <c r="C283" s="251">
        <f>VLOOKUP($A283,DTA!$A$3:$C$678,3,0)</f>
        <v>807038.14</v>
      </c>
      <c r="D283" s="250"/>
      <c r="E283" s="250"/>
      <c r="F283" s="250"/>
      <c r="G283" s="177"/>
    </row>
    <row r="284" spans="1:7" ht="17.100000000000001" customHeight="1" x14ac:dyDescent="0.3">
      <c r="A284" s="174" t="s">
        <v>1753</v>
      </c>
      <c r="B284" s="175" t="s">
        <v>1754</v>
      </c>
      <c r="C284" s="253"/>
      <c r="D284" s="251">
        <f>VLOOKUP($A284,DTA!$A$3:$C$678,3,0)</f>
        <v>0.04</v>
      </c>
      <c r="E284" s="250"/>
      <c r="F284" s="250"/>
      <c r="G284" s="177"/>
    </row>
    <row r="285" spans="1:7" ht="9" customHeight="1" x14ac:dyDescent="0.3">
      <c r="A285" s="174"/>
      <c r="B285" s="175"/>
      <c r="C285" s="277"/>
      <c r="D285" s="250"/>
      <c r="E285" s="250"/>
      <c r="F285" s="250"/>
      <c r="G285" s="170"/>
    </row>
    <row r="286" spans="1:7" ht="9" customHeight="1" x14ac:dyDescent="0.3">
      <c r="A286" s="174"/>
      <c r="B286" s="175"/>
      <c r="C286" s="277"/>
      <c r="D286" s="250"/>
      <c r="E286" s="250"/>
      <c r="F286" s="250"/>
      <c r="G286" s="170"/>
    </row>
    <row r="287" spans="1:7" ht="17.25" customHeight="1" x14ac:dyDescent="0.25">
      <c r="A287" s="189" t="s">
        <v>762</v>
      </c>
      <c r="B287" s="188" t="s">
        <v>763</v>
      </c>
      <c r="C287" s="264"/>
      <c r="D287" s="252"/>
      <c r="E287" s="252"/>
      <c r="F287" s="270">
        <f>+E288+E292</f>
        <v>130881.01999999999</v>
      </c>
      <c r="G287" s="177"/>
    </row>
    <row r="288" spans="1:7" ht="17.25" customHeight="1" x14ac:dyDescent="0.3">
      <c r="A288" s="174" t="s">
        <v>1398</v>
      </c>
      <c r="B288" s="175" t="s">
        <v>1399</v>
      </c>
      <c r="C288" s="264"/>
      <c r="D288" s="252"/>
      <c r="E288" s="250">
        <f>+D289</f>
        <v>280.89999999999998</v>
      </c>
      <c r="F288" s="270"/>
      <c r="G288" s="177"/>
    </row>
    <row r="289" spans="1:7" ht="17.25" customHeight="1" x14ac:dyDescent="0.3">
      <c r="A289" s="174" t="s">
        <v>1400</v>
      </c>
      <c r="B289" s="175" t="s">
        <v>760</v>
      </c>
      <c r="C289" s="264"/>
      <c r="D289" s="250">
        <f>+C290</f>
        <v>280.89999999999998</v>
      </c>
      <c r="E289" s="252"/>
      <c r="F289" s="270"/>
      <c r="G289" s="177"/>
    </row>
    <row r="290" spans="1:7" ht="17.25" customHeight="1" x14ac:dyDescent="0.3">
      <c r="A290" s="174" t="s">
        <v>1401</v>
      </c>
      <c r="B290" s="175" t="s">
        <v>1342</v>
      </c>
      <c r="C290" s="251">
        <f>VLOOKUP($A290,DTA!$A$3:$C$678,3,0)</f>
        <v>280.89999999999998</v>
      </c>
      <c r="D290" s="252"/>
      <c r="E290" s="252"/>
      <c r="F290" s="270"/>
      <c r="G290" s="177"/>
    </row>
    <row r="291" spans="1:7" ht="9" customHeight="1" x14ac:dyDescent="0.3">
      <c r="A291" s="174"/>
      <c r="B291" s="175"/>
      <c r="C291" s="253"/>
      <c r="D291" s="252"/>
      <c r="E291" s="252"/>
      <c r="F291" s="270"/>
      <c r="G291" s="177"/>
    </row>
    <row r="292" spans="1:7" ht="18" customHeight="1" x14ac:dyDescent="0.3">
      <c r="A292" s="174" t="s">
        <v>1019</v>
      </c>
      <c r="B292" s="175" t="s">
        <v>1020</v>
      </c>
      <c r="C292" s="277"/>
      <c r="D292" s="250"/>
      <c r="E292" s="251">
        <f>SUM(D293)</f>
        <v>130600.12</v>
      </c>
      <c r="F292" s="250"/>
      <c r="G292" s="177"/>
    </row>
    <row r="293" spans="1:7" ht="18" customHeight="1" x14ac:dyDescent="0.3">
      <c r="A293" s="174" t="s">
        <v>1021</v>
      </c>
      <c r="B293" s="175" t="s">
        <v>760</v>
      </c>
      <c r="C293" s="277"/>
      <c r="D293" s="253">
        <f>SUM(C294)</f>
        <v>130600.12</v>
      </c>
      <c r="E293" s="250"/>
      <c r="F293" s="250"/>
      <c r="G293" s="177"/>
    </row>
    <row r="294" spans="1:7" ht="18" customHeight="1" x14ac:dyDescent="0.3">
      <c r="A294" s="174" t="s">
        <v>1022</v>
      </c>
      <c r="B294" s="175" t="s">
        <v>1013</v>
      </c>
      <c r="C294" s="251">
        <f>VLOOKUP($A294,DTA!$A$3:$C$678,3,0)</f>
        <v>130600.12</v>
      </c>
      <c r="D294" s="250"/>
      <c r="E294" s="250"/>
      <c r="F294" s="250"/>
      <c r="G294" s="177"/>
    </row>
    <row r="295" spans="1:7" ht="18" customHeight="1" x14ac:dyDescent="0.3">
      <c r="A295" s="174"/>
      <c r="B295" s="175"/>
      <c r="C295" s="253"/>
      <c r="D295" s="250"/>
      <c r="E295" s="250"/>
      <c r="F295" s="250"/>
      <c r="G295" s="177"/>
    </row>
    <row r="296" spans="1:7" ht="18" customHeight="1" x14ac:dyDescent="0.3">
      <c r="A296" s="174"/>
      <c r="B296" s="175"/>
      <c r="C296" s="253"/>
      <c r="D296" s="250"/>
      <c r="E296" s="250"/>
      <c r="F296" s="250"/>
      <c r="G296" s="177"/>
    </row>
    <row r="297" spans="1:7" ht="18" customHeight="1" x14ac:dyDescent="0.3">
      <c r="A297" s="189" t="s">
        <v>1718</v>
      </c>
      <c r="B297" s="318" t="s">
        <v>1719</v>
      </c>
      <c r="C297" s="253"/>
      <c r="D297" s="250"/>
      <c r="E297" s="250"/>
      <c r="F297" s="252">
        <f>+E298</f>
        <v>64536.74</v>
      </c>
      <c r="G297" s="177"/>
    </row>
    <row r="298" spans="1:7" ht="18" customHeight="1" x14ac:dyDescent="0.3">
      <c r="A298" s="174" t="s">
        <v>1720</v>
      </c>
      <c r="B298" s="175" t="s">
        <v>1721</v>
      </c>
      <c r="C298" s="253"/>
      <c r="D298" s="250"/>
      <c r="E298" s="250">
        <f>+D299</f>
        <v>64536.74</v>
      </c>
      <c r="F298" s="250"/>
      <c r="G298" s="177"/>
    </row>
    <row r="299" spans="1:7" ht="18" customHeight="1" x14ac:dyDescent="0.3">
      <c r="A299" s="174" t="s">
        <v>1722</v>
      </c>
      <c r="B299" s="175" t="s">
        <v>1681</v>
      </c>
      <c r="C299" s="253"/>
      <c r="D299" s="251">
        <f>VLOOKUP($A299,DTA!$A$3:$C$678,3,0)</f>
        <v>64536.74</v>
      </c>
      <c r="E299" s="250"/>
      <c r="F299" s="250"/>
      <c r="G299" s="177"/>
    </row>
    <row r="300" spans="1:7" ht="9" customHeight="1" x14ac:dyDescent="0.3">
      <c r="A300" s="223"/>
      <c r="B300" s="257"/>
      <c r="C300" s="253"/>
      <c r="D300" s="250"/>
      <c r="E300" s="250"/>
      <c r="F300" s="250"/>
      <c r="G300" s="177"/>
    </row>
    <row r="301" spans="1:7" ht="9" customHeight="1" x14ac:dyDescent="0.3">
      <c r="A301" s="223"/>
      <c r="B301" s="257"/>
      <c r="C301" s="253"/>
      <c r="D301" s="250"/>
      <c r="E301" s="250"/>
      <c r="F301" s="250"/>
      <c r="G301" s="177"/>
    </row>
    <row r="302" spans="1:7" ht="9" customHeight="1" x14ac:dyDescent="0.3">
      <c r="A302" s="223"/>
      <c r="B302" s="257"/>
      <c r="C302" s="253"/>
      <c r="D302" s="250"/>
      <c r="E302" s="250"/>
      <c r="F302" s="250"/>
      <c r="G302" s="177"/>
    </row>
    <row r="303" spans="1:7" ht="15" thickBot="1" x14ac:dyDescent="0.25">
      <c r="A303" s="189" t="s">
        <v>764</v>
      </c>
      <c r="B303" s="190" t="s">
        <v>765</v>
      </c>
      <c r="C303" s="188"/>
      <c r="D303" s="252"/>
      <c r="E303" s="252"/>
      <c r="F303" s="252"/>
      <c r="G303" s="255">
        <f>SUM(F304:F312)</f>
        <v>81102.039999999994</v>
      </c>
    </row>
    <row r="304" spans="1:7" ht="8.25" customHeight="1" thickTop="1" x14ac:dyDescent="0.3">
      <c r="A304" s="174"/>
      <c r="B304" s="175"/>
      <c r="C304" s="176"/>
      <c r="D304" s="250"/>
      <c r="E304" s="250"/>
      <c r="F304" s="250"/>
      <c r="G304" s="270"/>
    </row>
    <row r="305" spans="1:9" ht="17.100000000000001" customHeight="1" x14ac:dyDescent="0.2">
      <c r="A305" s="189" t="s">
        <v>766</v>
      </c>
      <c r="B305" s="188" t="s">
        <v>767</v>
      </c>
      <c r="C305" s="169"/>
      <c r="D305" s="252"/>
      <c r="E305" s="252"/>
      <c r="F305" s="270">
        <f>SUM(E306:E308)</f>
        <v>81102.039999999994</v>
      </c>
      <c r="G305" s="252"/>
    </row>
    <row r="306" spans="1:9" ht="18" customHeight="1" x14ac:dyDescent="0.3">
      <c r="A306" s="174" t="s">
        <v>1702</v>
      </c>
      <c r="B306" s="175" t="s">
        <v>1703</v>
      </c>
      <c r="C306" s="169"/>
      <c r="D306" s="252"/>
      <c r="E306" s="250">
        <f>+D307</f>
        <v>46.29</v>
      </c>
      <c r="F306" s="270"/>
      <c r="G306" s="252"/>
    </row>
    <row r="307" spans="1:9" ht="18" customHeight="1" x14ac:dyDescent="0.3">
      <c r="A307" s="174" t="s">
        <v>1542</v>
      </c>
      <c r="B307" s="175" t="s">
        <v>1704</v>
      </c>
      <c r="C307" s="169"/>
      <c r="D307" s="251">
        <f>VLOOKUP($A307,DTA!$A$3:$C$678,3,0)</f>
        <v>46.29</v>
      </c>
      <c r="E307" s="252"/>
      <c r="F307" s="270"/>
      <c r="G307" s="252"/>
    </row>
    <row r="308" spans="1:9" ht="18" customHeight="1" x14ac:dyDescent="0.3">
      <c r="A308" s="174" t="s">
        <v>768</v>
      </c>
      <c r="B308" s="175" t="s">
        <v>158</v>
      </c>
      <c r="C308" s="176"/>
      <c r="D308" s="250"/>
      <c r="E308" s="251">
        <f>SUM(D309)</f>
        <v>81055.75</v>
      </c>
      <c r="F308" s="250"/>
      <c r="G308" s="250"/>
    </row>
    <row r="309" spans="1:9" ht="18" customHeight="1" x14ac:dyDescent="0.3">
      <c r="A309" s="174" t="s">
        <v>769</v>
      </c>
      <c r="B309" s="175" t="s">
        <v>770</v>
      </c>
      <c r="C309" s="176"/>
      <c r="D309" s="251">
        <f>VLOOKUP($A309,DTA!$A$3:$C$678,3,0)</f>
        <v>81055.75</v>
      </c>
      <c r="E309" s="250"/>
      <c r="F309" s="250"/>
      <c r="G309" s="250"/>
    </row>
    <row r="310" spans="1:9" ht="14.25" hidden="1" customHeight="1" x14ac:dyDescent="0.3">
      <c r="A310" s="174" t="s">
        <v>771</v>
      </c>
      <c r="B310" s="175" t="s">
        <v>772</v>
      </c>
      <c r="C310" s="176"/>
      <c r="D310" s="253"/>
      <c r="E310" s="250"/>
      <c r="F310" s="250">
        <f>+E311</f>
        <v>0</v>
      </c>
      <c r="G310" s="250"/>
    </row>
    <row r="311" spans="1:9" ht="15.75" hidden="1" customHeight="1" x14ac:dyDescent="0.3">
      <c r="A311" s="174" t="s">
        <v>1737</v>
      </c>
      <c r="B311" s="175" t="s">
        <v>1738</v>
      </c>
      <c r="C311" s="176"/>
      <c r="D311" s="253"/>
      <c r="E311" s="251">
        <v>0</v>
      </c>
      <c r="F311" s="250"/>
      <c r="G311" s="250"/>
    </row>
    <row r="312" spans="1:9" s="3" customFormat="1" ht="34.5" hidden="1" customHeight="1" x14ac:dyDescent="0.3">
      <c r="A312" s="298" t="s">
        <v>1332</v>
      </c>
      <c r="B312" s="188" t="s">
        <v>1333</v>
      </c>
      <c r="C312" s="176"/>
      <c r="D312" s="250"/>
      <c r="E312" s="253"/>
      <c r="F312" s="252">
        <f>+E313</f>
        <v>0</v>
      </c>
      <c r="G312" s="250"/>
    </row>
    <row r="313" spans="1:9" s="3" customFormat="1" ht="17.100000000000001" hidden="1" customHeight="1" x14ac:dyDescent="0.3">
      <c r="A313" s="223" t="s">
        <v>1334</v>
      </c>
      <c r="B313" s="257" t="s">
        <v>1628</v>
      </c>
      <c r="C313" s="176"/>
      <c r="D313" s="250"/>
      <c r="E313" s="251">
        <v>0</v>
      </c>
      <c r="F313" s="250"/>
      <c r="G313" s="250"/>
    </row>
    <row r="314" spans="1:9" ht="6.75" hidden="1" customHeight="1" x14ac:dyDescent="0.3">
      <c r="A314" s="174"/>
      <c r="B314" s="185"/>
      <c r="C314" s="176"/>
      <c r="D314" s="250"/>
      <c r="E314" s="253"/>
      <c r="F314" s="253"/>
      <c r="G314" s="250"/>
    </row>
    <row r="315" spans="1:9" ht="6.75" customHeight="1" x14ac:dyDescent="0.3">
      <c r="A315" s="174"/>
      <c r="B315" s="185"/>
      <c r="C315" s="176"/>
      <c r="D315" s="250"/>
      <c r="E315" s="253"/>
      <c r="F315" s="253"/>
      <c r="G315" s="250"/>
    </row>
    <row r="316" spans="1:9" ht="6.75" customHeight="1" x14ac:dyDescent="0.3">
      <c r="A316" s="174"/>
      <c r="B316" s="185"/>
      <c r="C316" s="176"/>
      <c r="D316" s="250"/>
      <c r="E316" s="253"/>
      <c r="F316" s="253"/>
      <c r="G316" s="250"/>
    </row>
    <row r="317" spans="1:9" s="3" customFormat="1" ht="16.5" customHeight="1" thickBot="1" x14ac:dyDescent="0.25">
      <c r="A317" s="189" t="s">
        <v>773</v>
      </c>
      <c r="B317" s="190" t="s">
        <v>774</v>
      </c>
      <c r="C317" s="188"/>
      <c r="D317" s="170"/>
      <c r="E317" s="252"/>
      <c r="F317" s="252"/>
      <c r="G317" s="255">
        <f>SUM(F318:F354)</f>
        <v>4322787.6800000006</v>
      </c>
    </row>
    <row r="318" spans="1:9" s="3" customFormat="1" ht="17.25" hidden="1" customHeight="1" thickTop="1" x14ac:dyDescent="0.2">
      <c r="A318" s="189" t="s">
        <v>1023</v>
      </c>
      <c r="B318" s="319" t="s">
        <v>1024</v>
      </c>
      <c r="C318" s="188"/>
      <c r="D318" s="170"/>
      <c r="E318" s="252"/>
      <c r="F318" s="252">
        <f>+E319</f>
        <v>0</v>
      </c>
      <c r="G318" s="270"/>
    </row>
    <row r="319" spans="1:9" s="3" customFormat="1" ht="16.5" hidden="1" customHeight="1" x14ac:dyDescent="0.3">
      <c r="A319" s="174" t="s">
        <v>1025</v>
      </c>
      <c r="B319" s="175" t="s">
        <v>367</v>
      </c>
      <c r="C319" s="188"/>
      <c r="D319" s="170"/>
      <c r="E319" s="253">
        <v>0</v>
      </c>
      <c r="F319" s="252"/>
      <c r="G319" s="270"/>
    </row>
    <row r="320" spans="1:9" ht="7.5" customHeight="1" thickTop="1" x14ac:dyDescent="0.3">
      <c r="A320" s="223"/>
      <c r="B320" s="257"/>
      <c r="C320" s="176"/>
      <c r="D320" s="177"/>
      <c r="E320" s="250"/>
      <c r="F320" s="250"/>
      <c r="G320" s="270"/>
      <c r="I320" s="3"/>
    </row>
    <row r="321" spans="1:7" ht="17.100000000000001" customHeight="1" x14ac:dyDescent="0.2">
      <c r="A321" s="189" t="s">
        <v>775</v>
      </c>
      <c r="B321" s="188" t="s">
        <v>776</v>
      </c>
      <c r="C321" s="169"/>
      <c r="D321" s="170"/>
      <c r="E321" s="252"/>
      <c r="F321" s="270">
        <f>SUM(E322:E326)</f>
        <v>237444.44</v>
      </c>
      <c r="G321" s="252"/>
    </row>
    <row r="322" spans="1:7" ht="17.100000000000001" customHeight="1" x14ac:dyDescent="0.3">
      <c r="A322" s="174" t="s">
        <v>777</v>
      </c>
      <c r="B322" s="175" t="s">
        <v>228</v>
      </c>
      <c r="C322" s="176"/>
      <c r="D322" s="177"/>
      <c r="E322" s="253">
        <f>VLOOKUP($A322,DTA!$A$3:$C$678,3,0)</f>
        <v>46736.11</v>
      </c>
      <c r="F322" s="250"/>
      <c r="G322" s="250"/>
    </row>
    <row r="323" spans="1:7" ht="17.100000000000001" customHeight="1" x14ac:dyDescent="0.3">
      <c r="A323" s="174" t="s">
        <v>1497</v>
      </c>
      <c r="B323" s="175" t="s">
        <v>1494</v>
      </c>
      <c r="C323" s="176"/>
      <c r="D323" s="177"/>
      <c r="E323" s="253">
        <f>VLOOKUP($A323,DTA!$A$3:$C$678,3,0)</f>
        <v>15317.27</v>
      </c>
      <c r="F323" s="250"/>
      <c r="G323" s="250"/>
    </row>
    <row r="324" spans="1:7" ht="17.100000000000001" customHeight="1" x14ac:dyDescent="0.3">
      <c r="A324" s="174" t="s">
        <v>1647</v>
      </c>
      <c r="B324" s="175" t="s">
        <v>1648</v>
      </c>
      <c r="C324" s="176"/>
      <c r="D324" s="177"/>
      <c r="E324" s="253">
        <f>VLOOKUP($A324,DTA!$A$3:$C$678,3,0)</f>
        <v>6000.64</v>
      </c>
      <c r="F324" s="250"/>
      <c r="G324" s="250"/>
    </row>
    <row r="325" spans="1:7" ht="17.100000000000001" customHeight="1" x14ac:dyDescent="0.3">
      <c r="A325" s="174" t="s">
        <v>778</v>
      </c>
      <c r="B325" s="175" t="s">
        <v>207</v>
      </c>
      <c r="C325" s="176"/>
      <c r="D325" s="177"/>
      <c r="E325" s="253">
        <f>VLOOKUP($A325,DTA!$A$3:$C$678,3,0)</f>
        <v>165531.16</v>
      </c>
      <c r="F325" s="250"/>
      <c r="G325" s="250"/>
    </row>
    <row r="326" spans="1:7" ht="17.100000000000001" customHeight="1" x14ac:dyDescent="0.3">
      <c r="A326" s="174" t="s">
        <v>779</v>
      </c>
      <c r="B326" s="175" t="s">
        <v>214</v>
      </c>
      <c r="C326" s="176"/>
      <c r="D326" s="177"/>
      <c r="E326" s="251">
        <f>VLOOKUP($A326,DTA!$A$3:$C$678,3,0)</f>
        <v>3859.26</v>
      </c>
      <c r="F326" s="250"/>
      <c r="G326" s="250"/>
    </row>
    <row r="327" spans="1:7" ht="9.75" customHeight="1" x14ac:dyDescent="0.3">
      <c r="A327" s="174"/>
      <c r="B327" s="175"/>
      <c r="C327" s="176"/>
      <c r="D327" s="177"/>
      <c r="E327" s="253"/>
      <c r="F327" s="250"/>
      <c r="G327" s="250"/>
    </row>
    <row r="328" spans="1:7" ht="17.100000000000001" customHeight="1" x14ac:dyDescent="0.2">
      <c r="A328" s="189" t="s">
        <v>780</v>
      </c>
      <c r="B328" s="188" t="s">
        <v>781</v>
      </c>
      <c r="C328" s="169"/>
      <c r="D328" s="170"/>
      <c r="E328" s="252"/>
      <c r="F328" s="270">
        <f>SUM(E329:E336)</f>
        <v>2351723.52</v>
      </c>
      <c r="G328" s="252"/>
    </row>
    <row r="329" spans="1:7" ht="17.100000000000001" hidden="1" customHeight="1" x14ac:dyDescent="0.3">
      <c r="A329" s="174" t="s">
        <v>782</v>
      </c>
      <c r="B329" s="175" t="s">
        <v>1554</v>
      </c>
      <c r="C329" s="169"/>
      <c r="D329" s="170"/>
      <c r="E329" s="289">
        <v>0</v>
      </c>
      <c r="F329" s="270"/>
      <c r="G329" s="252"/>
    </row>
    <row r="330" spans="1:7" ht="17.100000000000001" customHeight="1" x14ac:dyDescent="0.3">
      <c r="A330" s="174" t="s">
        <v>1416</v>
      </c>
      <c r="B330" s="175" t="s">
        <v>1417</v>
      </c>
      <c r="C330" s="176"/>
      <c r="D330" s="177"/>
      <c r="E330" s="289">
        <f>VLOOKUP($A330,DTA!$A$3:$C$678,3,0)</f>
        <v>2344.7199999999998</v>
      </c>
      <c r="F330" s="250"/>
      <c r="G330" s="250"/>
    </row>
    <row r="331" spans="1:7" ht="17.100000000000001" hidden="1" customHeight="1" x14ac:dyDescent="0.3">
      <c r="A331" s="174" t="s">
        <v>783</v>
      </c>
      <c r="B331" s="175" t="s">
        <v>1665</v>
      </c>
      <c r="C331" s="176"/>
      <c r="D331" s="177"/>
      <c r="E331" s="289">
        <v>0</v>
      </c>
      <c r="F331" s="250"/>
      <c r="G331" s="250"/>
    </row>
    <row r="332" spans="1:7" ht="17.100000000000001" hidden="1" customHeight="1" x14ac:dyDescent="0.3">
      <c r="A332" s="174" t="s">
        <v>784</v>
      </c>
      <c r="B332" s="175" t="s">
        <v>785</v>
      </c>
      <c r="C332" s="176"/>
      <c r="D332" s="177"/>
      <c r="E332" s="253">
        <v>0</v>
      </c>
      <c r="F332" s="250"/>
      <c r="G332" s="250"/>
    </row>
    <row r="333" spans="1:7" ht="17.100000000000001" hidden="1" customHeight="1" x14ac:dyDescent="0.3">
      <c r="A333" s="174" t="s">
        <v>1453</v>
      </c>
      <c r="B333" s="175" t="s">
        <v>1490</v>
      </c>
      <c r="C333" s="176"/>
      <c r="D333" s="177"/>
      <c r="E333" s="253">
        <v>0</v>
      </c>
      <c r="F333" s="250"/>
      <c r="G333" s="250"/>
    </row>
    <row r="334" spans="1:7" ht="17.100000000000001" customHeight="1" x14ac:dyDescent="0.3">
      <c r="A334" s="174" t="s">
        <v>783</v>
      </c>
      <c r="B334" s="175" t="s">
        <v>1665</v>
      </c>
      <c r="C334" s="176"/>
      <c r="D334" s="177"/>
      <c r="E334" s="289">
        <f>VLOOKUP($A334,DTA!$A$3:$C$678,3,0)</f>
        <v>2000000</v>
      </c>
      <c r="F334" s="250"/>
      <c r="G334" s="250"/>
    </row>
    <row r="335" spans="1:7" ht="17.100000000000001" hidden="1" customHeight="1" x14ac:dyDescent="0.3">
      <c r="A335" s="174" t="s">
        <v>784</v>
      </c>
      <c r="B335" s="175" t="s">
        <v>785</v>
      </c>
      <c r="C335" s="176"/>
      <c r="D335" s="177"/>
      <c r="E335" s="289">
        <v>0</v>
      </c>
      <c r="F335" s="250"/>
      <c r="G335" s="250"/>
    </row>
    <row r="336" spans="1:7" ht="17.100000000000001" customHeight="1" x14ac:dyDescent="0.3">
      <c r="A336" s="174" t="s">
        <v>1453</v>
      </c>
      <c r="B336" s="175" t="s">
        <v>1490</v>
      </c>
      <c r="C336" s="176"/>
      <c r="D336" s="177"/>
      <c r="E336" s="290">
        <f>VLOOKUP($A336,DTA!$A$3:$C$678,3,0)</f>
        <v>349378.8</v>
      </c>
      <c r="F336" s="250"/>
      <c r="G336" s="250"/>
    </row>
    <row r="337" spans="1:7" ht="8.25" customHeight="1" x14ac:dyDescent="0.3">
      <c r="A337" s="223"/>
      <c r="B337" s="257"/>
      <c r="C337" s="176"/>
      <c r="D337" s="177"/>
      <c r="E337" s="253"/>
      <c r="F337" s="250"/>
      <c r="G337" s="250"/>
    </row>
    <row r="338" spans="1:7" ht="17.100000000000001" customHeight="1" x14ac:dyDescent="0.2">
      <c r="A338" s="189" t="s">
        <v>787</v>
      </c>
      <c r="B338" s="188" t="s">
        <v>788</v>
      </c>
      <c r="C338" s="169"/>
      <c r="D338" s="170"/>
      <c r="E338" s="252"/>
      <c r="F338" s="270">
        <f>SUM(E339:E342)</f>
        <v>58222.679999999993</v>
      </c>
      <c r="G338" s="170"/>
    </row>
    <row r="339" spans="1:7" ht="17.100000000000001" customHeight="1" x14ac:dyDescent="0.3">
      <c r="A339" s="174" t="s">
        <v>789</v>
      </c>
      <c r="B339" s="175" t="s">
        <v>790</v>
      </c>
      <c r="C339" s="176"/>
      <c r="D339" s="177"/>
      <c r="E339" s="253">
        <f>VLOOKUP($A339,DTA!$A$3:$C$678,3,0)</f>
        <v>19171.009999999998</v>
      </c>
      <c r="F339" s="250"/>
      <c r="G339" s="177"/>
    </row>
    <row r="340" spans="1:7" ht="17.100000000000001" customHeight="1" x14ac:dyDescent="0.3">
      <c r="A340" s="174" t="s">
        <v>791</v>
      </c>
      <c r="B340" s="175" t="s">
        <v>381</v>
      </c>
      <c r="C340" s="176"/>
      <c r="D340" s="177"/>
      <c r="E340" s="253">
        <f>VLOOKUP($A340,DTA!$A$3:$C$678,3,0)</f>
        <v>3330.68</v>
      </c>
      <c r="F340" s="250"/>
      <c r="G340" s="177"/>
    </row>
    <row r="341" spans="1:7" s="3" customFormat="1" ht="17.100000000000001" customHeight="1" x14ac:dyDescent="0.3">
      <c r="A341" s="174" t="s">
        <v>792</v>
      </c>
      <c r="B341" s="175" t="s">
        <v>383</v>
      </c>
      <c r="C341" s="176"/>
      <c r="D341" s="177"/>
      <c r="E341" s="253">
        <f>VLOOKUP($A341,DTA!$A$3:$C$678,3,0)</f>
        <v>28438.04</v>
      </c>
      <c r="F341" s="250"/>
      <c r="G341" s="177"/>
    </row>
    <row r="342" spans="1:7" s="3" customFormat="1" ht="17.100000000000001" customHeight="1" x14ac:dyDescent="0.3">
      <c r="A342" s="174" t="s">
        <v>1597</v>
      </c>
      <c r="B342" s="175" t="s">
        <v>1487</v>
      </c>
      <c r="C342" s="176"/>
      <c r="D342" s="177"/>
      <c r="E342" s="251">
        <f>VLOOKUP($A342,DTA!$A$3:$C$678,3,0)</f>
        <v>7282.95</v>
      </c>
      <c r="F342" s="250"/>
      <c r="G342" s="177"/>
    </row>
    <row r="343" spans="1:7" s="3" customFormat="1" ht="17.100000000000001" customHeight="1" x14ac:dyDescent="0.3">
      <c r="A343" s="174"/>
      <c r="B343" s="175"/>
      <c r="C343" s="176"/>
      <c r="D343" s="177"/>
      <c r="E343" s="253"/>
      <c r="F343" s="250"/>
      <c r="G343" s="177"/>
    </row>
    <row r="344" spans="1:7" s="3" customFormat="1" ht="17.100000000000001" customHeight="1" x14ac:dyDescent="0.3">
      <c r="A344" s="174"/>
      <c r="B344" s="175"/>
      <c r="C344" s="176"/>
      <c r="D344" s="177"/>
      <c r="E344" s="253"/>
      <c r="F344" s="250"/>
      <c r="G344" s="177"/>
    </row>
    <row r="345" spans="1:7" s="3" customFormat="1" ht="17.100000000000001" customHeight="1" x14ac:dyDescent="0.3">
      <c r="A345" s="174"/>
      <c r="B345" s="175"/>
      <c r="C345" s="176"/>
      <c r="D345" s="177"/>
      <c r="E345" s="253"/>
      <c r="F345" s="250"/>
      <c r="G345" s="177"/>
    </row>
    <row r="346" spans="1:7" ht="6.75" customHeight="1" x14ac:dyDescent="0.3">
      <c r="A346" s="223"/>
      <c r="B346" s="257"/>
      <c r="C346" s="176"/>
      <c r="D346" s="177"/>
      <c r="E346" s="250"/>
      <c r="F346" s="250"/>
      <c r="G346" s="177"/>
    </row>
    <row r="347" spans="1:7" ht="18.75" customHeight="1" x14ac:dyDescent="0.2">
      <c r="A347" s="199" t="s">
        <v>793</v>
      </c>
      <c r="B347" s="317" t="s">
        <v>1481</v>
      </c>
      <c r="C347" s="169"/>
      <c r="D347" s="170"/>
      <c r="E347" s="252"/>
      <c r="F347" s="308">
        <f>SUM(E348:E349)</f>
        <v>935544.26</v>
      </c>
      <c r="G347" s="170"/>
    </row>
    <row r="348" spans="1:7" ht="16.5" customHeight="1" x14ac:dyDescent="0.3">
      <c r="A348" s="174" t="s">
        <v>794</v>
      </c>
      <c r="B348" s="175" t="s">
        <v>1482</v>
      </c>
      <c r="C348" s="176"/>
      <c r="D348" s="177"/>
      <c r="E348" s="253">
        <f>VLOOKUP($A348,DTA!$A$3:$C$678,3,0)</f>
        <v>661208.39</v>
      </c>
      <c r="F348" s="250"/>
      <c r="G348" s="177"/>
    </row>
    <row r="349" spans="1:7" ht="15.75" customHeight="1" x14ac:dyDescent="0.3">
      <c r="A349" s="174" t="s">
        <v>795</v>
      </c>
      <c r="B349" s="175" t="s">
        <v>1483</v>
      </c>
      <c r="C349" s="176"/>
      <c r="D349" s="177"/>
      <c r="E349" s="251">
        <f>VLOOKUP($A349,DTA!$A$3:$C$678,3,0)</f>
        <v>274335.87</v>
      </c>
      <c r="F349" s="250"/>
      <c r="G349" s="177"/>
    </row>
    <row r="350" spans="1:7" ht="8.25" customHeight="1" x14ac:dyDescent="0.3">
      <c r="A350" s="174"/>
      <c r="B350" s="175"/>
      <c r="C350" s="176"/>
      <c r="D350" s="177"/>
      <c r="E350" s="250"/>
      <c r="F350" s="250"/>
      <c r="G350" s="177"/>
    </row>
    <row r="351" spans="1:7" ht="15.75" customHeight="1" x14ac:dyDescent="0.2">
      <c r="A351" s="189" t="s">
        <v>796</v>
      </c>
      <c r="B351" s="188" t="s">
        <v>797</v>
      </c>
      <c r="C351" s="169"/>
      <c r="D351" s="170"/>
      <c r="E351" s="252"/>
      <c r="F351" s="270">
        <f>SUM(E352)</f>
        <v>739630.78</v>
      </c>
      <c r="G351" s="170"/>
    </row>
    <row r="352" spans="1:7" ht="18.75" customHeight="1" x14ac:dyDescent="0.3">
      <c r="A352" s="174" t="s">
        <v>798</v>
      </c>
      <c r="B352" s="175" t="s">
        <v>799</v>
      </c>
      <c r="C352" s="176"/>
      <c r="D352" s="177"/>
      <c r="E352" s="251">
        <f>VLOOKUP($A352,DTA!$A$3:$C$678,3,0)</f>
        <v>739630.78</v>
      </c>
      <c r="F352" s="250"/>
      <c r="G352" s="177"/>
    </row>
    <row r="353" spans="1:7" ht="8.25" customHeight="1" x14ac:dyDescent="0.3">
      <c r="A353" s="174"/>
      <c r="B353" s="175"/>
      <c r="C353" s="176"/>
      <c r="D353" s="177"/>
      <c r="E353" s="253"/>
      <c r="F353" s="250"/>
      <c r="G353" s="177"/>
    </row>
    <row r="354" spans="1:7" ht="18.75" customHeight="1" x14ac:dyDescent="0.3">
      <c r="A354" s="181" t="s">
        <v>1562</v>
      </c>
      <c r="B354" s="172" t="s">
        <v>1563</v>
      </c>
      <c r="C354" s="176"/>
      <c r="D354" s="177"/>
      <c r="E354" s="253"/>
      <c r="F354" s="252">
        <f>+E355</f>
        <v>222</v>
      </c>
      <c r="G354" s="177"/>
    </row>
    <row r="355" spans="1:7" ht="18.75" customHeight="1" x14ac:dyDescent="0.3">
      <c r="A355" s="174" t="s">
        <v>1739</v>
      </c>
      <c r="B355" s="175" t="s">
        <v>1740</v>
      </c>
      <c r="C355" s="176"/>
      <c r="D355" s="177"/>
      <c r="E355" s="253">
        <f>+D356</f>
        <v>222</v>
      </c>
      <c r="F355" s="250"/>
      <c r="G355" s="177"/>
    </row>
    <row r="356" spans="1:7" ht="18.75" customHeight="1" x14ac:dyDescent="0.3">
      <c r="A356" s="174" t="s">
        <v>1741</v>
      </c>
      <c r="B356" s="175" t="s">
        <v>1742</v>
      </c>
      <c r="C356" s="176"/>
      <c r="D356" s="251">
        <f>VLOOKUP($A356,DTA!$A$3:$C$678,3,0)</f>
        <v>222</v>
      </c>
      <c r="E356" s="253"/>
      <c r="F356" s="250"/>
      <c r="G356" s="177"/>
    </row>
    <row r="357" spans="1:7" ht="15.75" customHeight="1" x14ac:dyDescent="0.3">
      <c r="A357" s="223"/>
      <c r="B357" s="257"/>
      <c r="C357" s="176"/>
      <c r="D357" s="177"/>
      <c r="E357" s="253"/>
      <c r="F357" s="250"/>
      <c r="G357" s="177"/>
    </row>
    <row r="358" spans="1:7" ht="15" hidden="1" thickBot="1" x14ac:dyDescent="0.25">
      <c r="A358" s="189" t="s">
        <v>800</v>
      </c>
      <c r="B358" s="188" t="s">
        <v>801</v>
      </c>
      <c r="C358" s="188"/>
      <c r="D358" s="170"/>
      <c r="E358" s="252"/>
      <c r="F358" s="252"/>
      <c r="G358" s="255">
        <f>SUM(F359:F362)</f>
        <v>0</v>
      </c>
    </row>
    <row r="359" spans="1:7" ht="18" hidden="1" customHeight="1" thickTop="1" x14ac:dyDescent="0.2">
      <c r="A359" s="189" t="s">
        <v>1418</v>
      </c>
      <c r="B359" s="188" t="s">
        <v>1419</v>
      </c>
      <c r="C359" s="188"/>
      <c r="D359" s="170"/>
      <c r="E359" s="252"/>
      <c r="F359" s="252">
        <f>+E360</f>
        <v>0</v>
      </c>
      <c r="G359" s="270"/>
    </row>
    <row r="360" spans="1:7" ht="17.25" hidden="1" customHeight="1" x14ac:dyDescent="0.3">
      <c r="A360" s="174" t="s">
        <v>1577</v>
      </c>
      <c r="B360" s="175" t="s">
        <v>397</v>
      </c>
      <c r="C360" s="188"/>
      <c r="D360" s="170"/>
      <c r="E360" s="253">
        <v>0</v>
      </c>
      <c r="F360" s="252"/>
      <c r="G360" s="270"/>
    </row>
    <row r="361" spans="1:7" ht="14.25" hidden="1" customHeight="1" x14ac:dyDescent="0.2">
      <c r="A361" s="189"/>
      <c r="B361" s="188"/>
      <c r="C361" s="188"/>
      <c r="D361" s="170"/>
      <c r="E361" s="252"/>
      <c r="F361" s="252"/>
      <c r="G361" s="270"/>
    </row>
    <row r="362" spans="1:7" ht="15.75" hidden="1" customHeight="1" x14ac:dyDescent="0.3">
      <c r="A362" s="189" t="s">
        <v>802</v>
      </c>
      <c r="B362" s="188" t="s">
        <v>803</v>
      </c>
      <c r="C362" s="169"/>
      <c r="D362" s="170"/>
      <c r="E362" s="252"/>
      <c r="F362" s="270">
        <f>SUM(E363:E364)</f>
        <v>0</v>
      </c>
      <c r="G362" s="250"/>
    </row>
    <row r="363" spans="1:7" ht="18" hidden="1" customHeight="1" x14ac:dyDescent="0.3">
      <c r="A363" s="174" t="s">
        <v>804</v>
      </c>
      <c r="B363" s="175" t="s">
        <v>397</v>
      </c>
      <c r="C363" s="176"/>
      <c r="D363" s="177"/>
      <c r="E363" s="253">
        <v>0</v>
      </c>
      <c r="F363" s="250"/>
      <c r="G363" s="250"/>
    </row>
    <row r="364" spans="1:7" ht="18" hidden="1" customHeight="1" x14ac:dyDescent="0.3">
      <c r="A364" s="174" t="s">
        <v>1539</v>
      </c>
      <c r="B364" s="175" t="s">
        <v>268</v>
      </c>
      <c r="C364" s="51"/>
      <c r="E364" s="251">
        <v>0</v>
      </c>
    </row>
    <row r="365" spans="1:7" ht="13.5" customHeight="1" x14ac:dyDescent="0.2">
      <c r="A365" s="51"/>
      <c r="B365" s="51"/>
      <c r="C365" s="51"/>
    </row>
    <row r="366" spans="1:7" x14ac:dyDescent="0.2">
      <c r="A366" s="51"/>
      <c r="B366" s="51"/>
      <c r="C366" s="51"/>
    </row>
    <row r="367" spans="1:7" x14ac:dyDescent="0.2">
      <c r="A367" s="51"/>
      <c r="B367" s="51"/>
      <c r="C367" s="51"/>
    </row>
    <row r="368" spans="1:7" ht="15.75" customHeight="1" x14ac:dyDescent="0.2">
      <c r="A368" s="51"/>
      <c r="B368" s="51"/>
      <c r="C368" s="51"/>
    </row>
    <row r="369" spans="1:3" x14ac:dyDescent="0.2">
      <c r="A369" s="51"/>
      <c r="B369" s="51"/>
      <c r="C369" s="51"/>
    </row>
    <row r="370" spans="1:3" x14ac:dyDescent="0.2">
      <c r="A370" s="51"/>
      <c r="B370" s="51"/>
      <c r="C370" s="51"/>
    </row>
    <row r="371" spans="1:3" x14ac:dyDescent="0.2">
      <c r="A371" s="51"/>
      <c r="B371" s="51"/>
      <c r="C371" s="51"/>
    </row>
    <row r="372" spans="1:3" s="3" customFormat="1" ht="16.5" customHeight="1" x14ac:dyDescent="0.2"/>
    <row r="373" spans="1:3" x14ac:dyDescent="0.2">
      <c r="A373" s="51"/>
      <c r="B373" s="51"/>
      <c r="C373" s="51"/>
    </row>
    <row r="374" spans="1:3" s="3" customFormat="1" x14ac:dyDescent="0.2"/>
    <row r="375" spans="1:3" x14ac:dyDescent="0.2">
      <c r="A375" s="51"/>
      <c r="B375" s="51"/>
      <c r="C375" s="51"/>
    </row>
    <row r="376" spans="1:3" x14ac:dyDescent="0.2">
      <c r="A376" s="51"/>
      <c r="B376" s="51"/>
      <c r="C376" s="51"/>
    </row>
    <row r="377" spans="1:3" x14ac:dyDescent="0.2">
      <c r="A377" s="51"/>
      <c r="B377" s="51"/>
      <c r="C377" s="51"/>
    </row>
    <row r="378" spans="1:3" x14ac:dyDescent="0.2">
      <c r="A378" s="51"/>
      <c r="B378" s="51"/>
      <c r="C378" s="51"/>
    </row>
    <row r="379" spans="1:3" s="3" customFormat="1" x14ac:dyDescent="0.2"/>
    <row r="380" spans="1:3" x14ac:dyDescent="0.2">
      <c r="A380" s="51"/>
      <c r="B380" s="51"/>
      <c r="C380" s="51"/>
    </row>
    <row r="381" spans="1:3" x14ac:dyDescent="0.2">
      <c r="A381" s="51"/>
      <c r="B381" s="51"/>
      <c r="C381" s="51"/>
    </row>
    <row r="382" spans="1:3" ht="18.75" customHeight="1" x14ac:dyDescent="0.2">
      <c r="A382" s="51"/>
      <c r="B382" s="51"/>
      <c r="C382" s="51"/>
    </row>
    <row r="383" spans="1:3" ht="15.75" customHeight="1" x14ac:dyDescent="0.2">
      <c r="A383" s="51"/>
      <c r="B383" s="51"/>
      <c r="C383" s="51"/>
    </row>
    <row r="384" spans="1:3" ht="15.75" customHeight="1" x14ac:dyDescent="0.2">
      <c r="A384" s="51"/>
      <c r="B384" s="51"/>
      <c r="C384" s="51"/>
    </row>
    <row r="385" spans="1:3" ht="12.75" customHeight="1" x14ac:dyDescent="0.2">
      <c r="A385" s="51"/>
      <c r="B385" s="51"/>
      <c r="C385" s="51"/>
    </row>
    <row r="386" spans="1:3" s="3" customFormat="1" ht="15.75" customHeight="1" x14ac:dyDescent="0.2"/>
    <row r="387" spans="1:3" x14ac:dyDescent="0.2">
      <c r="A387" s="51"/>
      <c r="B387" s="51"/>
      <c r="C387" s="51"/>
    </row>
    <row r="388" spans="1:3" x14ac:dyDescent="0.2">
      <c r="A388" s="51"/>
      <c r="B388" s="51"/>
      <c r="C388" s="51"/>
    </row>
    <row r="389" spans="1:3" x14ac:dyDescent="0.2">
      <c r="A389" s="51"/>
      <c r="B389" s="51"/>
      <c r="C389" s="51"/>
    </row>
    <row r="390" spans="1:3" x14ac:dyDescent="0.2">
      <c r="A390" s="51"/>
      <c r="B390" s="51"/>
      <c r="C390" s="51"/>
    </row>
    <row r="391" spans="1:3" x14ac:dyDescent="0.2">
      <c r="A391" s="51"/>
      <c r="B391" s="51"/>
      <c r="C391" s="51"/>
    </row>
    <row r="392" spans="1:3" x14ac:dyDescent="0.2">
      <c r="A392" s="51"/>
      <c r="B392" s="51"/>
      <c r="C392" s="51"/>
    </row>
    <row r="393" spans="1:3" x14ac:dyDescent="0.2">
      <c r="A393" s="51"/>
      <c r="B393" s="51"/>
      <c r="C393" s="51"/>
    </row>
    <row r="394" spans="1:3" x14ac:dyDescent="0.2">
      <c r="A394" s="51"/>
      <c r="B394" s="51"/>
      <c r="C394" s="51"/>
    </row>
    <row r="395" spans="1:3" x14ac:dyDescent="0.2">
      <c r="A395" s="51"/>
      <c r="B395" s="51"/>
      <c r="C395" s="51"/>
    </row>
    <row r="396" spans="1:3" x14ac:dyDescent="0.2">
      <c r="A396" s="51"/>
      <c r="B396" s="51"/>
      <c r="C396" s="51"/>
    </row>
    <row r="397" spans="1:3" x14ac:dyDescent="0.2">
      <c r="A397" s="51"/>
      <c r="B397" s="51"/>
      <c r="C397" s="51"/>
    </row>
    <row r="398" spans="1:3" x14ac:dyDescent="0.2">
      <c r="A398" s="51"/>
      <c r="B398" s="51"/>
      <c r="C398" s="51"/>
    </row>
    <row r="399" spans="1:3" s="3" customFormat="1" x14ac:dyDescent="0.2"/>
    <row r="400" spans="1:3" x14ac:dyDescent="0.2">
      <c r="A400" s="51"/>
      <c r="B400" s="51"/>
      <c r="C400" s="51"/>
    </row>
    <row r="401" spans="1:3" x14ac:dyDescent="0.2">
      <c r="A401" s="51"/>
      <c r="B401" s="51"/>
      <c r="C401" s="51"/>
    </row>
    <row r="402" spans="1:3" x14ac:dyDescent="0.2">
      <c r="A402" s="51"/>
      <c r="B402" s="51"/>
      <c r="C402" s="51"/>
    </row>
    <row r="403" spans="1:3" x14ac:dyDescent="0.2">
      <c r="A403" s="51"/>
      <c r="B403" s="51"/>
      <c r="C403" s="51"/>
    </row>
    <row r="404" spans="1:3" x14ac:dyDescent="0.2">
      <c r="A404" s="51"/>
      <c r="B404" s="51"/>
      <c r="C404" s="51"/>
    </row>
    <row r="405" spans="1:3" x14ac:dyDescent="0.2">
      <c r="A405" s="51"/>
      <c r="B405" s="51"/>
      <c r="C405" s="51"/>
    </row>
    <row r="406" spans="1:3" x14ac:dyDescent="0.2">
      <c r="A406" s="51"/>
      <c r="B406" s="51"/>
      <c r="C406" s="51"/>
    </row>
    <row r="407" spans="1:3" x14ac:dyDescent="0.2">
      <c r="A407" s="51"/>
      <c r="B407" s="51"/>
      <c r="C407" s="51"/>
    </row>
    <row r="408" spans="1:3" x14ac:dyDescent="0.2">
      <c r="A408" s="51"/>
      <c r="B408" s="51"/>
      <c r="C408" s="51"/>
    </row>
    <row r="409" spans="1:3" x14ac:dyDescent="0.2">
      <c r="A409" s="51"/>
      <c r="B409" s="51"/>
      <c r="C409" s="51"/>
    </row>
    <row r="410" spans="1:3" x14ac:dyDescent="0.2">
      <c r="A410" s="51"/>
      <c r="B410" s="51"/>
      <c r="C410" s="51"/>
    </row>
    <row r="411" spans="1:3" x14ac:dyDescent="0.2">
      <c r="A411" s="51"/>
      <c r="B411" s="51"/>
      <c r="C411" s="51"/>
    </row>
    <row r="412" spans="1:3" x14ac:dyDescent="0.2">
      <c r="A412" s="51"/>
      <c r="B412" s="51"/>
      <c r="C412" s="51"/>
    </row>
    <row r="413" spans="1:3" ht="15" customHeight="1" x14ac:dyDescent="0.2">
      <c r="A413" s="51"/>
      <c r="B413" s="51"/>
      <c r="C413" s="51"/>
    </row>
    <row r="414" spans="1:3" x14ac:dyDescent="0.2">
      <c r="A414" s="51"/>
      <c r="B414" s="51"/>
      <c r="C414" s="51"/>
    </row>
    <row r="415" spans="1:3" x14ac:dyDescent="0.2">
      <c r="A415" s="51"/>
      <c r="B415" s="51"/>
      <c r="C415" s="51"/>
    </row>
    <row r="416" spans="1:3" x14ac:dyDescent="0.2">
      <c r="A416" s="51"/>
      <c r="B416" s="51"/>
      <c r="C416" s="51"/>
    </row>
    <row r="417" spans="1:3" ht="15.75" customHeight="1" x14ac:dyDescent="0.2">
      <c r="A417" s="51"/>
      <c r="B417" s="51"/>
      <c r="C417" s="51"/>
    </row>
    <row r="418" spans="1:3" x14ac:dyDescent="0.2">
      <c r="A418" s="51"/>
      <c r="B418" s="51"/>
      <c r="C418" s="51"/>
    </row>
    <row r="419" spans="1:3" x14ac:dyDescent="0.2">
      <c r="A419" s="51"/>
      <c r="B419" s="51"/>
      <c r="C419" s="51"/>
    </row>
    <row r="420" spans="1:3" x14ac:dyDescent="0.2">
      <c r="A420" s="51"/>
      <c r="B420" s="51"/>
      <c r="C420" s="51"/>
    </row>
    <row r="421" spans="1:3" x14ac:dyDescent="0.2">
      <c r="A421" s="51"/>
      <c r="B421" s="51"/>
      <c r="C421" s="51"/>
    </row>
    <row r="422" spans="1:3" s="3" customFormat="1" ht="14.25" customHeight="1" x14ac:dyDescent="0.2"/>
    <row r="423" spans="1:3" x14ac:dyDescent="0.2">
      <c r="A423" s="51"/>
      <c r="B423" s="51"/>
      <c r="C423" s="51"/>
    </row>
    <row r="424" spans="1:3" s="3" customFormat="1" x14ac:dyDescent="0.2"/>
    <row r="425" spans="1:3" x14ac:dyDescent="0.2">
      <c r="A425" s="51"/>
      <c r="B425" s="51"/>
      <c r="C425" s="51"/>
    </row>
    <row r="426" spans="1:3" x14ac:dyDescent="0.2">
      <c r="A426" s="51"/>
      <c r="B426" s="51"/>
      <c r="C426" s="51"/>
    </row>
    <row r="427" spans="1:3" s="3" customFormat="1" x14ac:dyDescent="0.2"/>
    <row r="428" spans="1:3" x14ac:dyDescent="0.2">
      <c r="A428" s="51"/>
      <c r="B428" s="51"/>
      <c r="C428" s="51"/>
    </row>
    <row r="429" spans="1:3" x14ac:dyDescent="0.2">
      <c r="A429" s="51"/>
      <c r="B429" s="51"/>
      <c r="C429" s="51"/>
    </row>
    <row r="430" spans="1:3" s="3" customFormat="1" x14ac:dyDescent="0.2"/>
    <row r="431" spans="1:3" x14ac:dyDescent="0.2">
      <c r="A431" s="51"/>
      <c r="B431" s="51"/>
      <c r="C431" s="51"/>
    </row>
    <row r="432" spans="1:3" x14ac:dyDescent="0.2">
      <c r="A432" s="51"/>
      <c r="B432" s="51"/>
      <c r="C432" s="51"/>
    </row>
    <row r="433" spans="1:7" ht="15.75" customHeight="1" x14ac:dyDescent="0.2">
      <c r="A433" s="51"/>
      <c r="B433" s="51"/>
      <c r="C433" s="51"/>
    </row>
    <row r="434" spans="1:7" x14ac:dyDescent="0.2">
      <c r="A434" s="51"/>
      <c r="B434" s="51"/>
      <c r="C434" s="51"/>
    </row>
    <row r="435" spans="1:7" s="3" customFormat="1" x14ac:dyDescent="0.2"/>
    <row r="436" spans="1:7" x14ac:dyDescent="0.2">
      <c r="A436" s="51"/>
      <c r="B436" s="51"/>
      <c r="C436" s="51"/>
    </row>
    <row r="437" spans="1:7" x14ac:dyDescent="0.2">
      <c r="A437" s="51"/>
      <c r="B437" s="51"/>
      <c r="C437" s="51"/>
    </row>
    <row r="438" spans="1:7" x14ac:dyDescent="0.2">
      <c r="A438" s="51"/>
      <c r="B438" s="51"/>
      <c r="C438" s="51"/>
    </row>
    <row r="439" spans="1:7" x14ac:dyDescent="0.2">
      <c r="A439" s="51"/>
      <c r="B439" s="51"/>
      <c r="C439" s="51"/>
    </row>
    <row r="440" spans="1:7" x14ac:dyDescent="0.2">
      <c r="A440" s="51"/>
      <c r="B440" s="51"/>
      <c r="C440" s="51"/>
    </row>
    <row r="441" spans="1:7" x14ac:dyDescent="0.2">
      <c r="A441" s="3"/>
      <c r="B441" s="3"/>
      <c r="C441" s="3"/>
      <c r="D441" s="3"/>
      <c r="E441" s="3"/>
      <c r="F441" s="3"/>
      <c r="G441" s="3"/>
    </row>
    <row r="442" spans="1:7" x14ac:dyDescent="0.2">
      <c r="A442" s="51"/>
      <c r="B442" s="51"/>
      <c r="C442" s="51"/>
    </row>
    <row r="443" spans="1:7" x14ac:dyDescent="0.2">
      <c r="A443" s="3"/>
      <c r="B443" s="3"/>
      <c r="C443" s="3"/>
      <c r="D443" s="3"/>
      <c r="E443" s="3"/>
      <c r="F443" s="3"/>
      <c r="G443" s="3"/>
    </row>
    <row r="444" spans="1:7" x14ac:dyDescent="0.2">
      <c r="A444" s="51"/>
      <c r="B444" s="51"/>
      <c r="C444" s="51"/>
    </row>
    <row r="445" spans="1:7" x14ac:dyDescent="0.2">
      <c r="A445" s="51"/>
      <c r="B445" s="51"/>
      <c r="C445" s="51"/>
    </row>
    <row r="446" spans="1:7" x14ac:dyDescent="0.2">
      <c r="A446" s="3"/>
      <c r="B446" s="3"/>
      <c r="C446" s="3"/>
      <c r="D446" s="3"/>
      <c r="E446" s="3"/>
      <c r="F446" s="3"/>
      <c r="G446" s="3"/>
    </row>
    <row r="447" spans="1:7" x14ac:dyDescent="0.2">
      <c r="A447" s="51"/>
      <c r="B447" s="51"/>
      <c r="C447" s="51"/>
    </row>
    <row r="448" spans="1:7" s="3" customFormat="1" x14ac:dyDescent="0.2">
      <c r="A448" s="51"/>
      <c r="B448" s="51"/>
      <c r="C448" s="51"/>
      <c r="D448" s="51"/>
      <c r="E448" s="51"/>
      <c r="F448" s="51"/>
      <c r="G448" s="51"/>
    </row>
    <row r="449" spans="1:7" x14ac:dyDescent="0.2">
      <c r="A449" s="51"/>
      <c r="B449" s="51"/>
      <c r="C449" s="51"/>
    </row>
    <row r="450" spans="1:7" x14ac:dyDescent="0.2">
      <c r="A450" s="3"/>
      <c r="B450" s="3"/>
      <c r="C450" s="3"/>
      <c r="D450" s="3"/>
      <c r="E450" s="3"/>
      <c r="F450" s="3"/>
      <c r="G450" s="3"/>
    </row>
    <row r="451" spans="1:7" s="3" customFormat="1" x14ac:dyDescent="0.2">
      <c r="A451" s="51"/>
      <c r="B451" s="51"/>
      <c r="C451" s="51"/>
      <c r="D451" s="51"/>
      <c r="E451" s="51"/>
      <c r="F451" s="51"/>
      <c r="G451" s="51"/>
    </row>
    <row r="452" spans="1:7" x14ac:dyDescent="0.2">
      <c r="A452" s="51"/>
      <c r="B452" s="51"/>
      <c r="C452" s="51"/>
    </row>
    <row r="453" spans="1:7" x14ac:dyDescent="0.2">
      <c r="A453" s="51"/>
      <c r="B453" s="51"/>
      <c r="C453" s="51"/>
    </row>
    <row r="454" spans="1:7" x14ac:dyDescent="0.2">
      <c r="A454" s="51"/>
      <c r="B454" s="51"/>
      <c r="C454" s="51"/>
    </row>
    <row r="455" spans="1:7" x14ac:dyDescent="0.2">
      <c r="A455" s="3"/>
      <c r="B455" s="3"/>
      <c r="C455" s="3"/>
      <c r="D455" s="3"/>
      <c r="E455" s="3"/>
      <c r="F455" s="3"/>
      <c r="G455" s="3"/>
    </row>
    <row r="456" spans="1:7" x14ac:dyDescent="0.2">
      <c r="A456" s="51"/>
      <c r="B456" s="51"/>
      <c r="C456" s="51"/>
    </row>
    <row r="457" spans="1:7" x14ac:dyDescent="0.2">
      <c r="A457" s="51"/>
      <c r="B457" s="51"/>
      <c r="C457" s="51"/>
    </row>
    <row r="458" spans="1:7" x14ac:dyDescent="0.2">
      <c r="A458" s="51"/>
      <c r="B458" s="51"/>
      <c r="C458" s="51"/>
    </row>
    <row r="459" spans="1:7" x14ac:dyDescent="0.2">
      <c r="A459" s="3"/>
      <c r="B459" s="3"/>
      <c r="C459" s="3"/>
      <c r="D459" s="3"/>
      <c r="E459" s="3"/>
      <c r="F459" s="3"/>
      <c r="G459" s="3"/>
    </row>
    <row r="460" spans="1:7" x14ac:dyDescent="0.2">
      <c r="A460" s="51"/>
      <c r="B460" s="51"/>
      <c r="C460" s="51"/>
    </row>
    <row r="461" spans="1:7" x14ac:dyDescent="0.2">
      <c r="A461" s="51"/>
      <c r="B461" s="51"/>
      <c r="C461" s="51"/>
    </row>
    <row r="462" spans="1:7" x14ac:dyDescent="0.2">
      <c r="A462" s="3"/>
      <c r="B462" s="3"/>
      <c r="C462" s="3"/>
      <c r="D462" s="3"/>
      <c r="E462" s="3"/>
      <c r="F462" s="3"/>
      <c r="G462" s="3"/>
    </row>
    <row r="463" spans="1:7" x14ac:dyDescent="0.2">
      <c r="A463" s="51"/>
      <c r="B463" s="51"/>
      <c r="C463" s="51"/>
    </row>
    <row r="464" spans="1:7" s="3" customFormat="1" x14ac:dyDescent="0.2">
      <c r="A464" s="51"/>
      <c r="B464" s="51"/>
      <c r="C464" s="51"/>
      <c r="D464" s="51"/>
      <c r="E464" s="51"/>
      <c r="F464" s="51"/>
      <c r="G464" s="51"/>
    </row>
    <row r="465" spans="1:7" x14ac:dyDescent="0.2">
      <c r="A465" s="51"/>
      <c r="B465" s="51"/>
      <c r="C465" s="51"/>
    </row>
    <row r="466" spans="1:7" s="3" customFormat="1" x14ac:dyDescent="0.2">
      <c r="A466" s="51"/>
      <c r="B466" s="51"/>
      <c r="C466" s="51"/>
      <c r="D466" s="51"/>
      <c r="E466" s="51"/>
      <c r="F466" s="51"/>
      <c r="G466" s="51"/>
    </row>
    <row r="467" spans="1:7" x14ac:dyDescent="0.2">
      <c r="A467" s="51"/>
      <c r="B467" s="51"/>
      <c r="C467" s="51"/>
    </row>
    <row r="468" spans="1:7" x14ac:dyDescent="0.2">
      <c r="A468" s="51"/>
      <c r="B468" s="51"/>
      <c r="C468" s="51"/>
    </row>
    <row r="469" spans="1:7" x14ac:dyDescent="0.2">
      <c r="A469" s="51"/>
      <c r="B469" s="51"/>
      <c r="C469" s="51"/>
    </row>
    <row r="470" spans="1:7" x14ac:dyDescent="0.2">
      <c r="A470" s="51"/>
      <c r="B470" s="51"/>
      <c r="C470" s="51"/>
    </row>
    <row r="471" spans="1:7" x14ac:dyDescent="0.2">
      <c r="A471" s="51"/>
      <c r="B471" s="51"/>
      <c r="C471" s="51"/>
    </row>
    <row r="472" spans="1:7" x14ac:dyDescent="0.2">
      <c r="A472" s="51"/>
      <c r="B472" s="51"/>
      <c r="C472" s="51"/>
    </row>
    <row r="473" spans="1:7" x14ac:dyDescent="0.2">
      <c r="A473" s="51"/>
      <c r="B473" s="51"/>
      <c r="C473" s="51"/>
    </row>
    <row r="474" spans="1:7" s="3" customFormat="1" x14ac:dyDescent="0.2">
      <c r="A474" s="51"/>
      <c r="B474" s="51"/>
      <c r="C474" s="51"/>
      <c r="D474" s="51"/>
      <c r="E474" s="51"/>
      <c r="F474" s="51"/>
      <c r="G474" s="51"/>
    </row>
    <row r="475" spans="1:7" x14ac:dyDescent="0.2">
      <c r="A475" s="51"/>
      <c r="B475" s="51"/>
      <c r="C475" s="51"/>
    </row>
    <row r="476" spans="1:7" x14ac:dyDescent="0.2">
      <c r="A476" s="51"/>
      <c r="B476" s="51"/>
      <c r="C476" s="51"/>
    </row>
    <row r="477" spans="1:7" x14ac:dyDescent="0.2">
      <c r="A477" s="51"/>
      <c r="B477" s="51"/>
      <c r="C477" s="51"/>
    </row>
    <row r="478" spans="1:7" s="3" customFormat="1" x14ac:dyDescent="0.2">
      <c r="A478" s="51"/>
      <c r="B478" s="51"/>
      <c r="C478" s="51"/>
      <c r="D478" s="51"/>
      <c r="E478" s="51"/>
      <c r="F478" s="51"/>
      <c r="G478" s="51"/>
    </row>
    <row r="479" spans="1:7" x14ac:dyDescent="0.2">
      <c r="A479" s="51"/>
      <c r="B479" s="51"/>
      <c r="C479" s="51"/>
    </row>
    <row r="480" spans="1:7" x14ac:dyDescent="0.2">
      <c r="A480" s="51"/>
      <c r="B480" s="51"/>
      <c r="C480" s="51"/>
    </row>
    <row r="481" spans="1:7" s="3" customFormat="1" x14ac:dyDescent="0.2">
      <c r="A481" s="51"/>
      <c r="B481" s="51"/>
      <c r="C481" s="51"/>
      <c r="D481" s="51"/>
      <c r="E481" s="51"/>
      <c r="F481" s="51"/>
      <c r="G481" s="51"/>
    </row>
    <row r="482" spans="1:7" x14ac:dyDescent="0.2">
      <c r="A482" s="51"/>
      <c r="B482" s="51"/>
      <c r="C482" s="51"/>
    </row>
    <row r="483" spans="1:7" x14ac:dyDescent="0.2">
      <c r="A483" s="51"/>
      <c r="B483" s="51"/>
      <c r="C483" s="51"/>
    </row>
    <row r="484" spans="1:7" x14ac:dyDescent="0.2">
      <c r="A484" s="3"/>
      <c r="B484" s="3"/>
      <c r="C484" s="3"/>
      <c r="D484" s="3"/>
      <c r="E484" s="3"/>
      <c r="F484" s="3"/>
      <c r="G484" s="3"/>
    </row>
    <row r="485" spans="1:7" x14ac:dyDescent="0.2">
      <c r="A485" s="51"/>
      <c r="B485" s="51"/>
      <c r="C485" s="51"/>
    </row>
    <row r="486" spans="1:7" x14ac:dyDescent="0.2">
      <c r="A486" s="51"/>
      <c r="B486" s="51"/>
      <c r="C486" s="51"/>
    </row>
    <row r="487" spans="1:7" x14ac:dyDescent="0.2">
      <c r="A487" s="3"/>
      <c r="B487" s="3"/>
      <c r="C487" s="3"/>
      <c r="D487" s="3"/>
      <c r="E487" s="3"/>
      <c r="F487" s="3"/>
      <c r="G487" s="3"/>
    </row>
    <row r="488" spans="1:7" x14ac:dyDescent="0.2">
      <c r="A488" s="51"/>
      <c r="B488" s="51"/>
      <c r="C488" s="51"/>
    </row>
    <row r="489" spans="1:7" x14ac:dyDescent="0.2">
      <c r="A489" s="51"/>
      <c r="B489" s="51"/>
      <c r="C489" s="51"/>
    </row>
    <row r="490" spans="1:7" x14ac:dyDescent="0.2">
      <c r="A490" s="51"/>
      <c r="B490" s="51"/>
      <c r="C490" s="51"/>
    </row>
    <row r="491" spans="1:7" x14ac:dyDescent="0.2">
      <c r="A491" s="51"/>
      <c r="B491" s="51"/>
      <c r="C491" s="51"/>
    </row>
    <row r="492" spans="1:7" x14ac:dyDescent="0.2">
      <c r="A492" s="51"/>
      <c r="B492" s="51"/>
      <c r="C492" s="51"/>
    </row>
    <row r="493" spans="1:7" x14ac:dyDescent="0.2">
      <c r="A493" s="51"/>
      <c r="B493" s="51"/>
      <c r="C493" s="51"/>
    </row>
    <row r="494" spans="1:7" x14ac:dyDescent="0.2">
      <c r="A494" s="51"/>
      <c r="B494" s="51"/>
      <c r="C494" s="51"/>
    </row>
    <row r="495" spans="1:7" x14ac:dyDescent="0.2">
      <c r="A495" s="51"/>
      <c r="B495" s="51"/>
      <c r="C495" s="51"/>
    </row>
    <row r="496" spans="1:7" x14ac:dyDescent="0.2">
      <c r="A496" s="51"/>
      <c r="B496" s="51"/>
      <c r="C496" s="51"/>
    </row>
    <row r="497" spans="1:7" s="3" customFormat="1" x14ac:dyDescent="0.2">
      <c r="A497" s="51"/>
      <c r="B497" s="51"/>
      <c r="C497" s="51"/>
      <c r="D497" s="51"/>
      <c r="E497" s="51"/>
      <c r="F497" s="51"/>
      <c r="G497" s="51"/>
    </row>
    <row r="498" spans="1:7" x14ac:dyDescent="0.2">
      <c r="A498" s="51"/>
      <c r="B498" s="51"/>
      <c r="C498" s="51"/>
    </row>
    <row r="499" spans="1:7" x14ac:dyDescent="0.2">
      <c r="A499" s="51"/>
      <c r="B499" s="51"/>
      <c r="C499" s="51"/>
    </row>
    <row r="500" spans="1:7" x14ac:dyDescent="0.2">
      <c r="A500" s="3"/>
      <c r="B500" s="3"/>
      <c r="C500" s="3"/>
      <c r="D500" s="3"/>
      <c r="E500" s="3"/>
      <c r="F500" s="3"/>
      <c r="G500" s="3"/>
    </row>
    <row r="501" spans="1:7" x14ac:dyDescent="0.2">
      <c r="A501" s="51"/>
      <c r="B501" s="51"/>
      <c r="C501" s="51"/>
    </row>
    <row r="502" spans="1:7" x14ac:dyDescent="0.2">
      <c r="A502" s="3"/>
      <c r="B502" s="3"/>
      <c r="C502" s="3"/>
      <c r="D502" s="3"/>
      <c r="E502" s="3"/>
      <c r="F502" s="3"/>
      <c r="G502" s="3"/>
    </row>
    <row r="503" spans="1:7" x14ac:dyDescent="0.2">
      <c r="A503" s="51"/>
      <c r="B503" s="51"/>
      <c r="C503" s="51"/>
    </row>
    <row r="504" spans="1:7" x14ac:dyDescent="0.2">
      <c r="A504" s="51"/>
      <c r="B504" s="51"/>
      <c r="C504" s="51"/>
    </row>
    <row r="505" spans="1:7" x14ac:dyDescent="0.2">
      <c r="A505" s="51"/>
      <c r="B505" s="51"/>
      <c r="C505" s="51"/>
    </row>
    <row r="506" spans="1:7" x14ac:dyDescent="0.2">
      <c r="A506" s="51"/>
      <c r="B506" s="51"/>
      <c r="C506" s="51"/>
    </row>
    <row r="507" spans="1:7" x14ac:dyDescent="0.2">
      <c r="A507" s="51"/>
      <c r="B507" s="51"/>
      <c r="C507" s="51"/>
    </row>
    <row r="508" spans="1:7" x14ac:dyDescent="0.2">
      <c r="A508" s="51"/>
      <c r="B508" s="51"/>
      <c r="C508" s="51"/>
    </row>
    <row r="509" spans="1:7" x14ac:dyDescent="0.2">
      <c r="A509" s="51"/>
      <c r="B509" s="51"/>
      <c r="C509" s="51"/>
    </row>
    <row r="510" spans="1:7" x14ac:dyDescent="0.2">
      <c r="A510" s="3"/>
      <c r="B510" s="3"/>
      <c r="C510" s="3"/>
      <c r="D510" s="3"/>
      <c r="E510" s="3"/>
      <c r="F510" s="3"/>
      <c r="G510" s="3"/>
    </row>
    <row r="511" spans="1:7" x14ac:dyDescent="0.2">
      <c r="A511" s="51"/>
      <c r="B511" s="51"/>
      <c r="C511" s="51"/>
    </row>
    <row r="512" spans="1:7" x14ac:dyDescent="0.2">
      <c r="A512" s="51"/>
      <c r="B512" s="51"/>
      <c r="C512" s="51"/>
    </row>
    <row r="513" spans="1:7" x14ac:dyDescent="0.2">
      <c r="A513" s="51"/>
      <c r="B513" s="51"/>
      <c r="C513" s="51"/>
    </row>
    <row r="514" spans="1:7" x14ac:dyDescent="0.2">
      <c r="A514" s="3"/>
      <c r="B514" s="3"/>
      <c r="C514" s="3"/>
      <c r="D514" s="3"/>
      <c r="E514" s="3"/>
      <c r="F514" s="3"/>
      <c r="G514" s="3"/>
    </row>
    <row r="515" spans="1:7" x14ac:dyDescent="0.2">
      <c r="A515" s="51"/>
      <c r="B515" s="51"/>
      <c r="C515" s="51"/>
    </row>
    <row r="516" spans="1:7" x14ac:dyDescent="0.2">
      <c r="A516" s="51"/>
      <c r="B516" s="51"/>
      <c r="C516" s="51"/>
    </row>
    <row r="517" spans="1:7" x14ac:dyDescent="0.2">
      <c r="A517" s="3"/>
      <c r="B517" s="3"/>
      <c r="C517" s="3"/>
      <c r="D517" s="3"/>
      <c r="E517" s="3"/>
      <c r="F517" s="3"/>
      <c r="G517" s="3"/>
    </row>
    <row r="518" spans="1:7" x14ac:dyDescent="0.2">
      <c r="A518" s="51"/>
      <c r="B518" s="51"/>
      <c r="C518" s="51"/>
    </row>
    <row r="519" spans="1:7" x14ac:dyDescent="0.2">
      <c r="A519" s="51"/>
      <c r="B519" s="51"/>
      <c r="C519" s="51"/>
    </row>
    <row r="520" spans="1:7" x14ac:dyDescent="0.2">
      <c r="A520" s="51"/>
      <c r="B520" s="51"/>
      <c r="C520" s="51"/>
    </row>
    <row r="521" spans="1:7" x14ac:dyDescent="0.2">
      <c r="A521" s="51"/>
      <c r="B521" s="51"/>
      <c r="C521" s="51"/>
    </row>
    <row r="522" spans="1:7" x14ac:dyDescent="0.2">
      <c r="A522" s="51"/>
      <c r="B522" s="51"/>
      <c r="C522" s="51"/>
    </row>
    <row r="523" spans="1:7" x14ac:dyDescent="0.2">
      <c r="A523" s="51"/>
      <c r="B523" s="51"/>
      <c r="C523" s="51"/>
    </row>
    <row r="524" spans="1:7" x14ac:dyDescent="0.2">
      <c r="A524" s="51"/>
      <c r="B524" s="51"/>
      <c r="C524" s="51"/>
    </row>
    <row r="525" spans="1:7" x14ac:dyDescent="0.2">
      <c r="A525" s="51"/>
      <c r="B525" s="51"/>
      <c r="C525" s="51"/>
    </row>
    <row r="526" spans="1:7" x14ac:dyDescent="0.2">
      <c r="A526" s="51"/>
      <c r="B526" s="51"/>
      <c r="C526" s="51"/>
    </row>
    <row r="527" spans="1:7" s="3" customFormat="1" x14ac:dyDescent="0.2">
      <c r="A527" s="51"/>
      <c r="B527" s="51"/>
      <c r="C527" s="51"/>
      <c r="D527" s="51"/>
      <c r="E527" s="51"/>
      <c r="F527" s="51"/>
      <c r="G527" s="51"/>
    </row>
    <row r="528" spans="1:7" x14ac:dyDescent="0.2">
      <c r="A528" s="51"/>
      <c r="B528" s="51"/>
      <c r="C528" s="51"/>
    </row>
    <row r="529" spans="1:7" s="3" customFormat="1" x14ac:dyDescent="0.2">
      <c r="A529" s="51"/>
      <c r="B529" s="51"/>
      <c r="C529" s="51"/>
      <c r="D529" s="51"/>
      <c r="E529" s="51"/>
      <c r="F529" s="51"/>
      <c r="G529" s="51"/>
    </row>
    <row r="530" spans="1:7" x14ac:dyDescent="0.2">
      <c r="A530" s="51"/>
      <c r="B530" s="51"/>
      <c r="C530" s="51"/>
    </row>
    <row r="531" spans="1:7" x14ac:dyDescent="0.2">
      <c r="A531" s="51"/>
      <c r="B531" s="51"/>
      <c r="C531" s="51"/>
    </row>
    <row r="532" spans="1:7" x14ac:dyDescent="0.2">
      <c r="A532" s="51"/>
      <c r="B532" s="51"/>
      <c r="C532" s="51"/>
    </row>
    <row r="533" spans="1:7" x14ac:dyDescent="0.2">
      <c r="A533" s="3"/>
      <c r="B533" s="3"/>
      <c r="C533" s="3"/>
      <c r="D533" s="3"/>
      <c r="E533" s="3"/>
      <c r="F533" s="3"/>
      <c r="G533" s="3"/>
    </row>
    <row r="534" spans="1:7" x14ac:dyDescent="0.2">
      <c r="A534" s="51"/>
      <c r="B534" s="51"/>
      <c r="C534" s="51"/>
    </row>
    <row r="535" spans="1:7" x14ac:dyDescent="0.2">
      <c r="A535" s="51"/>
      <c r="B535" s="51"/>
      <c r="C535" s="51"/>
    </row>
    <row r="536" spans="1:7" x14ac:dyDescent="0.2">
      <c r="A536" s="51"/>
      <c r="B536" s="51"/>
      <c r="C536" s="51"/>
    </row>
    <row r="537" spans="1:7" x14ac:dyDescent="0.2">
      <c r="A537" s="51"/>
      <c r="B537" s="51"/>
      <c r="C537" s="51"/>
    </row>
    <row r="538" spans="1:7" x14ac:dyDescent="0.2">
      <c r="A538" s="51"/>
      <c r="B538" s="51"/>
      <c r="C538" s="51"/>
    </row>
    <row r="539" spans="1:7" x14ac:dyDescent="0.2">
      <c r="A539" s="51"/>
      <c r="B539" s="51"/>
      <c r="C539" s="51"/>
    </row>
    <row r="540" spans="1:7" x14ac:dyDescent="0.2">
      <c r="A540" s="51"/>
      <c r="B540" s="51"/>
      <c r="C540" s="51"/>
    </row>
    <row r="541" spans="1:7" x14ac:dyDescent="0.2">
      <c r="A541" s="51"/>
      <c r="B541" s="51"/>
      <c r="C541" s="51"/>
    </row>
    <row r="542" spans="1:7" x14ac:dyDescent="0.2">
      <c r="A542" s="51"/>
      <c r="B542" s="51"/>
      <c r="C542" s="51"/>
    </row>
    <row r="543" spans="1:7" x14ac:dyDescent="0.2">
      <c r="A543" s="51"/>
      <c r="B543" s="51"/>
      <c r="C543" s="51"/>
    </row>
    <row r="544" spans="1:7" s="3" customFormat="1" x14ac:dyDescent="0.2">
      <c r="A544" s="51"/>
      <c r="B544" s="51"/>
      <c r="C544" s="51"/>
      <c r="D544" s="51"/>
      <c r="E544" s="51"/>
      <c r="F544" s="51"/>
      <c r="G544" s="51"/>
    </row>
    <row r="545" spans="1:7" x14ac:dyDescent="0.2">
      <c r="A545" s="51"/>
      <c r="B545" s="51"/>
      <c r="C545" s="51"/>
    </row>
    <row r="546" spans="1:7" x14ac:dyDescent="0.2">
      <c r="A546" s="51"/>
      <c r="B546" s="51"/>
      <c r="C546" s="51"/>
    </row>
    <row r="547" spans="1:7" s="3" customFormat="1" x14ac:dyDescent="0.2">
      <c r="A547" s="51"/>
      <c r="B547" s="51"/>
      <c r="C547" s="51"/>
      <c r="D547" s="51"/>
      <c r="E547" s="51"/>
      <c r="F547" s="51"/>
      <c r="G547" s="51"/>
    </row>
    <row r="548" spans="1:7" x14ac:dyDescent="0.2">
      <c r="A548" s="51"/>
      <c r="B548" s="51"/>
      <c r="C548" s="51"/>
    </row>
    <row r="549" spans="1:7" x14ac:dyDescent="0.2">
      <c r="A549" s="51"/>
      <c r="B549" s="51"/>
      <c r="C549" s="51"/>
    </row>
    <row r="550" spans="1:7" s="3" customFormat="1" x14ac:dyDescent="0.2">
      <c r="A550" s="51"/>
      <c r="B550" s="51"/>
      <c r="C550" s="51"/>
      <c r="D550" s="51"/>
      <c r="E550" s="51"/>
      <c r="F550" s="51"/>
      <c r="G550" s="51"/>
    </row>
    <row r="551" spans="1:7" x14ac:dyDescent="0.2">
      <c r="A551" s="51"/>
      <c r="B551" s="51"/>
      <c r="C551" s="51"/>
    </row>
    <row r="552" spans="1:7" x14ac:dyDescent="0.2">
      <c r="A552" s="51"/>
      <c r="B552" s="51"/>
      <c r="C552" s="51"/>
    </row>
    <row r="553" spans="1:7" x14ac:dyDescent="0.2">
      <c r="A553" s="51"/>
      <c r="B553" s="51"/>
      <c r="C553" s="51"/>
    </row>
    <row r="554" spans="1:7" s="3" customFormat="1" x14ac:dyDescent="0.2">
      <c r="A554" s="51"/>
      <c r="B554" s="51"/>
      <c r="C554" s="51"/>
      <c r="D554" s="51"/>
      <c r="E554" s="51"/>
      <c r="F554" s="51"/>
      <c r="G554" s="51"/>
    </row>
    <row r="555" spans="1:7" x14ac:dyDescent="0.2">
      <c r="A555" s="51"/>
      <c r="B555" s="51"/>
      <c r="C555" s="51"/>
    </row>
    <row r="556" spans="1:7" s="3" customFormat="1" x14ac:dyDescent="0.2">
      <c r="A556" s="51"/>
      <c r="B556" s="51"/>
      <c r="C556" s="51"/>
      <c r="D556" s="51"/>
      <c r="E556" s="51"/>
      <c r="F556" s="51"/>
      <c r="G556" s="51"/>
    </row>
    <row r="557" spans="1:7" x14ac:dyDescent="0.2">
      <c r="A557" s="51"/>
      <c r="B557" s="51"/>
      <c r="C557" s="51"/>
    </row>
    <row r="558" spans="1:7" x14ac:dyDescent="0.2">
      <c r="A558" s="51"/>
      <c r="B558" s="51"/>
      <c r="C558" s="51"/>
    </row>
    <row r="559" spans="1:7" x14ac:dyDescent="0.2">
      <c r="A559" s="51"/>
      <c r="B559" s="51"/>
      <c r="C559" s="51"/>
    </row>
    <row r="560" spans="1:7" x14ac:dyDescent="0.2">
      <c r="A560" s="51"/>
      <c r="B560" s="51"/>
      <c r="C560" s="51"/>
    </row>
    <row r="561" spans="1:7" x14ac:dyDescent="0.2">
      <c r="A561" s="51"/>
      <c r="B561" s="51"/>
      <c r="C561" s="51"/>
    </row>
    <row r="562" spans="1:7" x14ac:dyDescent="0.2">
      <c r="A562" s="51"/>
      <c r="B562" s="51"/>
      <c r="C562" s="51"/>
    </row>
    <row r="563" spans="1:7" x14ac:dyDescent="0.2">
      <c r="A563" s="3"/>
      <c r="B563" s="3"/>
      <c r="C563" s="3"/>
      <c r="D563" s="3"/>
      <c r="E563" s="3"/>
      <c r="F563" s="3"/>
      <c r="G563" s="3"/>
    </row>
    <row r="564" spans="1:7" x14ac:dyDescent="0.2">
      <c r="A564" s="51"/>
      <c r="B564" s="51"/>
      <c r="C564" s="51"/>
    </row>
    <row r="565" spans="1:7" x14ac:dyDescent="0.2">
      <c r="A565" s="3"/>
      <c r="B565" s="3"/>
      <c r="C565" s="3"/>
      <c r="D565" s="3"/>
      <c r="E565" s="3"/>
      <c r="F565" s="3"/>
      <c r="G565" s="3"/>
    </row>
    <row r="566" spans="1:7" x14ac:dyDescent="0.2">
      <c r="A566" s="51"/>
      <c r="B566" s="51"/>
      <c r="C566" s="51"/>
    </row>
    <row r="567" spans="1:7" x14ac:dyDescent="0.2">
      <c r="A567" s="51"/>
      <c r="B567" s="51"/>
      <c r="C567" s="51"/>
    </row>
    <row r="568" spans="1:7" x14ac:dyDescent="0.2">
      <c r="A568" s="51"/>
      <c r="B568" s="51"/>
      <c r="C568" s="51"/>
    </row>
    <row r="569" spans="1:7" x14ac:dyDescent="0.2">
      <c r="A569" s="51"/>
      <c r="B569" s="51"/>
      <c r="C569" s="51"/>
    </row>
    <row r="570" spans="1:7" x14ac:dyDescent="0.2">
      <c r="A570" s="51"/>
      <c r="B570" s="51"/>
      <c r="C570" s="51"/>
    </row>
    <row r="571" spans="1:7" x14ac:dyDescent="0.2">
      <c r="A571" s="51"/>
      <c r="B571" s="51"/>
      <c r="C571" s="51"/>
    </row>
    <row r="572" spans="1:7" x14ac:dyDescent="0.2">
      <c r="A572" s="51"/>
      <c r="B572" s="51"/>
      <c r="C572" s="51"/>
    </row>
    <row r="573" spans="1:7" x14ac:dyDescent="0.2">
      <c r="A573" s="51"/>
      <c r="B573" s="51"/>
      <c r="C573" s="51"/>
    </row>
    <row r="574" spans="1:7" x14ac:dyDescent="0.2">
      <c r="A574" s="51"/>
      <c r="B574" s="51"/>
      <c r="C574" s="51"/>
    </row>
    <row r="575" spans="1:7" x14ac:dyDescent="0.2">
      <c r="A575" s="51"/>
      <c r="B575" s="51"/>
      <c r="C575" s="51"/>
    </row>
    <row r="576" spans="1:7" x14ac:dyDescent="0.2">
      <c r="A576" s="51"/>
      <c r="B576" s="51"/>
      <c r="C576" s="51"/>
    </row>
    <row r="577" spans="1:7" x14ac:dyDescent="0.2">
      <c r="A577" s="51"/>
      <c r="B577" s="51"/>
      <c r="C577" s="51"/>
    </row>
    <row r="578" spans="1:7" x14ac:dyDescent="0.2">
      <c r="A578" s="51"/>
      <c r="B578" s="51"/>
      <c r="C578" s="51"/>
    </row>
    <row r="579" spans="1:7" x14ac:dyDescent="0.2">
      <c r="A579" s="51"/>
      <c r="B579" s="51"/>
      <c r="C579" s="51"/>
    </row>
    <row r="580" spans="1:7" x14ac:dyDescent="0.2">
      <c r="A580" s="3"/>
      <c r="B580" s="3"/>
      <c r="C580" s="3"/>
      <c r="D580" s="3"/>
      <c r="E580" s="3"/>
      <c r="F580" s="3"/>
      <c r="G580" s="3"/>
    </row>
    <row r="581" spans="1:7" x14ac:dyDescent="0.2">
      <c r="A581" s="51"/>
      <c r="B581" s="62"/>
      <c r="C581" s="57"/>
      <c r="D581" s="56"/>
      <c r="E581" s="56"/>
      <c r="F581" s="56"/>
      <c r="G581" s="56"/>
    </row>
    <row r="582" spans="1:7" x14ac:dyDescent="0.2">
      <c r="A582" s="51"/>
      <c r="B582" s="62"/>
      <c r="C582" s="57"/>
      <c r="D582" s="56"/>
      <c r="E582" s="56"/>
      <c r="F582" s="56"/>
      <c r="G582" s="56"/>
    </row>
    <row r="583" spans="1:7" x14ac:dyDescent="0.2">
      <c r="A583" s="51"/>
      <c r="B583" s="62"/>
      <c r="C583" s="57"/>
      <c r="D583" s="56"/>
      <c r="E583" s="56"/>
      <c r="F583" s="56"/>
      <c r="G583" s="56"/>
    </row>
    <row r="584" spans="1:7" x14ac:dyDescent="0.2">
      <c r="A584" s="51"/>
      <c r="B584" s="62"/>
      <c r="C584" s="57"/>
      <c r="D584" s="56"/>
      <c r="E584" s="56"/>
      <c r="F584" s="56"/>
      <c r="G584" s="56"/>
    </row>
    <row r="585" spans="1:7" x14ac:dyDescent="0.2">
      <c r="A585" s="51"/>
      <c r="B585" s="62"/>
      <c r="C585" s="57"/>
      <c r="D585" s="56"/>
      <c r="E585" s="56"/>
      <c r="F585" s="56"/>
      <c r="G585" s="56"/>
    </row>
    <row r="586" spans="1:7" x14ac:dyDescent="0.2">
      <c r="A586" s="51"/>
      <c r="B586" s="62"/>
      <c r="C586" s="57"/>
      <c r="D586" s="56"/>
      <c r="E586" s="56"/>
      <c r="F586" s="56"/>
      <c r="G586" s="56"/>
    </row>
    <row r="587" spans="1:7" x14ac:dyDescent="0.2">
      <c r="A587" s="51"/>
      <c r="B587" s="62"/>
      <c r="C587" s="57"/>
      <c r="D587" s="56"/>
      <c r="E587" s="56"/>
      <c r="F587" s="56"/>
      <c r="G587" s="56"/>
    </row>
    <row r="588" spans="1:7" x14ac:dyDescent="0.2">
      <c r="A588" s="51"/>
      <c r="B588" s="62"/>
      <c r="C588" s="57"/>
      <c r="D588" s="56"/>
      <c r="E588" s="56"/>
      <c r="F588" s="56"/>
      <c r="G588" s="56"/>
    </row>
    <row r="589" spans="1:7" x14ac:dyDescent="0.2">
      <c r="A589" s="51"/>
      <c r="B589" s="62"/>
      <c r="C589" s="57"/>
      <c r="D589" s="56"/>
      <c r="E589" s="56"/>
      <c r="F589" s="56"/>
      <c r="G589" s="56"/>
    </row>
    <row r="590" spans="1:7" x14ac:dyDescent="0.2">
      <c r="A590" s="51"/>
      <c r="B590" s="62"/>
      <c r="C590" s="57"/>
      <c r="D590" s="56"/>
      <c r="E590" s="56"/>
      <c r="F590" s="56"/>
      <c r="G590" s="56"/>
    </row>
    <row r="591" spans="1:7" x14ac:dyDescent="0.2">
      <c r="A591" s="51"/>
      <c r="B591" s="62"/>
      <c r="C591" s="57"/>
      <c r="D591" s="56"/>
      <c r="E591" s="56"/>
      <c r="F591" s="56"/>
      <c r="G591" s="56"/>
    </row>
    <row r="592" spans="1:7" x14ac:dyDescent="0.2">
      <c r="A592" s="51"/>
      <c r="B592" s="62"/>
      <c r="C592" s="57"/>
      <c r="D592" s="56"/>
      <c r="E592" s="56"/>
      <c r="F592" s="56"/>
      <c r="G592" s="56"/>
    </row>
    <row r="593" spans="1:7" x14ac:dyDescent="0.2">
      <c r="A593" s="51"/>
      <c r="B593" s="62"/>
      <c r="C593" s="57"/>
      <c r="D593" s="56"/>
      <c r="E593" s="56"/>
      <c r="F593" s="56"/>
      <c r="G593" s="56"/>
    </row>
    <row r="594" spans="1:7" x14ac:dyDescent="0.2">
      <c r="A594" s="51"/>
      <c r="B594" s="62"/>
      <c r="C594" s="57"/>
      <c r="D594" s="56"/>
      <c r="E594" s="56"/>
      <c r="F594" s="56"/>
      <c r="G594" s="56"/>
    </row>
    <row r="595" spans="1:7" x14ac:dyDescent="0.2">
      <c r="A595" s="51"/>
      <c r="B595" s="62"/>
      <c r="C595" s="57"/>
      <c r="D595" s="56"/>
      <c r="E595" s="56"/>
      <c r="F595" s="56"/>
      <c r="G595" s="56"/>
    </row>
    <row r="596" spans="1:7" x14ac:dyDescent="0.2">
      <c r="A596" s="51"/>
      <c r="B596" s="62"/>
      <c r="C596" s="57"/>
      <c r="D596" s="56"/>
      <c r="E596" s="56"/>
      <c r="F596" s="56"/>
      <c r="G596" s="56"/>
    </row>
    <row r="597" spans="1:7" x14ac:dyDescent="0.2">
      <c r="A597" s="51"/>
      <c r="B597" s="62"/>
      <c r="C597" s="57"/>
      <c r="D597" s="56"/>
      <c r="E597" s="56"/>
      <c r="F597" s="56"/>
      <c r="G597" s="56"/>
    </row>
    <row r="598" spans="1:7" x14ac:dyDescent="0.2">
      <c r="A598" s="51"/>
      <c r="B598" s="62"/>
      <c r="C598" s="57"/>
      <c r="D598" s="56"/>
      <c r="E598" s="56"/>
      <c r="F598" s="56"/>
      <c r="G598" s="56"/>
    </row>
    <row r="599" spans="1:7" x14ac:dyDescent="0.2">
      <c r="A599" s="51"/>
      <c r="B599" s="62"/>
      <c r="C599" s="57"/>
      <c r="D599" s="56"/>
      <c r="E599" s="56"/>
      <c r="F599" s="56"/>
      <c r="G599" s="56"/>
    </row>
    <row r="600" spans="1:7" x14ac:dyDescent="0.2">
      <c r="A600" s="51"/>
      <c r="B600" s="62"/>
      <c r="C600" s="57"/>
      <c r="D600" s="56"/>
      <c r="E600" s="56"/>
      <c r="F600" s="56"/>
      <c r="G600" s="56"/>
    </row>
    <row r="601" spans="1:7" x14ac:dyDescent="0.2">
      <c r="A601" s="51"/>
      <c r="B601" s="62"/>
      <c r="C601" s="57"/>
      <c r="D601" s="56"/>
      <c r="E601" s="56"/>
      <c r="F601" s="56"/>
      <c r="G601" s="56"/>
    </row>
    <row r="602" spans="1:7" x14ac:dyDescent="0.2">
      <c r="A602" s="51"/>
      <c r="B602" s="62"/>
      <c r="C602" s="57"/>
      <c r="D602" s="56"/>
      <c r="E602" s="56"/>
      <c r="F602" s="56"/>
      <c r="G602" s="56"/>
    </row>
    <row r="603" spans="1:7" x14ac:dyDescent="0.2">
      <c r="A603" s="51"/>
      <c r="B603" s="62"/>
      <c r="C603" s="57"/>
      <c r="D603" s="56"/>
      <c r="E603" s="56"/>
      <c r="F603" s="56"/>
      <c r="G603" s="56"/>
    </row>
    <row r="604" spans="1:7" x14ac:dyDescent="0.2">
      <c r="A604" s="51"/>
      <c r="B604" s="62"/>
      <c r="C604" s="57"/>
      <c r="D604" s="56"/>
      <c r="E604" s="56"/>
      <c r="F604" s="56"/>
      <c r="G604" s="56"/>
    </row>
    <row r="605" spans="1:7" x14ac:dyDescent="0.2">
      <c r="A605" s="51"/>
      <c r="B605" s="62"/>
      <c r="C605" s="57"/>
      <c r="D605" s="56"/>
      <c r="E605" s="56"/>
      <c r="F605" s="56"/>
      <c r="G605" s="56"/>
    </row>
    <row r="606" spans="1:7" x14ac:dyDescent="0.2">
      <c r="A606" s="51"/>
      <c r="B606" s="62"/>
      <c r="C606" s="57"/>
      <c r="D606" s="56"/>
      <c r="E606" s="56"/>
      <c r="F606" s="56"/>
      <c r="G606" s="56"/>
    </row>
    <row r="607" spans="1:7" x14ac:dyDescent="0.2">
      <c r="A607" s="51"/>
      <c r="B607" s="62"/>
      <c r="C607" s="57"/>
      <c r="D607" s="56"/>
      <c r="E607" s="56"/>
      <c r="F607" s="56"/>
      <c r="G607" s="56"/>
    </row>
    <row r="608" spans="1:7" x14ac:dyDescent="0.2">
      <c r="A608" s="51"/>
      <c r="B608" s="62"/>
      <c r="C608" s="57"/>
      <c r="D608" s="56"/>
      <c r="E608" s="56"/>
      <c r="F608" s="56"/>
      <c r="G608" s="56"/>
    </row>
    <row r="609" spans="1:7" x14ac:dyDescent="0.2">
      <c r="A609" s="51"/>
      <c r="B609" s="62"/>
      <c r="C609" s="57"/>
      <c r="D609" s="56"/>
      <c r="E609" s="56"/>
      <c r="F609" s="56"/>
      <c r="G609" s="56"/>
    </row>
    <row r="610" spans="1:7" s="3" customFormat="1" x14ac:dyDescent="0.2">
      <c r="A610" s="51"/>
      <c r="B610" s="62"/>
      <c r="C610" s="57"/>
      <c r="D610" s="56"/>
      <c r="E610" s="56"/>
      <c r="F610" s="56"/>
      <c r="G610" s="56"/>
    </row>
    <row r="611" spans="1:7" x14ac:dyDescent="0.2">
      <c r="A611" s="51"/>
      <c r="B611" s="62"/>
      <c r="C611" s="57"/>
      <c r="D611" s="56"/>
      <c r="E611" s="56"/>
      <c r="F611" s="56"/>
      <c r="G611" s="56"/>
    </row>
    <row r="612" spans="1:7" x14ac:dyDescent="0.2">
      <c r="A612" s="51"/>
      <c r="B612" s="62"/>
      <c r="C612" s="57"/>
      <c r="D612" s="56"/>
      <c r="E612" s="56"/>
      <c r="F612" s="56"/>
      <c r="G612" s="56"/>
    </row>
    <row r="613" spans="1:7" x14ac:dyDescent="0.2">
      <c r="A613" s="51"/>
      <c r="B613" s="62"/>
      <c r="C613" s="57"/>
      <c r="D613" s="56"/>
      <c r="E613" s="56"/>
      <c r="F613" s="56"/>
      <c r="G613" s="56"/>
    </row>
    <row r="614" spans="1:7" x14ac:dyDescent="0.2">
      <c r="A614" s="51"/>
      <c r="B614" s="62"/>
      <c r="C614" s="57"/>
      <c r="D614" s="56"/>
      <c r="E614" s="56"/>
      <c r="F614" s="56"/>
      <c r="G614" s="56"/>
    </row>
    <row r="615" spans="1:7" x14ac:dyDescent="0.2">
      <c r="A615" s="51"/>
      <c r="B615" s="62"/>
      <c r="C615" s="57"/>
      <c r="D615" s="56"/>
      <c r="E615" s="56"/>
      <c r="F615" s="56"/>
      <c r="G615" s="56"/>
    </row>
    <row r="616" spans="1:7" x14ac:dyDescent="0.2">
      <c r="A616" s="51"/>
      <c r="B616" s="62"/>
      <c r="C616" s="57"/>
      <c r="D616" s="56"/>
      <c r="E616" s="56"/>
      <c r="F616" s="56"/>
      <c r="G616" s="56"/>
    </row>
    <row r="617" spans="1:7" x14ac:dyDescent="0.2">
      <c r="A617" s="51"/>
      <c r="B617" s="62"/>
      <c r="C617" s="57"/>
      <c r="D617" s="56"/>
      <c r="E617" s="56"/>
      <c r="F617" s="56"/>
      <c r="G617" s="56"/>
    </row>
    <row r="618" spans="1:7" s="3" customFormat="1" x14ac:dyDescent="0.2">
      <c r="A618" s="51"/>
      <c r="B618" s="62"/>
      <c r="C618" s="57"/>
      <c r="D618" s="56"/>
      <c r="E618" s="56"/>
      <c r="F618" s="56"/>
      <c r="G618" s="56"/>
    </row>
    <row r="619" spans="1:7" x14ac:dyDescent="0.2">
      <c r="A619" s="51"/>
      <c r="B619" s="62"/>
      <c r="C619" s="57"/>
      <c r="D619" s="56"/>
      <c r="E619" s="56"/>
      <c r="F619" s="56"/>
      <c r="G619" s="56"/>
    </row>
    <row r="620" spans="1:7" x14ac:dyDescent="0.2">
      <c r="A620" s="51"/>
      <c r="B620" s="62"/>
      <c r="C620" s="57"/>
      <c r="D620" s="56"/>
      <c r="E620" s="56"/>
      <c r="F620" s="56"/>
      <c r="G620" s="56"/>
    </row>
    <row r="621" spans="1:7" x14ac:dyDescent="0.2">
      <c r="A621" s="51"/>
      <c r="B621" s="62"/>
      <c r="C621" s="57"/>
      <c r="D621" s="56"/>
      <c r="E621" s="56"/>
      <c r="F621" s="56"/>
      <c r="G621" s="56"/>
    </row>
    <row r="622" spans="1:7" s="3" customFormat="1" x14ac:dyDescent="0.2">
      <c r="A622" s="51"/>
      <c r="B622" s="62"/>
      <c r="C622" s="57"/>
      <c r="D622" s="56"/>
      <c r="E622" s="56"/>
      <c r="F622" s="56"/>
      <c r="G622" s="56"/>
    </row>
    <row r="623" spans="1:7" x14ac:dyDescent="0.2">
      <c r="A623" s="51"/>
      <c r="B623" s="62"/>
      <c r="C623" s="57"/>
      <c r="D623" s="56"/>
      <c r="E623" s="56"/>
      <c r="F623" s="56"/>
      <c r="G623" s="56"/>
    </row>
    <row r="624" spans="1:7" x14ac:dyDescent="0.2">
      <c r="A624" s="51"/>
      <c r="B624" s="62"/>
      <c r="C624" s="57"/>
      <c r="D624" s="56"/>
      <c r="E624" s="56"/>
      <c r="F624" s="56"/>
      <c r="G624" s="56"/>
    </row>
    <row r="625" spans="1:7" x14ac:dyDescent="0.2">
      <c r="A625" s="51"/>
      <c r="B625" s="62"/>
      <c r="C625" s="57"/>
      <c r="D625" s="56"/>
      <c r="E625" s="56"/>
      <c r="F625" s="56"/>
      <c r="G625" s="56"/>
    </row>
    <row r="626" spans="1:7" x14ac:dyDescent="0.2">
      <c r="A626" s="51"/>
      <c r="B626" s="62"/>
      <c r="C626" s="57"/>
      <c r="D626" s="56"/>
      <c r="E626" s="56"/>
      <c r="F626" s="56"/>
      <c r="G626" s="56"/>
    </row>
    <row r="627" spans="1:7" s="3" customFormat="1" x14ac:dyDescent="0.2">
      <c r="A627" s="51"/>
      <c r="B627" s="62"/>
      <c r="C627" s="57"/>
      <c r="D627" s="56"/>
      <c r="E627" s="56"/>
      <c r="F627" s="56"/>
      <c r="G627" s="56"/>
    </row>
    <row r="628" spans="1:7" s="3" customFormat="1" x14ac:dyDescent="0.2">
      <c r="A628" s="51"/>
      <c r="B628" s="62"/>
      <c r="C628" s="57"/>
      <c r="D628" s="56"/>
      <c r="E628" s="56"/>
      <c r="F628" s="56"/>
      <c r="G628" s="56"/>
    </row>
    <row r="629" spans="1:7" x14ac:dyDescent="0.2">
      <c r="A629" s="51"/>
      <c r="B629" s="62"/>
      <c r="C629" s="57"/>
      <c r="D629" s="56"/>
      <c r="E629" s="56"/>
      <c r="F629" s="56"/>
      <c r="G629" s="56"/>
    </row>
    <row r="630" spans="1:7" x14ac:dyDescent="0.2">
      <c r="A630" s="51"/>
      <c r="B630" s="62"/>
      <c r="C630" s="57"/>
      <c r="D630" s="56"/>
      <c r="E630" s="56"/>
      <c r="F630" s="56"/>
      <c r="G630" s="56"/>
    </row>
    <row r="631" spans="1:7" x14ac:dyDescent="0.2">
      <c r="A631" s="51"/>
      <c r="B631" s="62"/>
      <c r="C631" s="57"/>
      <c r="D631" s="56"/>
      <c r="E631" s="56"/>
      <c r="F631" s="56"/>
      <c r="G631" s="56"/>
    </row>
    <row r="632" spans="1:7" x14ac:dyDescent="0.2">
      <c r="A632" s="51"/>
      <c r="B632" s="62"/>
      <c r="C632" s="57"/>
      <c r="D632" s="56"/>
      <c r="E632" s="56"/>
      <c r="F632" s="56"/>
      <c r="G632" s="56"/>
    </row>
    <row r="633" spans="1:7" x14ac:dyDescent="0.2">
      <c r="A633" s="51"/>
      <c r="B633" s="62"/>
      <c r="C633" s="57"/>
      <c r="D633" s="56"/>
      <c r="E633" s="56"/>
      <c r="F633" s="56"/>
      <c r="G633" s="56"/>
    </row>
    <row r="634" spans="1:7" x14ac:dyDescent="0.2">
      <c r="A634" s="51"/>
      <c r="B634" s="62"/>
      <c r="C634" s="57"/>
      <c r="D634" s="56"/>
      <c r="E634" s="56"/>
      <c r="F634" s="56"/>
      <c r="G634" s="56"/>
    </row>
    <row r="635" spans="1:7" x14ac:dyDescent="0.2">
      <c r="A635" s="51"/>
      <c r="B635" s="62"/>
      <c r="C635" s="57"/>
      <c r="D635" s="56"/>
      <c r="E635" s="56"/>
      <c r="F635" s="56"/>
      <c r="G635" s="56"/>
    </row>
    <row r="636" spans="1:7" x14ac:dyDescent="0.2">
      <c r="A636" s="51"/>
      <c r="B636" s="62"/>
      <c r="C636" s="57"/>
      <c r="D636" s="56"/>
      <c r="E636" s="56"/>
      <c r="F636" s="56"/>
      <c r="G636" s="56"/>
    </row>
    <row r="637" spans="1:7" x14ac:dyDescent="0.2">
      <c r="A637" s="51"/>
      <c r="B637" s="62"/>
      <c r="C637" s="57"/>
      <c r="D637" s="56"/>
      <c r="E637" s="56"/>
      <c r="F637" s="56"/>
      <c r="G637" s="56"/>
    </row>
    <row r="638" spans="1:7" x14ac:dyDescent="0.2">
      <c r="A638" s="51"/>
      <c r="B638" s="62"/>
      <c r="C638" s="57"/>
      <c r="D638" s="56"/>
      <c r="E638" s="56"/>
      <c r="F638" s="56"/>
      <c r="G638" s="56"/>
    </row>
    <row r="639" spans="1:7" x14ac:dyDescent="0.2">
      <c r="A639" s="51"/>
      <c r="B639" s="62"/>
      <c r="C639" s="57"/>
      <c r="D639" s="56"/>
      <c r="E639" s="56"/>
      <c r="F639" s="56"/>
      <c r="G639" s="56"/>
    </row>
    <row r="640" spans="1:7" x14ac:dyDescent="0.2">
      <c r="A640" s="51"/>
      <c r="B640" s="62"/>
      <c r="C640" s="57"/>
      <c r="D640" s="56"/>
      <c r="E640" s="56"/>
      <c r="F640" s="56"/>
      <c r="G640" s="56"/>
    </row>
    <row r="641" spans="1:7" x14ac:dyDescent="0.2">
      <c r="A641" s="51"/>
      <c r="B641" s="62"/>
      <c r="C641" s="57"/>
      <c r="D641" s="56"/>
      <c r="E641" s="56"/>
      <c r="F641" s="56"/>
      <c r="G641" s="56"/>
    </row>
    <row r="642" spans="1:7" x14ac:dyDescent="0.2">
      <c r="A642" s="51"/>
      <c r="B642" s="62"/>
      <c r="C642" s="57"/>
      <c r="D642" s="56"/>
      <c r="E642" s="56"/>
      <c r="F642" s="56"/>
      <c r="G642" s="56"/>
    </row>
    <row r="643" spans="1:7" x14ac:dyDescent="0.2">
      <c r="A643" s="51"/>
      <c r="B643" s="62"/>
      <c r="C643" s="57"/>
      <c r="D643" s="56"/>
      <c r="E643" s="56"/>
      <c r="F643" s="56"/>
      <c r="G643" s="56"/>
    </row>
    <row r="644" spans="1:7" s="3" customFormat="1" x14ac:dyDescent="0.2">
      <c r="A644" s="51"/>
      <c r="B644" s="62"/>
      <c r="C644" s="57"/>
      <c r="D644" s="56"/>
      <c r="E644" s="56"/>
      <c r="F644" s="56"/>
      <c r="G644" s="56"/>
    </row>
    <row r="645" spans="1:7" x14ac:dyDescent="0.2">
      <c r="A645" s="51"/>
      <c r="B645" s="62"/>
      <c r="C645" s="57"/>
      <c r="D645" s="56"/>
      <c r="E645" s="56"/>
      <c r="F645" s="56"/>
      <c r="G645" s="56"/>
    </row>
    <row r="646" spans="1:7" x14ac:dyDescent="0.2">
      <c r="A646" s="51"/>
      <c r="B646" s="62"/>
      <c r="C646" s="57"/>
      <c r="D646" s="56"/>
      <c r="E646" s="56"/>
      <c r="F646" s="56"/>
      <c r="G646" s="56"/>
    </row>
    <row r="647" spans="1:7" x14ac:dyDescent="0.2">
      <c r="A647" s="51"/>
      <c r="B647" s="62"/>
      <c r="C647" s="57"/>
      <c r="D647" s="56"/>
      <c r="E647" s="56"/>
      <c r="F647" s="56"/>
      <c r="G647" s="56"/>
    </row>
    <row r="648" spans="1:7" x14ac:dyDescent="0.2">
      <c r="A648" s="51"/>
      <c r="B648" s="62"/>
      <c r="C648" s="57"/>
      <c r="D648" s="56"/>
      <c r="E648" s="56"/>
      <c r="F648" s="56"/>
      <c r="G648" s="56"/>
    </row>
    <row r="649" spans="1:7" x14ac:dyDescent="0.2">
      <c r="A649" s="51"/>
      <c r="B649" s="62"/>
      <c r="C649" s="57"/>
      <c r="D649" s="56"/>
      <c r="E649" s="56"/>
      <c r="F649" s="56"/>
      <c r="G649" s="56"/>
    </row>
    <row r="650" spans="1:7" x14ac:dyDescent="0.2">
      <c r="A650" s="51"/>
      <c r="B650" s="62"/>
      <c r="C650" s="57"/>
      <c r="D650" s="56"/>
      <c r="E650" s="56"/>
      <c r="F650" s="56"/>
      <c r="G650" s="56"/>
    </row>
    <row r="651" spans="1:7" x14ac:dyDescent="0.2">
      <c r="A651" s="51"/>
      <c r="B651" s="62"/>
      <c r="C651" s="57"/>
      <c r="D651" s="56"/>
      <c r="E651" s="56"/>
      <c r="F651" s="56"/>
      <c r="G651" s="56"/>
    </row>
    <row r="652" spans="1:7" x14ac:dyDescent="0.2">
      <c r="A652" s="51"/>
      <c r="B652" s="62"/>
      <c r="C652" s="57"/>
      <c r="D652" s="56"/>
      <c r="E652" s="56"/>
      <c r="F652" s="56"/>
      <c r="G652" s="56"/>
    </row>
    <row r="653" spans="1:7" x14ac:dyDescent="0.2">
      <c r="A653" s="51"/>
      <c r="B653" s="62"/>
      <c r="C653" s="57"/>
      <c r="D653" s="56"/>
      <c r="E653" s="56"/>
      <c r="F653" s="56"/>
      <c r="G653" s="56"/>
    </row>
    <row r="654" spans="1:7" x14ac:dyDescent="0.2">
      <c r="A654" s="51"/>
      <c r="B654" s="62"/>
      <c r="C654" s="57"/>
      <c r="D654" s="56"/>
      <c r="E654" s="56"/>
      <c r="F654" s="56"/>
      <c r="G654" s="56"/>
    </row>
    <row r="655" spans="1:7" x14ac:dyDescent="0.2">
      <c r="A655" s="51"/>
      <c r="B655" s="62"/>
      <c r="C655" s="57"/>
      <c r="D655" s="56"/>
      <c r="E655" s="56"/>
      <c r="F655" s="56"/>
      <c r="G655" s="56"/>
    </row>
    <row r="656" spans="1:7" x14ac:dyDescent="0.2">
      <c r="A656" s="51"/>
      <c r="B656" s="62"/>
      <c r="C656" s="57"/>
      <c r="D656" s="56"/>
      <c r="E656" s="56"/>
      <c r="F656" s="56"/>
      <c r="G656" s="56"/>
    </row>
    <row r="657" spans="1:7" s="3" customFormat="1" x14ac:dyDescent="0.2">
      <c r="A657" s="51"/>
      <c r="B657" s="62"/>
      <c r="C657" s="57"/>
      <c r="D657" s="56"/>
      <c r="E657" s="56"/>
      <c r="F657" s="56"/>
      <c r="G657" s="56"/>
    </row>
    <row r="658" spans="1:7" x14ac:dyDescent="0.2">
      <c r="A658" s="51"/>
      <c r="B658" s="62"/>
      <c r="C658" s="57"/>
      <c r="D658" s="56"/>
      <c r="E658" s="56"/>
      <c r="F658" s="56"/>
      <c r="G658" s="56"/>
    </row>
    <row r="659" spans="1:7" x14ac:dyDescent="0.2">
      <c r="A659" s="51"/>
      <c r="B659" s="62"/>
      <c r="C659" s="57"/>
      <c r="D659" s="56"/>
      <c r="E659" s="56"/>
      <c r="F659" s="56"/>
      <c r="G659" s="56"/>
    </row>
    <row r="660" spans="1:7" x14ac:dyDescent="0.2">
      <c r="A660" s="51"/>
      <c r="B660" s="62"/>
      <c r="C660" s="57"/>
      <c r="D660" s="56"/>
      <c r="E660" s="56"/>
      <c r="F660" s="56"/>
      <c r="G660" s="56"/>
    </row>
    <row r="661" spans="1:7" x14ac:dyDescent="0.2">
      <c r="A661" s="51"/>
      <c r="B661" s="62"/>
      <c r="C661" s="57"/>
      <c r="D661" s="56"/>
      <c r="E661" s="56"/>
      <c r="F661" s="56"/>
      <c r="G661" s="56"/>
    </row>
    <row r="662" spans="1:7" x14ac:dyDescent="0.2">
      <c r="A662" s="51"/>
      <c r="B662" s="62"/>
      <c r="C662" s="57"/>
      <c r="D662" s="56"/>
      <c r="E662" s="56"/>
      <c r="F662" s="56"/>
      <c r="G662" s="56"/>
    </row>
    <row r="663" spans="1:7" x14ac:dyDescent="0.2">
      <c r="A663" s="51"/>
      <c r="B663" s="62"/>
      <c r="C663" s="57"/>
      <c r="D663" s="56"/>
      <c r="E663" s="56"/>
      <c r="F663" s="56"/>
      <c r="G663" s="56"/>
    </row>
    <row r="664" spans="1:7" x14ac:dyDescent="0.2">
      <c r="A664" s="51"/>
      <c r="B664" s="62"/>
      <c r="C664" s="57"/>
      <c r="D664" s="56"/>
      <c r="E664" s="56"/>
      <c r="F664" s="56"/>
      <c r="G664" s="56"/>
    </row>
    <row r="665" spans="1:7" x14ac:dyDescent="0.2">
      <c r="A665" s="51"/>
      <c r="B665" s="62"/>
      <c r="C665" s="57"/>
      <c r="D665" s="56"/>
      <c r="E665" s="56"/>
      <c r="F665" s="56"/>
      <c r="G665" s="56"/>
    </row>
    <row r="666" spans="1:7" x14ac:dyDescent="0.2">
      <c r="A666" s="51"/>
      <c r="B666" s="62"/>
      <c r="C666" s="57"/>
      <c r="D666" s="56"/>
      <c r="E666" s="56"/>
      <c r="F666" s="56"/>
      <c r="G666" s="56"/>
    </row>
    <row r="667" spans="1:7" s="3" customFormat="1" x14ac:dyDescent="0.2">
      <c r="A667" s="51"/>
      <c r="B667" s="62"/>
      <c r="C667" s="57"/>
      <c r="D667" s="56"/>
      <c r="E667" s="56"/>
      <c r="F667" s="56"/>
      <c r="G667" s="56"/>
    </row>
    <row r="668" spans="1:7" x14ac:dyDescent="0.2">
      <c r="A668" s="51"/>
      <c r="B668" s="62"/>
      <c r="C668" s="57"/>
      <c r="D668" s="56"/>
      <c r="E668" s="56"/>
      <c r="F668" s="56"/>
      <c r="G668" s="56"/>
    </row>
    <row r="669" spans="1:7" x14ac:dyDescent="0.2">
      <c r="A669" s="51"/>
      <c r="B669" s="62"/>
      <c r="C669" s="57"/>
      <c r="D669" s="56"/>
      <c r="E669" s="56"/>
      <c r="F669" s="56"/>
      <c r="G669" s="56"/>
    </row>
    <row r="670" spans="1:7" x14ac:dyDescent="0.2">
      <c r="A670" s="51"/>
      <c r="B670" s="62"/>
      <c r="C670" s="57"/>
      <c r="D670" s="56"/>
      <c r="E670" s="56"/>
      <c r="F670" s="56"/>
      <c r="G670" s="56"/>
    </row>
    <row r="671" spans="1:7" x14ac:dyDescent="0.2">
      <c r="A671" s="51"/>
      <c r="B671" s="62"/>
      <c r="C671" s="57"/>
      <c r="D671" s="56"/>
      <c r="E671" s="56"/>
      <c r="F671" s="56"/>
      <c r="G671" s="56"/>
    </row>
    <row r="672" spans="1:7" x14ac:dyDescent="0.2">
      <c r="A672" s="51"/>
      <c r="B672" s="62"/>
      <c r="C672" s="57"/>
      <c r="D672" s="56"/>
      <c r="E672" s="56"/>
      <c r="F672" s="56"/>
      <c r="G672" s="56"/>
    </row>
    <row r="673" spans="1:7" x14ac:dyDescent="0.2">
      <c r="A673" s="51"/>
      <c r="B673" s="62"/>
      <c r="C673" s="57"/>
      <c r="D673" s="56"/>
      <c r="E673" s="56"/>
      <c r="F673" s="56"/>
      <c r="G673" s="56"/>
    </row>
    <row r="674" spans="1:7" x14ac:dyDescent="0.2">
      <c r="A674" s="51"/>
      <c r="B674" s="62"/>
      <c r="C674" s="57"/>
      <c r="D674" s="56"/>
      <c r="E674" s="56"/>
      <c r="F674" s="56"/>
      <c r="G674" s="56"/>
    </row>
    <row r="675" spans="1:7" x14ac:dyDescent="0.2">
      <c r="A675" s="51"/>
      <c r="B675" s="62"/>
      <c r="C675" s="57"/>
      <c r="D675" s="56"/>
      <c r="E675" s="56"/>
      <c r="F675" s="56"/>
      <c r="G675" s="56"/>
    </row>
    <row r="676" spans="1:7" s="3" customFormat="1" x14ac:dyDescent="0.2">
      <c r="A676" s="51"/>
      <c r="B676" s="62"/>
      <c r="C676" s="57"/>
      <c r="D676" s="56"/>
      <c r="E676" s="56"/>
      <c r="F676" s="56"/>
      <c r="G676" s="56"/>
    </row>
    <row r="677" spans="1:7" x14ac:dyDescent="0.2">
      <c r="A677" s="51"/>
      <c r="B677" s="62"/>
      <c r="C677" s="57"/>
      <c r="D677" s="56"/>
      <c r="E677" s="56"/>
      <c r="F677" s="56"/>
      <c r="G677" s="56"/>
    </row>
    <row r="678" spans="1:7" s="3" customFormat="1" x14ac:dyDescent="0.2">
      <c r="A678" s="51"/>
      <c r="B678" s="62"/>
      <c r="C678" s="57"/>
      <c r="D678" s="56"/>
      <c r="E678" s="56"/>
      <c r="F678" s="56"/>
      <c r="G678" s="56"/>
    </row>
    <row r="679" spans="1:7" x14ac:dyDescent="0.2">
      <c r="A679" s="51"/>
      <c r="B679" s="62"/>
      <c r="C679" s="57"/>
      <c r="D679" s="56"/>
      <c r="E679" s="56"/>
      <c r="F679" s="56"/>
      <c r="G679" s="56"/>
    </row>
    <row r="680" spans="1:7" x14ac:dyDescent="0.2">
      <c r="A680" s="51"/>
      <c r="B680" s="62"/>
      <c r="C680" s="57"/>
      <c r="D680" s="56"/>
      <c r="E680" s="56"/>
      <c r="F680" s="56"/>
      <c r="G680" s="56"/>
    </row>
    <row r="681" spans="1:7" x14ac:dyDescent="0.2">
      <c r="A681" s="51"/>
      <c r="B681" s="62"/>
      <c r="C681" s="57"/>
      <c r="D681" s="56"/>
      <c r="E681" s="56"/>
      <c r="F681" s="56"/>
      <c r="G681" s="56"/>
    </row>
    <row r="682" spans="1:7" x14ac:dyDescent="0.2">
      <c r="A682" s="51"/>
      <c r="B682" s="62"/>
      <c r="C682" s="57"/>
      <c r="D682" s="56"/>
      <c r="E682" s="56"/>
      <c r="F682" s="56"/>
      <c r="G682" s="56"/>
    </row>
    <row r="683" spans="1:7" x14ac:dyDescent="0.2">
      <c r="A683" s="51"/>
      <c r="B683" s="62"/>
      <c r="C683" s="57"/>
      <c r="D683" s="56"/>
      <c r="E683" s="56"/>
      <c r="F683" s="56"/>
      <c r="G683" s="56"/>
    </row>
    <row r="684" spans="1:7" s="3" customFormat="1" x14ac:dyDescent="0.2">
      <c r="A684" s="51"/>
      <c r="B684" s="62"/>
      <c r="C684" s="57"/>
      <c r="D684" s="51"/>
      <c r="E684" s="51"/>
      <c r="F684" s="51"/>
      <c r="G684" s="51"/>
    </row>
    <row r="685" spans="1:7" x14ac:dyDescent="0.2">
      <c r="A685" s="51"/>
      <c r="B685" s="62"/>
      <c r="C685" s="57"/>
    </row>
    <row r="686" spans="1:7" x14ac:dyDescent="0.2">
      <c r="A686" s="51"/>
      <c r="B686" s="62"/>
      <c r="C686" s="57"/>
    </row>
    <row r="687" spans="1:7" x14ac:dyDescent="0.2">
      <c r="A687" s="51"/>
      <c r="B687" s="62"/>
      <c r="C687" s="57"/>
    </row>
    <row r="688" spans="1:7" x14ac:dyDescent="0.2">
      <c r="A688" s="51"/>
      <c r="B688" s="62"/>
      <c r="C688" s="57"/>
    </row>
    <row r="689" spans="1:7" s="3" customFormat="1" x14ac:dyDescent="0.2">
      <c r="A689" s="51"/>
      <c r="B689" s="62"/>
      <c r="C689" s="57"/>
      <c r="D689" s="51"/>
      <c r="E689" s="51"/>
      <c r="F689" s="51"/>
      <c r="G689" s="51"/>
    </row>
    <row r="690" spans="1:7" x14ac:dyDescent="0.2">
      <c r="A690" s="51"/>
      <c r="B690" s="62"/>
      <c r="C690" s="57"/>
    </row>
    <row r="691" spans="1:7" s="3" customFormat="1" x14ac:dyDescent="0.2">
      <c r="A691" s="51"/>
      <c r="B691" s="62"/>
      <c r="C691" s="57"/>
      <c r="D691" s="51"/>
      <c r="E691" s="51"/>
      <c r="F691" s="51"/>
      <c r="G691" s="51"/>
    </row>
    <row r="692" spans="1:7" x14ac:dyDescent="0.2">
      <c r="A692" s="51"/>
      <c r="B692" s="62"/>
      <c r="C692" s="57"/>
    </row>
    <row r="693" spans="1:7" x14ac:dyDescent="0.2">
      <c r="A693" s="51"/>
      <c r="B693" s="62"/>
      <c r="C693" s="57"/>
    </row>
    <row r="694" spans="1:7" x14ac:dyDescent="0.2">
      <c r="A694" s="51"/>
      <c r="B694" s="62"/>
      <c r="C694" s="57"/>
    </row>
    <row r="695" spans="1:7" x14ac:dyDescent="0.2">
      <c r="A695" s="51"/>
      <c r="B695" s="62"/>
      <c r="C695" s="57"/>
    </row>
    <row r="696" spans="1:7" x14ac:dyDescent="0.2">
      <c r="A696" s="51"/>
      <c r="B696" s="62"/>
      <c r="C696" s="57"/>
    </row>
    <row r="697" spans="1:7" x14ac:dyDescent="0.2">
      <c r="A697" s="51"/>
      <c r="B697" s="62"/>
      <c r="C697" s="57"/>
    </row>
    <row r="698" spans="1:7" x14ac:dyDescent="0.2">
      <c r="A698" s="51"/>
      <c r="B698" s="62"/>
      <c r="C698" s="57"/>
    </row>
    <row r="699" spans="1:7" x14ac:dyDescent="0.2">
      <c r="A699" s="51"/>
      <c r="B699" s="62"/>
      <c r="C699" s="57"/>
    </row>
    <row r="700" spans="1:7" x14ac:dyDescent="0.2">
      <c r="A700" s="51"/>
      <c r="B700" s="62"/>
      <c r="C700" s="57"/>
    </row>
    <row r="701" spans="1:7" x14ac:dyDescent="0.2">
      <c r="A701" s="51"/>
      <c r="B701" s="62"/>
      <c r="C701" s="57"/>
    </row>
    <row r="702" spans="1:7" s="3" customFormat="1" x14ac:dyDescent="0.2">
      <c r="A702" s="51"/>
      <c r="B702" s="62"/>
      <c r="C702" s="57"/>
      <c r="D702" s="51"/>
      <c r="E702" s="51"/>
      <c r="F702" s="51"/>
      <c r="G702" s="51"/>
    </row>
    <row r="703" spans="1:7" x14ac:dyDescent="0.2">
      <c r="A703" s="51"/>
      <c r="B703" s="62"/>
      <c r="C703" s="57"/>
    </row>
    <row r="704" spans="1:7" x14ac:dyDescent="0.2">
      <c r="A704" s="51"/>
      <c r="B704" s="62"/>
      <c r="C704" s="57"/>
    </row>
    <row r="705" spans="1:7" x14ac:dyDescent="0.2">
      <c r="A705" s="51"/>
      <c r="B705" s="62"/>
      <c r="C705" s="57"/>
    </row>
    <row r="706" spans="1:7" s="3" customFormat="1" x14ac:dyDescent="0.2">
      <c r="A706" s="51"/>
      <c r="B706" s="62"/>
      <c r="C706" s="57"/>
      <c r="D706" s="51"/>
      <c r="E706" s="51"/>
      <c r="F706" s="51"/>
      <c r="G706" s="51"/>
    </row>
    <row r="707" spans="1:7" x14ac:dyDescent="0.2">
      <c r="A707" s="51"/>
      <c r="B707" s="62"/>
      <c r="C707" s="57"/>
    </row>
    <row r="708" spans="1:7" x14ac:dyDescent="0.2">
      <c r="A708" s="51"/>
      <c r="B708" s="62"/>
      <c r="C708" s="57"/>
    </row>
    <row r="709" spans="1:7" x14ac:dyDescent="0.2">
      <c r="A709" s="51"/>
      <c r="B709" s="62"/>
      <c r="C709" s="57"/>
    </row>
    <row r="710" spans="1:7" s="3" customFormat="1" x14ac:dyDescent="0.2">
      <c r="A710" s="51"/>
      <c r="B710" s="62"/>
      <c r="C710" s="57"/>
      <c r="D710" s="51"/>
      <c r="E710" s="51"/>
      <c r="F710" s="51"/>
      <c r="G710" s="51"/>
    </row>
    <row r="711" spans="1:7" x14ac:dyDescent="0.2">
      <c r="A711" s="51"/>
      <c r="B711" s="62"/>
      <c r="C711" s="57"/>
    </row>
    <row r="712" spans="1:7" x14ac:dyDescent="0.2">
      <c r="A712" s="51"/>
      <c r="B712" s="62"/>
      <c r="C712" s="57"/>
    </row>
    <row r="713" spans="1:7" x14ac:dyDescent="0.2">
      <c r="A713" s="51"/>
      <c r="B713" s="62"/>
      <c r="C713" s="57"/>
    </row>
    <row r="714" spans="1:7" s="3" customFormat="1" x14ac:dyDescent="0.2">
      <c r="A714" s="51"/>
      <c r="B714" s="62"/>
      <c r="C714" s="57"/>
      <c r="D714" s="51"/>
      <c r="E714" s="51"/>
      <c r="F714" s="51"/>
      <c r="G714" s="51"/>
    </row>
    <row r="715" spans="1:7" x14ac:dyDescent="0.2">
      <c r="A715" s="51"/>
      <c r="B715" s="62"/>
      <c r="C715" s="57"/>
    </row>
    <row r="716" spans="1:7" x14ac:dyDescent="0.2">
      <c r="A716" s="51"/>
      <c r="B716" s="62"/>
      <c r="C716" s="57"/>
    </row>
    <row r="717" spans="1:7" x14ac:dyDescent="0.2">
      <c r="A717" s="51"/>
      <c r="B717" s="62"/>
      <c r="C717" s="57"/>
    </row>
    <row r="718" spans="1:7" x14ac:dyDescent="0.2">
      <c r="A718" s="51"/>
      <c r="B718" s="62"/>
      <c r="C718" s="57"/>
    </row>
    <row r="719" spans="1:7" x14ac:dyDescent="0.2">
      <c r="A719" s="51"/>
      <c r="B719" s="62"/>
      <c r="C719" s="57"/>
    </row>
    <row r="720" spans="1:7" x14ac:dyDescent="0.2">
      <c r="A720" s="51"/>
      <c r="B720" s="62"/>
      <c r="C720" s="57"/>
    </row>
    <row r="721" spans="1:3" x14ac:dyDescent="0.2">
      <c r="A721" s="51"/>
      <c r="B721" s="62"/>
      <c r="C721" s="57"/>
    </row>
    <row r="722" spans="1:3" x14ac:dyDescent="0.2">
      <c r="A722" s="51"/>
      <c r="B722" s="62"/>
      <c r="C722" s="57"/>
    </row>
    <row r="723" spans="1:3" x14ac:dyDescent="0.2">
      <c r="A723" s="51"/>
      <c r="B723" s="62"/>
      <c r="C723" s="57"/>
    </row>
    <row r="724" spans="1:3" x14ac:dyDescent="0.2">
      <c r="A724" s="51"/>
      <c r="B724" s="62"/>
      <c r="C724" s="57"/>
    </row>
    <row r="725" spans="1:3" x14ac:dyDescent="0.2">
      <c r="A725" s="51"/>
      <c r="B725" s="62"/>
      <c r="C725" s="57"/>
    </row>
    <row r="726" spans="1:3" x14ac:dyDescent="0.2">
      <c r="A726" s="51"/>
      <c r="B726" s="62"/>
      <c r="C726" s="57"/>
    </row>
    <row r="727" spans="1:3" x14ac:dyDescent="0.2">
      <c r="A727" s="51"/>
      <c r="B727" s="62"/>
      <c r="C727" s="57"/>
    </row>
    <row r="728" spans="1:3" x14ac:dyDescent="0.2">
      <c r="A728" s="51"/>
      <c r="B728" s="62"/>
      <c r="C728" s="57"/>
    </row>
    <row r="729" spans="1:3" x14ac:dyDescent="0.2">
      <c r="A729" s="51"/>
      <c r="B729" s="62"/>
      <c r="C729" s="57"/>
    </row>
    <row r="730" spans="1:3" x14ac:dyDescent="0.2">
      <c r="A730" s="51"/>
      <c r="B730" s="62"/>
      <c r="C730" s="57"/>
    </row>
    <row r="731" spans="1:3" x14ac:dyDescent="0.2">
      <c r="A731" s="51"/>
      <c r="B731" s="62"/>
      <c r="C731" s="57"/>
    </row>
    <row r="732" spans="1:3" x14ac:dyDescent="0.2">
      <c r="A732" s="51"/>
      <c r="B732" s="62"/>
      <c r="C732" s="57"/>
    </row>
    <row r="733" spans="1:3" x14ac:dyDescent="0.2">
      <c r="A733" s="51"/>
      <c r="B733" s="62"/>
      <c r="C733" s="57"/>
    </row>
    <row r="734" spans="1:3" x14ac:dyDescent="0.2">
      <c r="A734" s="51"/>
      <c r="B734" s="62"/>
      <c r="C734" s="57"/>
    </row>
    <row r="735" spans="1:3" x14ac:dyDescent="0.2">
      <c r="A735" s="51"/>
      <c r="B735" s="62"/>
      <c r="C735" s="57"/>
    </row>
    <row r="736" spans="1:3" x14ac:dyDescent="0.2">
      <c r="A736" s="51"/>
      <c r="B736" s="62"/>
      <c r="C736" s="57"/>
    </row>
    <row r="737" spans="1:3" x14ac:dyDescent="0.2">
      <c r="A737" s="51"/>
      <c r="B737" s="62"/>
      <c r="C737" s="57"/>
    </row>
    <row r="738" spans="1:3" x14ac:dyDescent="0.2">
      <c r="A738" s="51"/>
      <c r="B738" s="62"/>
      <c r="C738" s="57"/>
    </row>
    <row r="739" spans="1:3" x14ac:dyDescent="0.2">
      <c r="A739" s="51"/>
      <c r="B739" s="62"/>
      <c r="C739" s="57"/>
    </row>
    <row r="740" spans="1:3" x14ac:dyDescent="0.2">
      <c r="A740" s="51"/>
      <c r="B740" s="62"/>
      <c r="C740" s="57"/>
    </row>
    <row r="741" spans="1:3" x14ac:dyDescent="0.2">
      <c r="A741" s="51"/>
      <c r="B741" s="62"/>
      <c r="C741" s="57"/>
    </row>
    <row r="742" spans="1:3" x14ac:dyDescent="0.2">
      <c r="A742" s="51"/>
      <c r="B742" s="62"/>
      <c r="C742" s="57"/>
    </row>
    <row r="743" spans="1:3" x14ac:dyDescent="0.2">
      <c r="A743" s="51"/>
      <c r="B743" s="62"/>
      <c r="C743" s="57"/>
    </row>
    <row r="744" spans="1:3" x14ac:dyDescent="0.2">
      <c r="A744" s="51"/>
      <c r="B744" s="62"/>
      <c r="C744" s="57"/>
    </row>
    <row r="745" spans="1:3" x14ac:dyDescent="0.2">
      <c r="A745" s="51"/>
      <c r="B745" s="62"/>
      <c r="C745" s="57"/>
    </row>
    <row r="746" spans="1:3" x14ac:dyDescent="0.2">
      <c r="A746" s="51"/>
      <c r="B746" s="62"/>
      <c r="C746" s="57"/>
    </row>
    <row r="747" spans="1:3" x14ac:dyDescent="0.2">
      <c r="A747" s="51"/>
      <c r="B747" s="62"/>
      <c r="C747" s="57"/>
    </row>
    <row r="748" spans="1:3" x14ac:dyDescent="0.2">
      <c r="A748" s="51"/>
      <c r="B748" s="62"/>
      <c r="C748" s="57"/>
    </row>
    <row r="749" spans="1:3" x14ac:dyDescent="0.2">
      <c r="A749" s="51"/>
      <c r="B749" s="62"/>
      <c r="C749" s="57"/>
    </row>
    <row r="750" spans="1:3" x14ac:dyDescent="0.2">
      <c r="A750" s="51"/>
      <c r="B750" s="62"/>
      <c r="C750" s="57"/>
    </row>
    <row r="751" spans="1:3" x14ac:dyDescent="0.2">
      <c r="A751" s="51"/>
      <c r="B751" s="62"/>
      <c r="C751" s="57"/>
    </row>
    <row r="752" spans="1:3" x14ac:dyDescent="0.2">
      <c r="A752" s="51"/>
      <c r="B752" s="62"/>
      <c r="C752" s="57"/>
    </row>
    <row r="753" spans="1:3" x14ac:dyDescent="0.2">
      <c r="A753" s="51"/>
      <c r="B753" s="62"/>
      <c r="C753" s="57"/>
    </row>
    <row r="754" spans="1:3" x14ac:dyDescent="0.2">
      <c r="A754" s="51"/>
      <c r="B754" s="62"/>
      <c r="C754" s="57"/>
    </row>
    <row r="755" spans="1:3" x14ac:dyDescent="0.2">
      <c r="A755" s="51"/>
      <c r="B755" s="62"/>
      <c r="C755" s="57"/>
    </row>
    <row r="756" spans="1:3" x14ac:dyDescent="0.2">
      <c r="A756" s="51"/>
      <c r="B756" s="62"/>
      <c r="C756" s="57"/>
    </row>
    <row r="757" spans="1:3" x14ac:dyDescent="0.2">
      <c r="A757" s="51"/>
      <c r="B757" s="62"/>
      <c r="C757" s="57"/>
    </row>
    <row r="758" spans="1:3" x14ac:dyDescent="0.2">
      <c r="A758" s="51"/>
      <c r="B758" s="62"/>
      <c r="C758" s="57"/>
    </row>
    <row r="759" spans="1:3" x14ac:dyDescent="0.2">
      <c r="A759" s="51"/>
      <c r="B759" s="62"/>
      <c r="C759" s="57"/>
    </row>
    <row r="760" spans="1:3" x14ac:dyDescent="0.2">
      <c r="A760" s="51"/>
      <c r="B760" s="62"/>
      <c r="C760" s="57"/>
    </row>
    <row r="761" spans="1:3" x14ac:dyDescent="0.2">
      <c r="A761" s="51"/>
      <c r="B761" s="62"/>
      <c r="C761" s="57"/>
    </row>
    <row r="762" spans="1:3" x14ac:dyDescent="0.2">
      <c r="A762" s="51"/>
      <c r="B762" s="62"/>
      <c r="C762" s="57"/>
    </row>
    <row r="763" spans="1:3" x14ac:dyDescent="0.2">
      <c r="A763" s="51"/>
      <c r="B763" s="62"/>
      <c r="C763" s="57"/>
    </row>
    <row r="764" spans="1:3" x14ac:dyDescent="0.2">
      <c r="A764" s="51"/>
      <c r="B764" s="62"/>
      <c r="C764" s="57"/>
    </row>
    <row r="765" spans="1:3" x14ac:dyDescent="0.2">
      <c r="A765" s="51"/>
      <c r="B765" s="62"/>
      <c r="C765" s="57"/>
    </row>
    <row r="766" spans="1:3" x14ac:dyDescent="0.2">
      <c r="A766" s="51"/>
      <c r="B766" s="62"/>
      <c r="C766" s="57"/>
    </row>
    <row r="767" spans="1:3" x14ac:dyDescent="0.2">
      <c r="A767" s="51"/>
      <c r="B767" s="51"/>
      <c r="C767" s="57"/>
    </row>
    <row r="768" spans="1:3" x14ac:dyDescent="0.2">
      <c r="A768" s="51"/>
      <c r="B768" s="51"/>
      <c r="C768" s="57"/>
    </row>
    <row r="769" spans="1:3" x14ac:dyDescent="0.2">
      <c r="A769" s="51"/>
      <c r="B769" s="51"/>
      <c r="C769" s="57"/>
    </row>
    <row r="770" spans="1:3" x14ac:dyDescent="0.2">
      <c r="A770" s="51"/>
      <c r="B770" s="51"/>
      <c r="C770" s="57"/>
    </row>
    <row r="771" spans="1:3" x14ac:dyDescent="0.2">
      <c r="A771" s="51"/>
      <c r="B771" s="51"/>
      <c r="C771" s="57"/>
    </row>
    <row r="772" spans="1:3" x14ac:dyDescent="0.2">
      <c r="A772" s="51"/>
      <c r="B772" s="51"/>
      <c r="C772" s="57"/>
    </row>
    <row r="773" spans="1:3" x14ac:dyDescent="0.2">
      <c r="A773" s="51"/>
      <c r="B773" s="51"/>
      <c r="C773" s="57"/>
    </row>
    <row r="774" spans="1:3" x14ac:dyDescent="0.2">
      <c r="A774" s="51"/>
      <c r="B774" s="51"/>
      <c r="C774" s="57"/>
    </row>
    <row r="775" spans="1:3" x14ac:dyDescent="0.2">
      <c r="A775" s="51"/>
      <c r="B775" s="51"/>
      <c r="C775" s="57"/>
    </row>
    <row r="776" spans="1:3" x14ac:dyDescent="0.2">
      <c r="A776" s="51"/>
      <c r="B776" s="51"/>
      <c r="C776" s="57"/>
    </row>
    <row r="777" spans="1:3" x14ac:dyDescent="0.2">
      <c r="A777" s="51"/>
      <c r="B777" s="51"/>
      <c r="C777" s="57"/>
    </row>
    <row r="778" spans="1:3" x14ac:dyDescent="0.2">
      <c r="A778" s="51"/>
      <c r="B778" s="51"/>
      <c r="C778" s="57"/>
    </row>
    <row r="779" spans="1:3" x14ac:dyDescent="0.2">
      <c r="A779" s="51"/>
      <c r="B779" s="51"/>
      <c r="C779" s="57"/>
    </row>
    <row r="780" spans="1:3" x14ac:dyDescent="0.2">
      <c r="A780" s="51"/>
      <c r="B780" s="51"/>
      <c r="C780" s="57"/>
    </row>
    <row r="781" spans="1:3" x14ac:dyDescent="0.2">
      <c r="A781" s="51"/>
      <c r="B781" s="51"/>
      <c r="C781" s="57"/>
    </row>
    <row r="782" spans="1:3" x14ac:dyDescent="0.2">
      <c r="A782" s="51"/>
      <c r="B782" s="51"/>
      <c r="C782" s="57"/>
    </row>
    <row r="783" spans="1:3" x14ac:dyDescent="0.2">
      <c r="A783" s="51"/>
      <c r="B783" s="51"/>
      <c r="C783" s="57"/>
    </row>
    <row r="784" spans="1:3" x14ac:dyDescent="0.2">
      <c r="A784" s="51"/>
      <c r="B784" s="51"/>
      <c r="C784" s="57"/>
    </row>
    <row r="785" spans="1:7" x14ac:dyDescent="0.2">
      <c r="A785" s="51"/>
      <c r="B785" s="51"/>
      <c r="C785" s="57"/>
    </row>
    <row r="786" spans="1:7" x14ac:dyDescent="0.2">
      <c r="A786" s="51"/>
      <c r="B786" s="51"/>
      <c r="C786" s="57"/>
    </row>
    <row r="787" spans="1:7" x14ac:dyDescent="0.2">
      <c r="A787" s="51"/>
      <c r="B787" s="51"/>
      <c r="C787" s="57"/>
    </row>
    <row r="788" spans="1:7" x14ac:dyDescent="0.2">
      <c r="A788" s="51"/>
      <c r="B788" s="51"/>
      <c r="C788" s="57"/>
    </row>
    <row r="789" spans="1:7" x14ac:dyDescent="0.2">
      <c r="A789" s="51"/>
      <c r="B789" s="51"/>
      <c r="C789" s="57"/>
    </row>
    <row r="790" spans="1:7" x14ac:dyDescent="0.2">
      <c r="A790" s="51"/>
      <c r="B790" s="51"/>
      <c r="C790" s="57"/>
    </row>
    <row r="791" spans="1:7" x14ac:dyDescent="0.2">
      <c r="A791" s="51"/>
      <c r="B791" s="51"/>
      <c r="C791" s="57"/>
    </row>
    <row r="792" spans="1:7" x14ac:dyDescent="0.2">
      <c r="A792" s="51"/>
      <c r="B792" s="51"/>
      <c r="C792" s="57"/>
    </row>
    <row r="793" spans="1:7" x14ac:dyDescent="0.2">
      <c r="A793" s="51"/>
      <c r="B793" s="51"/>
      <c r="C793" s="57"/>
    </row>
    <row r="794" spans="1:7" x14ac:dyDescent="0.2">
      <c r="A794" s="51"/>
      <c r="B794" s="51"/>
      <c r="C794" s="57"/>
    </row>
    <row r="795" spans="1:7" x14ac:dyDescent="0.2">
      <c r="A795" s="51"/>
      <c r="B795" s="51"/>
      <c r="C795" s="57"/>
    </row>
    <row r="796" spans="1:7" s="3" customFormat="1" x14ac:dyDescent="0.2">
      <c r="A796" s="51"/>
      <c r="B796" s="51"/>
      <c r="C796" s="57"/>
      <c r="D796" s="51"/>
      <c r="E796" s="51"/>
      <c r="F796" s="51"/>
      <c r="G796" s="51"/>
    </row>
    <row r="797" spans="1:7" x14ac:dyDescent="0.2">
      <c r="A797" s="51"/>
      <c r="B797" s="51"/>
      <c r="C797" s="57"/>
    </row>
    <row r="798" spans="1:7" s="3" customFormat="1" x14ac:dyDescent="0.2">
      <c r="A798" s="51"/>
      <c r="B798" s="51"/>
      <c r="C798" s="57"/>
      <c r="D798" s="51"/>
      <c r="E798" s="51"/>
      <c r="F798" s="51"/>
      <c r="G798" s="51"/>
    </row>
    <row r="799" spans="1:7" x14ac:dyDescent="0.2">
      <c r="A799" s="51"/>
      <c r="B799" s="51"/>
      <c r="C799" s="57"/>
    </row>
    <row r="800" spans="1:7" x14ac:dyDescent="0.2">
      <c r="A800" s="51"/>
      <c r="B800" s="51"/>
      <c r="C800" s="57"/>
    </row>
    <row r="801" spans="1:7" x14ac:dyDescent="0.2">
      <c r="A801" s="51"/>
      <c r="B801" s="51"/>
      <c r="C801" s="57"/>
    </row>
    <row r="802" spans="1:7" x14ac:dyDescent="0.2">
      <c r="A802" s="51"/>
      <c r="B802" s="51"/>
      <c r="C802" s="57"/>
    </row>
    <row r="803" spans="1:7" s="3" customFormat="1" x14ac:dyDescent="0.2">
      <c r="A803" s="51"/>
      <c r="B803" s="51"/>
      <c r="C803" s="57"/>
      <c r="D803" s="51"/>
      <c r="E803" s="51"/>
      <c r="F803" s="51"/>
      <c r="G803" s="51"/>
    </row>
    <row r="804" spans="1:7" x14ac:dyDescent="0.2">
      <c r="A804" s="51"/>
      <c r="B804" s="51"/>
      <c r="C804" s="57"/>
    </row>
    <row r="805" spans="1:7" x14ac:dyDescent="0.2">
      <c r="A805" s="51"/>
      <c r="B805" s="51"/>
      <c r="C805" s="57"/>
    </row>
    <row r="806" spans="1:7" s="3" customFormat="1" x14ac:dyDescent="0.2">
      <c r="A806" s="51"/>
      <c r="B806" s="51"/>
      <c r="C806" s="57"/>
      <c r="D806" s="51"/>
      <c r="E806" s="51"/>
      <c r="F806" s="51"/>
      <c r="G806" s="51"/>
    </row>
    <row r="807" spans="1:7" x14ac:dyDescent="0.2">
      <c r="A807" s="51"/>
      <c r="B807" s="51"/>
      <c r="C807" s="57"/>
    </row>
    <row r="808" spans="1:7" x14ac:dyDescent="0.2">
      <c r="A808" s="51"/>
      <c r="B808" s="51"/>
      <c r="C808" s="57"/>
    </row>
    <row r="809" spans="1:7" x14ac:dyDescent="0.2">
      <c r="A809" s="51"/>
      <c r="B809" s="51"/>
    </row>
    <row r="810" spans="1:7" x14ac:dyDescent="0.2">
      <c r="A810" s="51"/>
      <c r="B810" s="51"/>
    </row>
    <row r="811" spans="1:7" x14ac:dyDescent="0.2">
      <c r="A811" s="51"/>
      <c r="B811" s="51"/>
    </row>
    <row r="812" spans="1:7" s="3" customFormat="1" x14ac:dyDescent="0.2">
      <c r="A812" s="51"/>
      <c r="B812" s="51"/>
      <c r="C812" s="55"/>
      <c r="D812" s="51"/>
      <c r="E812" s="51"/>
      <c r="F812" s="51"/>
      <c r="G812" s="51"/>
    </row>
    <row r="813" spans="1:7" x14ac:dyDescent="0.2">
      <c r="A813" s="51"/>
      <c r="B813" s="51"/>
    </row>
    <row r="814" spans="1:7" s="3" customFormat="1" x14ac:dyDescent="0.2">
      <c r="A814" s="51"/>
      <c r="B814" s="51"/>
      <c r="C814" s="55"/>
      <c r="D814" s="51"/>
      <c r="E814" s="51"/>
      <c r="F814" s="51"/>
      <c r="G814" s="51"/>
    </row>
    <row r="815" spans="1:7" x14ac:dyDescent="0.2">
      <c r="A815" s="51"/>
      <c r="B815" s="51"/>
    </row>
    <row r="816" spans="1:7" x14ac:dyDescent="0.2">
      <c r="A816" s="51"/>
      <c r="B816" s="51"/>
    </row>
    <row r="817" spans="1:7" s="3" customFormat="1" x14ac:dyDescent="0.2">
      <c r="A817" s="51"/>
      <c r="B817" s="51"/>
      <c r="C817" s="55"/>
      <c r="D817" s="51"/>
      <c r="E817" s="51"/>
      <c r="F817" s="51"/>
      <c r="G817" s="51"/>
    </row>
    <row r="818" spans="1:7" x14ac:dyDescent="0.2">
      <c r="A818" s="51"/>
      <c r="B818" s="51"/>
    </row>
    <row r="819" spans="1:7" x14ac:dyDescent="0.2">
      <c r="A819" s="51"/>
      <c r="B819" s="51"/>
      <c r="C819" s="57"/>
    </row>
    <row r="820" spans="1:7" x14ac:dyDescent="0.2">
      <c r="A820" s="51"/>
      <c r="B820" s="51"/>
      <c r="C820" s="57"/>
    </row>
    <row r="821" spans="1:7" x14ac:dyDescent="0.2">
      <c r="A821" s="51"/>
      <c r="B821" s="51"/>
      <c r="C821" s="57"/>
    </row>
    <row r="822" spans="1:7" x14ac:dyDescent="0.2">
      <c r="A822" s="51"/>
      <c r="B822" s="51"/>
      <c r="C822" s="57"/>
    </row>
    <row r="823" spans="1:7" x14ac:dyDescent="0.2">
      <c r="A823" s="51"/>
      <c r="B823" s="51"/>
      <c r="C823" s="57"/>
    </row>
    <row r="824" spans="1:7" x14ac:dyDescent="0.2">
      <c r="A824" s="51"/>
      <c r="B824" s="51"/>
      <c r="C824" s="57"/>
    </row>
    <row r="825" spans="1:7" x14ac:dyDescent="0.2">
      <c r="A825" s="51"/>
      <c r="B825" s="51"/>
      <c r="C825" s="57"/>
    </row>
    <row r="826" spans="1:7" x14ac:dyDescent="0.2">
      <c r="A826" s="51"/>
      <c r="B826" s="51"/>
      <c r="C826" s="57"/>
    </row>
    <row r="827" spans="1:7" x14ac:dyDescent="0.2">
      <c r="A827" s="51"/>
      <c r="B827" s="51"/>
      <c r="C827" s="57"/>
    </row>
    <row r="828" spans="1:7" x14ac:dyDescent="0.2">
      <c r="A828" s="51"/>
      <c r="B828" s="51"/>
      <c r="C828" s="57"/>
    </row>
    <row r="829" spans="1:7" x14ac:dyDescent="0.2">
      <c r="A829" s="51"/>
      <c r="B829" s="51"/>
      <c r="C829" s="57"/>
    </row>
    <row r="830" spans="1:7" x14ac:dyDescent="0.2">
      <c r="A830" s="51"/>
      <c r="B830" s="51"/>
      <c r="C830" s="57"/>
    </row>
    <row r="831" spans="1:7" x14ac:dyDescent="0.2">
      <c r="A831" s="51"/>
      <c r="B831" s="51"/>
      <c r="C831" s="57"/>
    </row>
    <row r="832" spans="1:7" x14ac:dyDescent="0.2">
      <c r="A832" s="51"/>
      <c r="B832" s="51"/>
      <c r="C832" s="57"/>
    </row>
    <row r="833" spans="1:3" x14ac:dyDescent="0.2">
      <c r="A833" s="51"/>
      <c r="B833" s="51"/>
      <c r="C833" s="57"/>
    </row>
    <row r="834" spans="1:3" x14ac:dyDescent="0.2">
      <c r="A834" s="51"/>
      <c r="B834" s="51"/>
      <c r="C834" s="57"/>
    </row>
    <row r="835" spans="1:3" x14ac:dyDescent="0.2">
      <c r="A835" s="51"/>
      <c r="B835" s="51"/>
      <c r="C835" s="57"/>
    </row>
    <row r="836" spans="1:3" x14ac:dyDescent="0.2">
      <c r="A836" s="51"/>
      <c r="B836" s="51"/>
      <c r="C836" s="57"/>
    </row>
    <row r="837" spans="1:3" x14ac:dyDescent="0.2">
      <c r="A837" s="51"/>
      <c r="B837" s="51"/>
      <c r="C837" s="57"/>
    </row>
    <row r="838" spans="1:3" x14ac:dyDescent="0.2">
      <c r="A838" s="51"/>
      <c r="B838" s="51"/>
      <c r="C838" s="57"/>
    </row>
    <row r="839" spans="1:3" x14ac:dyDescent="0.2">
      <c r="A839" s="51"/>
      <c r="B839" s="51"/>
      <c r="C839" s="57"/>
    </row>
    <row r="840" spans="1:3" x14ac:dyDescent="0.2">
      <c r="A840" s="51"/>
      <c r="B840" s="51"/>
      <c r="C840" s="57"/>
    </row>
    <row r="841" spans="1:3" x14ac:dyDescent="0.2">
      <c r="A841" s="51"/>
      <c r="B841" s="51"/>
      <c r="C841" s="57"/>
    </row>
    <row r="842" spans="1:3" x14ac:dyDescent="0.2">
      <c r="A842" s="51"/>
      <c r="B842" s="51"/>
      <c r="C842" s="57"/>
    </row>
    <row r="843" spans="1:3" x14ac:dyDescent="0.2">
      <c r="A843" s="51"/>
      <c r="B843" s="51"/>
      <c r="C843" s="57"/>
    </row>
    <row r="844" spans="1:3" x14ac:dyDescent="0.2">
      <c r="A844" s="51"/>
      <c r="B844" s="51"/>
      <c r="C844" s="57"/>
    </row>
    <row r="845" spans="1:3" x14ac:dyDescent="0.2">
      <c r="A845" s="51"/>
      <c r="B845" s="51"/>
      <c r="C845" s="57"/>
    </row>
    <row r="846" spans="1:3" x14ac:dyDescent="0.2">
      <c r="A846" s="51"/>
      <c r="B846" s="51"/>
      <c r="C846" s="57"/>
    </row>
    <row r="847" spans="1:3" x14ac:dyDescent="0.2">
      <c r="A847" s="51"/>
      <c r="B847" s="51"/>
      <c r="C847" s="57"/>
    </row>
    <row r="848" spans="1:3" x14ac:dyDescent="0.2">
      <c r="A848" s="51"/>
      <c r="B848" s="51"/>
      <c r="C848" s="57"/>
    </row>
    <row r="849" spans="1:3" x14ac:dyDescent="0.2">
      <c r="A849" s="51"/>
      <c r="B849" s="51"/>
      <c r="C849" s="57"/>
    </row>
    <row r="850" spans="1:3" x14ac:dyDescent="0.2">
      <c r="A850" s="51"/>
      <c r="B850" s="51"/>
      <c r="C850" s="57"/>
    </row>
    <row r="851" spans="1:3" x14ac:dyDescent="0.2">
      <c r="A851" s="51"/>
      <c r="B851" s="51"/>
      <c r="C851" s="57"/>
    </row>
    <row r="852" spans="1:3" x14ac:dyDescent="0.2">
      <c r="A852" s="51"/>
      <c r="B852" s="51"/>
      <c r="C852" s="57"/>
    </row>
    <row r="853" spans="1:3" x14ac:dyDescent="0.2">
      <c r="A853" s="51"/>
      <c r="B853" s="51"/>
      <c r="C853" s="57"/>
    </row>
    <row r="854" spans="1:3" x14ac:dyDescent="0.2">
      <c r="A854" s="51"/>
      <c r="B854" s="51"/>
      <c r="C854" s="57"/>
    </row>
    <row r="855" spans="1:3" x14ac:dyDescent="0.2">
      <c r="A855" s="51"/>
      <c r="B855" s="51"/>
      <c r="C855" s="57"/>
    </row>
    <row r="856" spans="1:3" x14ac:dyDescent="0.2">
      <c r="A856" s="51"/>
      <c r="B856" s="51"/>
      <c r="C856" s="57"/>
    </row>
    <row r="857" spans="1:3" x14ac:dyDescent="0.2">
      <c r="A857" s="51"/>
      <c r="B857" s="51"/>
      <c r="C857" s="57"/>
    </row>
    <row r="858" spans="1:3" x14ac:dyDescent="0.2">
      <c r="A858" s="51"/>
      <c r="B858" s="51"/>
      <c r="C858" s="57"/>
    </row>
    <row r="859" spans="1:3" x14ac:dyDescent="0.2">
      <c r="A859" s="51"/>
      <c r="B859" s="51"/>
      <c r="C859" s="57"/>
    </row>
    <row r="868" spans="1:7" s="3" customFormat="1" ht="32.25" customHeight="1" x14ac:dyDescent="0.2">
      <c r="A868" s="45"/>
      <c r="B868" s="45"/>
      <c r="C868" s="55"/>
      <c r="D868" s="51"/>
      <c r="E868" s="51"/>
      <c r="F868" s="51"/>
      <c r="G868" s="51"/>
    </row>
    <row r="872" spans="1:7" s="3" customFormat="1" x14ac:dyDescent="0.2">
      <c r="A872" s="45"/>
      <c r="B872" s="45"/>
      <c r="C872" s="55"/>
      <c r="D872" s="51"/>
      <c r="E872" s="51"/>
      <c r="F872" s="51"/>
      <c r="G872" s="51"/>
    </row>
    <row r="874" spans="1:7" s="3" customFormat="1" x14ac:dyDescent="0.2">
      <c r="A874" s="45"/>
      <c r="B874" s="45"/>
      <c r="C874" s="55"/>
      <c r="D874" s="51"/>
      <c r="E874" s="51"/>
      <c r="F874" s="51"/>
      <c r="G874" s="51"/>
    </row>
    <row r="877" spans="1:7" s="3" customFormat="1" x14ac:dyDescent="0.2">
      <c r="A877" s="45"/>
      <c r="B877" s="45"/>
      <c r="C877" s="55"/>
      <c r="D877" s="51"/>
      <c r="E877" s="51"/>
      <c r="F877" s="51"/>
      <c r="G877" s="51"/>
    </row>
    <row r="893" spans="1:7" s="3" customFormat="1" x14ac:dyDescent="0.2">
      <c r="A893" s="45"/>
      <c r="B893" s="45"/>
      <c r="C893" s="55"/>
      <c r="D893" s="51"/>
      <c r="E893" s="51"/>
      <c r="F893" s="51"/>
      <c r="G893" s="51"/>
    </row>
    <row r="896" spans="1:7" s="3" customFormat="1" x14ac:dyDescent="0.2">
      <c r="A896" s="45"/>
      <c r="B896" s="45"/>
      <c r="C896" s="55"/>
      <c r="D896" s="51"/>
      <c r="E896" s="51"/>
      <c r="F896" s="51"/>
      <c r="G896" s="51"/>
    </row>
    <row r="902" spans="1:7" s="3" customFormat="1" x14ac:dyDescent="0.2">
      <c r="A902" s="45"/>
      <c r="B902" s="45"/>
      <c r="C902" s="55"/>
      <c r="D902" s="51"/>
      <c r="E902" s="51"/>
      <c r="F902" s="51"/>
      <c r="G902" s="51"/>
    </row>
    <row r="906" spans="1:7" s="3" customFormat="1" x14ac:dyDescent="0.2">
      <c r="A906" s="45"/>
      <c r="B906" s="45"/>
      <c r="C906" s="55"/>
      <c r="D906" s="51"/>
      <c r="E906" s="51"/>
      <c r="F906" s="51"/>
      <c r="G906" s="51"/>
    </row>
    <row r="911" spans="1:7" s="3" customFormat="1" x14ac:dyDescent="0.2">
      <c r="A911" s="45"/>
      <c r="B911" s="45"/>
      <c r="C911" s="55"/>
      <c r="D911" s="51"/>
      <c r="E911" s="51"/>
      <c r="F911" s="51"/>
      <c r="G911" s="51"/>
    </row>
    <row r="914" spans="1:7" s="3" customFormat="1" ht="32.25" customHeight="1" x14ac:dyDescent="0.2">
      <c r="A914" s="45"/>
      <c r="B914" s="45"/>
      <c r="C914" s="55"/>
      <c r="D914" s="51"/>
      <c r="E914" s="51"/>
      <c r="F914" s="51"/>
      <c r="G914" s="51"/>
    </row>
    <row r="916" spans="1:7" s="3" customFormat="1" x14ac:dyDescent="0.2">
      <c r="A916" s="45"/>
      <c r="B916" s="45"/>
      <c r="C916" s="55"/>
      <c r="D916" s="51"/>
      <c r="E916" s="51"/>
      <c r="F916" s="51"/>
      <c r="G916" s="51"/>
    </row>
    <row r="920" spans="1:7" s="3" customFormat="1" x14ac:dyDescent="0.2">
      <c r="A920" s="45"/>
      <c r="B920" s="45"/>
      <c r="C920" s="55"/>
      <c r="D920" s="51"/>
      <c r="E920" s="51"/>
      <c r="F920" s="51"/>
      <c r="G920" s="51"/>
    </row>
    <row r="923" spans="1:7" s="3" customFormat="1" x14ac:dyDescent="0.2">
      <c r="A923" s="45"/>
      <c r="B923" s="45"/>
      <c r="C923" s="55"/>
      <c r="D923" s="51"/>
      <c r="E923" s="51"/>
      <c r="F923" s="51"/>
      <c r="G923" s="51"/>
    </row>
    <row r="928" spans="1:7" s="3" customFormat="1" x14ac:dyDescent="0.2">
      <c r="A928" s="45"/>
      <c r="B928" s="45"/>
      <c r="C928" s="55"/>
      <c r="D928" s="51"/>
      <c r="E928" s="51"/>
      <c r="F928" s="51"/>
      <c r="G928" s="51"/>
    </row>
    <row r="932" spans="1:7" s="3" customFormat="1" x14ac:dyDescent="0.2">
      <c r="A932" s="45"/>
      <c r="B932" s="45"/>
      <c r="C932" s="55"/>
      <c r="D932" s="51"/>
      <c r="E932" s="51"/>
      <c r="F932" s="51"/>
      <c r="G932" s="51"/>
    </row>
    <row r="937" spans="1:7" s="3" customFormat="1" x14ac:dyDescent="0.2">
      <c r="A937" s="45"/>
      <c r="B937" s="45"/>
      <c r="C937" s="55"/>
      <c r="D937" s="51"/>
      <c r="E937" s="51"/>
      <c r="F937" s="51"/>
      <c r="G937" s="51"/>
    </row>
    <row r="940" spans="1:7" s="3" customFormat="1" x14ac:dyDescent="0.2">
      <c r="A940" s="45"/>
      <c r="B940" s="45"/>
      <c r="C940" s="55"/>
      <c r="D940" s="51"/>
      <c r="E940" s="51"/>
      <c r="F940" s="51"/>
      <c r="G940" s="51"/>
    </row>
    <row r="945" spans="1:7" s="3" customFormat="1" x14ac:dyDescent="0.2">
      <c r="A945" s="45"/>
      <c r="B945" s="45"/>
      <c r="C945" s="55"/>
      <c r="D945" s="51"/>
      <c r="E945" s="51"/>
      <c r="F945" s="51"/>
      <c r="G945" s="51"/>
    </row>
    <row r="949" spans="1:7" s="3" customFormat="1" x14ac:dyDescent="0.2">
      <c r="A949" s="45"/>
      <c r="B949" s="45"/>
      <c r="C949" s="55"/>
      <c r="D949" s="51"/>
      <c r="E949" s="51"/>
      <c r="F949" s="51"/>
      <c r="G949" s="51"/>
    </row>
    <row r="955" spans="1:7" s="3" customFormat="1" x14ac:dyDescent="0.2">
      <c r="A955" s="45"/>
      <c r="B955" s="45"/>
      <c r="C955" s="55"/>
      <c r="D955" s="51"/>
      <c r="E955" s="51"/>
      <c r="F955" s="51"/>
      <c r="G955" s="51"/>
    </row>
    <row r="959" spans="1:7" s="3" customFormat="1" x14ac:dyDescent="0.2">
      <c r="A959" s="45"/>
      <c r="B959" s="45"/>
      <c r="C959" s="55"/>
      <c r="D959" s="51"/>
      <c r="E959" s="51"/>
      <c r="F959" s="51"/>
      <c r="G959" s="51"/>
    </row>
    <row r="966" spans="1:7" s="3" customFormat="1" x14ac:dyDescent="0.2">
      <c r="A966" s="45"/>
      <c r="B966" s="45"/>
      <c r="C966" s="55"/>
      <c r="D966" s="51"/>
      <c r="E966" s="51"/>
      <c r="F966" s="51"/>
      <c r="G966" s="51"/>
    </row>
    <row r="979" spans="1:7" s="3" customFormat="1" x14ac:dyDescent="0.2">
      <c r="A979" s="45"/>
      <c r="B979" s="45"/>
      <c r="C979" s="55"/>
      <c r="D979" s="51"/>
      <c r="E979" s="51"/>
      <c r="F979" s="51"/>
      <c r="G979" s="51"/>
    </row>
    <row r="983" spans="1:7" s="3" customFormat="1" x14ac:dyDescent="0.2">
      <c r="A983" s="45"/>
      <c r="B983" s="45"/>
      <c r="C983" s="55"/>
      <c r="D983" s="51"/>
      <c r="E983" s="51"/>
      <c r="F983" s="51"/>
      <c r="G983" s="51"/>
    </row>
    <row r="988" spans="1:7" s="3" customFormat="1" x14ac:dyDescent="0.2">
      <c r="A988" s="45"/>
      <c r="B988" s="45"/>
      <c r="C988" s="55"/>
      <c r="D988" s="51"/>
      <c r="E988" s="51"/>
      <c r="F988" s="51"/>
      <c r="G988" s="51"/>
    </row>
    <row r="999" spans="1:7" s="3" customFormat="1" x14ac:dyDescent="0.2">
      <c r="A999" s="45"/>
      <c r="B999" s="45"/>
      <c r="C999" s="55"/>
      <c r="D999" s="51"/>
      <c r="E999" s="51"/>
      <c r="F999" s="51"/>
      <c r="G999" s="51"/>
    </row>
    <row r="1001" spans="1:7" s="3" customFormat="1" x14ac:dyDescent="0.2">
      <c r="A1001" s="45"/>
      <c r="B1001" s="45"/>
      <c r="C1001" s="55"/>
      <c r="D1001" s="51"/>
      <c r="E1001" s="51"/>
      <c r="F1001" s="51"/>
      <c r="G1001" s="51"/>
    </row>
    <row r="1006" spans="1:7" s="3" customFormat="1" x14ac:dyDescent="0.2">
      <c r="A1006" s="45"/>
      <c r="B1006" s="45"/>
      <c r="C1006" s="55"/>
      <c r="D1006" s="51"/>
      <c r="E1006" s="51"/>
      <c r="F1006" s="51"/>
      <c r="G1006" s="51"/>
    </row>
    <row r="1009" spans="1:7" s="3" customFormat="1" x14ac:dyDescent="0.2">
      <c r="A1009" s="45"/>
      <c r="B1009" s="45"/>
      <c r="C1009" s="55"/>
      <c r="D1009" s="51"/>
      <c r="E1009" s="51"/>
      <c r="F1009" s="51"/>
      <c r="G1009" s="51"/>
    </row>
    <row r="1015" spans="1:7" s="3" customFormat="1" x14ac:dyDescent="0.2">
      <c r="A1015" s="45"/>
      <c r="B1015" s="45"/>
      <c r="C1015" s="55"/>
      <c r="D1015" s="51"/>
      <c r="E1015" s="51"/>
      <c r="F1015" s="51"/>
      <c r="G1015" s="51"/>
    </row>
    <row r="1018" spans="1:7" s="3" customFormat="1" x14ac:dyDescent="0.2">
      <c r="A1018" s="45"/>
      <c r="B1018" s="45"/>
      <c r="C1018" s="55"/>
      <c r="D1018" s="51"/>
      <c r="E1018" s="51"/>
      <c r="F1018" s="51"/>
      <c r="G1018" s="51"/>
    </row>
    <row r="1022" spans="1:7" s="3" customFormat="1" x14ac:dyDescent="0.2">
      <c r="A1022" s="45"/>
      <c r="B1022" s="45"/>
      <c r="C1022" s="55"/>
      <c r="D1022" s="51"/>
      <c r="E1022" s="51"/>
      <c r="F1022" s="51"/>
      <c r="G1022" s="51"/>
    </row>
    <row r="1024" spans="1:7" s="3" customFormat="1" x14ac:dyDescent="0.2">
      <c r="A1024" s="45"/>
      <c r="B1024" s="45"/>
      <c r="C1024" s="55"/>
      <c r="D1024" s="51"/>
      <c r="E1024" s="51"/>
      <c r="F1024" s="51"/>
      <c r="G1024" s="51"/>
    </row>
    <row r="1030" spans="1:7" s="3" customFormat="1" x14ac:dyDescent="0.2">
      <c r="A1030" s="45"/>
      <c r="B1030" s="45"/>
      <c r="C1030" s="55"/>
      <c r="D1030" s="51"/>
      <c r="E1030" s="51"/>
      <c r="F1030" s="51"/>
      <c r="G1030" s="51"/>
    </row>
    <row r="1035" spans="1:7" s="3" customFormat="1" x14ac:dyDescent="0.2">
      <c r="A1035" s="45"/>
      <c r="B1035" s="45"/>
      <c r="C1035" s="55"/>
      <c r="D1035" s="51"/>
      <c r="E1035" s="51"/>
      <c r="F1035" s="51"/>
      <c r="G1035" s="51"/>
    </row>
    <row r="1041" spans="1:7" s="3" customFormat="1" x14ac:dyDescent="0.2">
      <c r="A1041" s="45"/>
      <c r="B1041" s="45"/>
      <c r="C1041" s="55"/>
      <c r="D1041" s="51"/>
      <c r="E1041" s="51"/>
      <c r="F1041" s="51"/>
      <c r="G1041" s="51"/>
    </row>
    <row r="1046" spans="1:7" s="3" customFormat="1" x14ac:dyDescent="0.2">
      <c r="A1046" s="45"/>
      <c r="B1046" s="45"/>
      <c r="C1046" s="55"/>
      <c r="D1046" s="51"/>
      <c r="E1046" s="51"/>
      <c r="F1046" s="51"/>
      <c r="G1046" s="51"/>
    </row>
    <row r="1048" spans="1:7" s="3" customFormat="1" x14ac:dyDescent="0.2">
      <c r="A1048" s="45"/>
      <c r="B1048" s="45"/>
      <c r="C1048" s="55"/>
      <c r="D1048" s="51"/>
      <c r="E1048" s="51"/>
      <c r="F1048" s="51"/>
      <c r="G1048" s="51"/>
    </row>
    <row r="1055" spans="1:7" s="3" customFormat="1" x14ac:dyDescent="0.2">
      <c r="A1055" s="45"/>
      <c r="B1055" s="45"/>
      <c r="C1055" s="55"/>
      <c r="D1055" s="51"/>
      <c r="E1055" s="51"/>
      <c r="F1055" s="51"/>
      <c r="G1055" s="51"/>
    </row>
    <row r="1058" spans="1:7" s="3" customFormat="1" ht="32.25" customHeight="1" x14ac:dyDescent="0.2">
      <c r="A1058" s="45"/>
      <c r="B1058" s="45"/>
      <c r="C1058" s="55"/>
      <c r="D1058" s="51"/>
      <c r="E1058" s="51"/>
      <c r="F1058" s="51"/>
      <c r="G1058" s="51"/>
    </row>
    <row r="1060" spans="1:7" s="3" customFormat="1" x14ac:dyDescent="0.2">
      <c r="A1060" s="45"/>
      <c r="B1060" s="45"/>
      <c r="C1060" s="55"/>
      <c r="D1060" s="51"/>
      <c r="E1060" s="51"/>
      <c r="F1060" s="51"/>
      <c r="G1060" s="51"/>
    </row>
    <row r="1063" spans="1:7" s="3" customFormat="1" x14ac:dyDescent="0.2">
      <c r="A1063" s="45"/>
      <c r="B1063" s="45"/>
      <c r="C1063" s="55"/>
      <c r="D1063" s="51"/>
      <c r="E1063" s="51"/>
      <c r="F1063" s="51"/>
      <c r="G1063" s="51"/>
    </row>
    <row r="1069" spans="1:7" s="3" customFormat="1" x14ac:dyDescent="0.2">
      <c r="A1069" s="45"/>
      <c r="B1069" s="45"/>
      <c r="C1069" s="55"/>
      <c r="D1069" s="51"/>
      <c r="E1069" s="51"/>
      <c r="F1069" s="51"/>
      <c r="G1069" s="51"/>
    </row>
    <row r="1075" spans="1:7" s="3" customFormat="1" x14ac:dyDescent="0.2">
      <c r="A1075" s="45"/>
      <c r="B1075" s="45"/>
      <c r="C1075" s="55"/>
      <c r="D1075" s="51"/>
      <c r="E1075" s="51"/>
      <c r="F1075" s="51"/>
      <c r="G1075" s="51"/>
    </row>
    <row r="1081" spans="1:7" s="3" customFormat="1" x14ac:dyDescent="0.2">
      <c r="A1081" s="45"/>
      <c r="B1081" s="45"/>
      <c r="C1081" s="55"/>
      <c r="D1081" s="51"/>
      <c r="E1081" s="51"/>
      <c r="F1081" s="51"/>
      <c r="G1081" s="51"/>
    </row>
    <row r="1085" spans="1:7" s="3" customFormat="1" x14ac:dyDescent="0.2">
      <c r="A1085" s="45"/>
      <c r="B1085" s="45"/>
      <c r="C1085" s="55"/>
      <c r="D1085" s="51"/>
      <c r="E1085" s="51"/>
      <c r="F1085" s="51"/>
      <c r="G1085" s="51"/>
    </row>
    <row r="1088" spans="1:7" s="3" customFormat="1" x14ac:dyDescent="0.2">
      <c r="A1088" s="45"/>
      <c r="B1088" s="45"/>
      <c r="C1088" s="55"/>
      <c r="D1088" s="51"/>
      <c r="E1088" s="51"/>
      <c r="F1088" s="51"/>
      <c r="G1088" s="51"/>
    </row>
    <row r="1098" spans="1:10" s="3" customFormat="1" x14ac:dyDescent="0.2">
      <c r="A1098" s="45"/>
      <c r="B1098" s="45"/>
      <c r="C1098" s="55"/>
      <c r="D1098" s="51"/>
      <c r="E1098" s="51"/>
      <c r="F1098" s="51"/>
      <c r="G1098" s="51"/>
    </row>
    <row r="1100" spans="1:10" x14ac:dyDescent="0.2">
      <c r="J1100" s="61"/>
    </row>
    <row r="1101" spans="1:10" s="3" customFormat="1" ht="32.25" customHeight="1" x14ac:dyDescent="0.2">
      <c r="A1101" s="45"/>
      <c r="B1101" s="45"/>
      <c r="C1101" s="55"/>
      <c r="D1101" s="51"/>
      <c r="E1101" s="51"/>
      <c r="F1101" s="51"/>
      <c r="G1101" s="51"/>
    </row>
    <row r="1103" spans="1:10" s="3" customFormat="1" x14ac:dyDescent="0.2">
      <c r="A1103" s="45"/>
      <c r="B1103" s="45"/>
      <c r="C1103" s="55"/>
      <c r="D1103" s="51"/>
      <c r="E1103" s="51"/>
      <c r="F1103" s="51"/>
      <c r="G1103" s="51"/>
    </row>
    <row r="1111" spans="1:7" s="3" customFormat="1" x14ac:dyDescent="0.2">
      <c r="A1111" s="45"/>
      <c r="B1111" s="45"/>
      <c r="C1111" s="55"/>
      <c r="D1111" s="51"/>
      <c r="E1111" s="51"/>
      <c r="F1111" s="51"/>
      <c r="G1111" s="51"/>
    </row>
    <row r="1120" spans="1:7" s="3" customFormat="1" ht="32.25" customHeight="1" x14ac:dyDescent="0.2">
      <c r="A1120" s="45"/>
      <c r="B1120" s="45"/>
      <c r="C1120" s="55"/>
      <c r="D1120" s="51"/>
      <c r="E1120" s="51"/>
      <c r="F1120" s="51"/>
      <c r="G1120" s="51"/>
    </row>
    <row r="1122" spans="1:7" s="3" customFormat="1" x14ac:dyDescent="0.2">
      <c r="A1122" s="45"/>
      <c r="B1122" s="45"/>
      <c r="C1122" s="55"/>
      <c r="D1122" s="51"/>
      <c r="E1122" s="51"/>
      <c r="F1122" s="51"/>
      <c r="G1122" s="51"/>
    </row>
    <row r="1131" spans="1:7" s="3" customFormat="1" x14ac:dyDescent="0.2">
      <c r="A1131" s="45"/>
      <c r="B1131" s="45"/>
      <c r="C1131" s="55"/>
      <c r="D1131" s="51"/>
      <c r="E1131" s="51"/>
      <c r="F1131" s="51"/>
      <c r="G1131" s="51"/>
    </row>
    <row r="1134" spans="1:7" s="3" customFormat="1" x14ac:dyDescent="0.2">
      <c r="A1134" s="45"/>
      <c r="B1134" s="45"/>
      <c r="C1134" s="55"/>
      <c r="D1134" s="51"/>
      <c r="E1134" s="51"/>
      <c r="F1134" s="51"/>
      <c r="G1134" s="51"/>
    </row>
    <row r="1138" spans="1:7" s="3" customFormat="1" ht="48" customHeight="1" x14ac:dyDescent="0.2">
      <c r="A1138" s="45"/>
      <c r="B1138" s="45"/>
      <c r="C1138" s="55"/>
      <c r="D1138" s="51"/>
      <c r="E1138" s="51"/>
      <c r="F1138" s="51"/>
      <c r="G1138" s="51"/>
    </row>
    <row r="1140" spans="1:7" s="3" customFormat="1" x14ac:dyDescent="0.2">
      <c r="A1140" s="45"/>
      <c r="B1140" s="45"/>
      <c r="C1140" s="55"/>
      <c r="D1140" s="51"/>
      <c r="E1140" s="51"/>
      <c r="F1140" s="51"/>
      <c r="G1140" s="51"/>
    </row>
    <row r="1146" spans="1:7" s="3" customFormat="1" x14ac:dyDescent="0.2">
      <c r="A1146" s="45"/>
      <c r="B1146" s="45"/>
      <c r="C1146" s="55"/>
      <c r="D1146" s="51"/>
      <c r="E1146" s="51"/>
      <c r="F1146" s="51"/>
      <c r="G1146" s="51"/>
    </row>
    <row r="1150" spans="1:7" s="3" customFormat="1" x14ac:dyDescent="0.2">
      <c r="A1150" s="45"/>
      <c r="B1150" s="45"/>
      <c r="C1150" s="55"/>
      <c r="D1150" s="51"/>
      <c r="E1150" s="51"/>
      <c r="F1150" s="51"/>
      <c r="G1150" s="51"/>
    </row>
    <row r="1156" spans="1:7" s="3" customFormat="1" x14ac:dyDescent="0.2">
      <c r="A1156" s="45"/>
      <c r="B1156" s="45"/>
      <c r="C1156" s="55"/>
      <c r="D1156" s="51"/>
      <c r="E1156" s="51"/>
      <c r="F1156" s="51"/>
      <c r="G1156" s="51"/>
    </row>
    <row r="1161" spans="1:7" s="3" customFormat="1" x14ac:dyDescent="0.2">
      <c r="A1161" s="45"/>
      <c r="B1161" s="45"/>
      <c r="C1161" s="55"/>
      <c r="D1161" s="51"/>
      <c r="E1161" s="51"/>
      <c r="F1161" s="51"/>
      <c r="G1161" s="51"/>
    </row>
    <row r="1163" spans="1:7" s="3" customFormat="1" x14ac:dyDescent="0.2">
      <c r="A1163" s="45"/>
      <c r="B1163" s="45"/>
      <c r="C1163" s="55"/>
      <c r="D1163" s="51"/>
      <c r="E1163" s="51"/>
      <c r="F1163" s="51"/>
      <c r="G1163" s="51"/>
    </row>
    <row r="1164" spans="1:7" s="3" customFormat="1" x14ac:dyDescent="0.2">
      <c r="A1164" s="45"/>
      <c r="B1164" s="45"/>
      <c r="C1164" s="55"/>
      <c r="D1164" s="51"/>
      <c r="E1164" s="51"/>
      <c r="F1164" s="51"/>
      <c r="G1164" s="51"/>
    </row>
    <row r="1169" spans="1:7" s="3" customFormat="1" x14ac:dyDescent="0.2">
      <c r="A1169" s="45"/>
      <c r="B1169" s="45"/>
      <c r="C1169" s="55"/>
      <c r="D1169" s="51"/>
      <c r="E1169" s="51"/>
      <c r="F1169" s="51"/>
      <c r="G1169" s="51"/>
    </row>
    <row r="1170" spans="1:7" s="3" customFormat="1" x14ac:dyDescent="0.2">
      <c r="A1170" s="45"/>
      <c r="B1170" s="45"/>
      <c r="C1170" s="55"/>
      <c r="D1170" s="51"/>
      <c r="E1170" s="51"/>
      <c r="F1170" s="51"/>
      <c r="G1170" s="51"/>
    </row>
    <row r="1177" spans="1:7" ht="31.5" customHeight="1" x14ac:dyDescent="0.2"/>
    <row r="1178" spans="1:7" ht="17.25" customHeight="1" x14ac:dyDescent="0.2"/>
    <row r="1179" spans="1:7" s="3" customFormat="1" ht="27.75" customHeight="1" x14ac:dyDescent="0.2">
      <c r="A1179" s="45"/>
      <c r="B1179" s="45"/>
      <c r="C1179" s="55"/>
      <c r="D1179" s="51"/>
      <c r="E1179" s="51"/>
      <c r="F1179" s="51"/>
      <c r="G1179" s="51"/>
    </row>
    <row r="1181" spans="1:7" s="3" customFormat="1" ht="32.25" customHeight="1" x14ac:dyDescent="0.2">
      <c r="A1181" s="45"/>
      <c r="B1181" s="45"/>
      <c r="C1181" s="55"/>
      <c r="D1181" s="51"/>
      <c r="E1181" s="51"/>
      <c r="F1181" s="51"/>
      <c r="G1181" s="51"/>
    </row>
    <row r="1183" spans="1:7" s="3" customFormat="1" x14ac:dyDescent="0.2">
      <c r="A1183" s="45"/>
      <c r="B1183" s="45"/>
      <c r="C1183" s="55"/>
      <c r="D1183" s="51"/>
      <c r="E1183" s="51"/>
      <c r="F1183" s="51"/>
      <c r="G1183" s="51"/>
    </row>
    <row r="1188" spans="1:7" s="3" customFormat="1" x14ac:dyDescent="0.2">
      <c r="A1188" s="45"/>
      <c r="B1188" s="45"/>
      <c r="C1188" s="55"/>
      <c r="D1188" s="51"/>
      <c r="E1188" s="51"/>
      <c r="F1188" s="51"/>
      <c r="G1188" s="51"/>
    </row>
    <row r="1190" spans="1:7" s="3" customFormat="1" x14ac:dyDescent="0.2">
      <c r="A1190" s="45"/>
      <c r="B1190" s="45"/>
      <c r="C1190" s="55"/>
      <c r="D1190" s="51"/>
      <c r="E1190" s="51"/>
      <c r="F1190" s="51"/>
      <c r="G1190" s="51"/>
    </row>
  </sheetData>
  <sheetProtection sheet="1" objects="1" scenarios="1"/>
  <dataConsolidate topLabels="1">
    <dataRefs count="1">
      <dataRef ref="A2:C9" sheet="DTA"/>
    </dataRefs>
  </dataConsolidate>
  <mergeCells count="6">
    <mergeCell ref="B152:C152"/>
    <mergeCell ref="B265:C265"/>
    <mergeCell ref="D4:G4"/>
    <mergeCell ref="B8:C8"/>
    <mergeCell ref="B31:C31"/>
    <mergeCell ref="B49:C49"/>
  </mergeCells>
  <printOptions horizontalCentered="1"/>
  <pageMargins left="0" right="0" top="0.59055118110236227" bottom="0" header="0" footer="0"/>
  <pageSetup scale="65" orientation="portrait" r:id="rId1"/>
  <headerFooter>
    <oddHeader>&amp;L&amp;G&amp;C&amp;"Arial,Negrita"FONDO SOCIAL PARA LA VIVIENDA 
ANEXOS AL ESTADO DE RESULTADOS DEL 01 DE ENERO AL 31 DE ENERO DE 2018
EN DOLARES&amp;R&amp;"Brush Script MT,Cursiva"&amp;12Página &amp;P de &amp;N</oddHeader>
    <oddFooter>&amp;L&amp;"Arial,Negrita"Fecha: &amp;D
Hora:   &amp;T</oddFooter>
  </headerFooter>
  <rowBreaks count="1" manualBreakCount="1">
    <brk id="156" max="6" man="1"/>
  </rowBreaks>
  <ignoredErrors>
    <ignoredError sqref="A347 A72 A31:A34 A16:A18 A37:A38 A26:A28 A15 A6:A12 A30 A20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2"/>
  <sheetViews>
    <sheetView showGridLines="0" view="pageLayout" zoomScale="90" zoomScaleNormal="100" zoomScaleSheetLayoutView="100" zoomScalePageLayoutView="90" workbookViewId="0">
      <selection activeCell="F11" sqref="F11"/>
    </sheetView>
  </sheetViews>
  <sheetFormatPr baseColWidth="10" defaultRowHeight="12.75" x14ac:dyDescent="0.2"/>
  <cols>
    <col min="1" max="1" width="19.28515625" style="45" customWidth="1"/>
    <col min="2" max="2" width="59.7109375" style="45" customWidth="1"/>
    <col min="3" max="3" width="16.85546875" style="45" hidden="1" customWidth="1"/>
    <col min="4" max="4" width="17.42578125" style="55" bestFit="1" customWidth="1"/>
    <col min="5" max="6" width="18" style="51" bestFit="1" customWidth="1"/>
    <col min="7" max="7" width="18.5703125" style="51" bestFit="1" customWidth="1"/>
    <col min="8" max="8" width="23.5703125" style="51" customWidth="1"/>
    <col min="9" max="9" width="19.42578125" style="51" customWidth="1"/>
    <col min="10" max="10" width="22.42578125" style="51" customWidth="1"/>
    <col min="11" max="11" width="20.85546875" style="51" customWidth="1"/>
    <col min="12" max="12" width="23.5703125" style="51" customWidth="1"/>
    <col min="13" max="13" width="22.42578125" style="51" customWidth="1"/>
    <col min="14" max="16384" width="11.42578125" style="51"/>
  </cols>
  <sheetData>
    <row r="1" spans="1:13" x14ac:dyDescent="0.2">
      <c r="A1" s="583"/>
      <c r="B1" s="583"/>
      <c r="C1" s="583"/>
      <c r="D1" s="583"/>
      <c r="E1" s="583"/>
      <c r="F1" s="583"/>
      <c r="G1" s="583"/>
      <c r="H1" s="583"/>
    </row>
    <row r="2" spans="1:13" hidden="1" x14ac:dyDescent="0.2">
      <c r="E2" s="52" t="s">
        <v>1127</v>
      </c>
      <c r="F2" s="52" t="s">
        <v>1126</v>
      </c>
      <c r="G2" s="52" t="s">
        <v>1125</v>
      </c>
      <c r="H2" s="52" t="s">
        <v>1124</v>
      </c>
    </row>
    <row r="3" spans="1:13" hidden="1" x14ac:dyDescent="0.2">
      <c r="E3" s="52">
        <v>22103001001</v>
      </c>
      <c r="F3" s="52">
        <v>22103001</v>
      </c>
      <c r="G3" s="52">
        <v>22103</v>
      </c>
      <c r="H3" s="52">
        <v>221</v>
      </c>
    </row>
    <row r="4" spans="1:13" x14ac:dyDescent="0.2">
      <c r="E4" s="52"/>
      <c r="F4" s="52"/>
      <c r="G4" s="52"/>
      <c r="H4" s="52"/>
    </row>
    <row r="5" spans="1:13" x14ac:dyDescent="0.2">
      <c r="E5" s="52"/>
      <c r="F5" s="52"/>
      <c r="G5" s="52"/>
      <c r="H5" s="52"/>
    </row>
    <row r="6" spans="1:13" ht="31.5" customHeight="1" thickBot="1" x14ac:dyDescent="0.25">
      <c r="A6" s="54" t="s">
        <v>1128</v>
      </c>
      <c r="B6" s="47" t="s">
        <v>1129</v>
      </c>
      <c r="C6" s="47"/>
      <c r="D6" s="48"/>
      <c r="E6" s="581"/>
      <c r="F6" s="581"/>
      <c r="G6" s="581"/>
      <c r="H6" s="581"/>
    </row>
    <row r="7" spans="1:13" ht="13.5" customHeight="1" thickTop="1" x14ac:dyDescent="0.2">
      <c r="A7" s="49"/>
      <c r="B7" s="49"/>
      <c r="C7" s="49"/>
      <c r="D7" s="50"/>
      <c r="E7" s="66"/>
      <c r="F7" s="66"/>
      <c r="G7" s="66"/>
      <c r="H7" s="66"/>
      <c r="I7" s="56"/>
      <c r="J7" s="56"/>
      <c r="K7" s="56"/>
      <c r="L7" s="56"/>
      <c r="M7" s="56"/>
    </row>
    <row r="8" spans="1:13" s="3" customFormat="1" ht="15.75" thickBot="1" x14ac:dyDescent="0.25">
      <c r="A8" s="168" t="s">
        <v>19</v>
      </c>
      <c r="B8" s="168" t="s">
        <v>20</v>
      </c>
      <c r="C8" s="168"/>
      <c r="D8" s="169"/>
      <c r="E8" s="170"/>
      <c r="F8" s="170"/>
      <c r="G8" s="170"/>
      <c r="H8" s="255">
        <f>SUM(G10:G41)</f>
        <v>24919143.940000001</v>
      </c>
    </row>
    <row r="9" spans="1:13" ht="14.25" thickTop="1" x14ac:dyDescent="0.25">
      <c r="A9" s="174"/>
      <c r="B9" s="174"/>
      <c r="C9" s="174"/>
      <c r="D9" s="176"/>
      <c r="E9" s="177"/>
      <c r="F9" s="177"/>
      <c r="G9" s="177"/>
      <c r="H9" s="177"/>
    </row>
    <row r="10" spans="1:13" s="3" customFormat="1" ht="18.600000000000001" customHeight="1" x14ac:dyDescent="0.2">
      <c r="A10" s="189" t="s">
        <v>21</v>
      </c>
      <c r="B10" s="189" t="s">
        <v>22</v>
      </c>
      <c r="C10" s="181"/>
      <c r="D10" s="169"/>
      <c r="E10" s="170"/>
      <c r="F10" s="170"/>
      <c r="G10" s="252">
        <f>SUM(F11:F14)</f>
        <v>4700</v>
      </c>
      <c r="H10" s="170"/>
    </row>
    <row r="11" spans="1:13" ht="18.600000000000001" customHeight="1" x14ac:dyDescent="0.3">
      <c r="A11" s="223" t="s">
        <v>23</v>
      </c>
      <c r="B11" s="174" t="s">
        <v>24</v>
      </c>
      <c r="C11" s="174"/>
      <c r="D11" s="176"/>
      <c r="E11" s="177"/>
      <c r="F11" s="250">
        <f>VLOOKUP($A11,DTA!$A$3:$C$678,3,0)</f>
        <v>4000</v>
      </c>
      <c r="G11" s="177"/>
      <c r="H11" s="177"/>
    </row>
    <row r="12" spans="1:13" ht="18.600000000000001" customHeight="1" x14ac:dyDescent="0.3">
      <c r="A12" s="223" t="s">
        <v>25</v>
      </c>
      <c r="B12" s="174" t="s">
        <v>26</v>
      </c>
      <c r="C12" s="174"/>
      <c r="D12" s="176"/>
      <c r="E12" s="177"/>
      <c r="F12" s="250">
        <f>VLOOKUP($A12,DTA!$A$3:$C$678,3,0)</f>
        <v>100</v>
      </c>
      <c r="G12" s="177"/>
      <c r="H12" s="177"/>
    </row>
    <row r="13" spans="1:13" ht="18.600000000000001" customHeight="1" x14ac:dyDescent="0.3">
      <c r="A13" s="223" t="s">
        <v>27</v>
      </c>
      <c r="B13" s="174" t="s">
        <v>28</v>
      </c>
      <c r="C13" s="174"/>
      <c r="D13" s="176"/>
      <c r="E13" s="177"/>
      <c r="F13" s="250">
        <f>VLOOKUP($A13,DTA!$A$3:$C$678,3,0)</f>
        <v>100</v>
      </c>
      <c r="G13" s="177"/>
      <c r="H13" s="177"/>
    </row>
    <row r="14" spans="1:13" ht="18.600000000000001" customHeight="1" x14ac:dyDescent="0.3">
      <c r="A14" s="223" t="s">
        <v>29</v>
      </c>
      <c r="B14" s="174" t="s">
        <v>30</v>
      </c>
      <c r="C14" s="174"/>
      <c r="D14" s="176"/>
      <c r="E14" s="177"/>
      <c r="F14" s="251">
        <f>VLOOKUP($A14,DTA!$A$3:$C$678,3,0)</f>
        <v>500</v>
      </c>
      <c r="G14" s="177"/>
      <c r="H14" s="177"/>
    </row>
    <row r="15" spans="1:13" ht="16.5" x14ac:dyDescent="0.3">
      <c r="A15" s="223"/>
      <c r="B15" s="223"/>
      <c r="C15" s="174"/>
      <c r="D15" s="176"/>
      <c r="E15" s="177"/>
      <c r="F15" s="177"/>
      <c r="G15" s="177"/>
      <c r="H15" s="177"/>
    </row>
    <row r="16" spans="1:13" s="3" customFormat="1" ht="16.5" customHeight="1" x14ac:dyDescent="0.2">
      <c r="A16" s="189" t="s">
        <v>31</v>
      </c>
      <c r="B16" s="189" t="s">
        <v>32</v>
      </c>
      <c r="C16" s="181"/>
      <c r="D16" s="169"/>
      <c r="E16" s="170"/>
      <c r="F16" s="170"/>
      <c r="G16" s="252">
        <f>SUM(F17:F25)</f>
        <v>1930390.82</v>
      </c>
      <c r="H16" s="170"/>
    </row>
    <row r="17" spans="1:8" ht="15" customHeight="1" x14ac:dyDescent="0.3">
      <c r="A17" s="223" t="s">
        <v>33</v>
      </c>
      <c r="B17" s="174" t="s">
        <v>34</v>
      </c>
      <c r="C17" s="174"/>
      <c r="D17" s="176"/>
      <c r="E17" s="177"/>
      <c r="F17" s="250">
        <f>SUM(E18)</f>
        <v>116175.75</v>
      </c>
      <c r="G17" s="177"/>
      <c r="H17" s="177"/>
    </row>
    <row r="18" spans="1:8" ht="16.5" x14ac:dyDescent="0.3">
      <c r="A18" s="223" t="s">
        <v>35</v>
      </c>
      <c r="B18" s="174" t="s">
        <v>36</v>
      </c>
      <c r="C18" s="174"/>
      <c r="D18" s="176"/>
      <c r="E18" s="251">
        <f>VLOOKUP($A18,DTA!$A$3:$C$678,3,0)</f>
        <v>116175.75</v>
      </c>
      <c r="F18" s="177"/>
      <c r="G18" s="177"/>
      <c r="H18" s="177"/>
    </row>
    <row r="19" spans="1:8" ht="16.5" x14ac:dyDescent="0.3">
      <c r="A19" s="223" t="s">
        <v>37</v>
      </c>
      <c r="B19" s="175" t="s">
        <v>38</v>
      </c>
      <c r="C19" s="175"/>
      <c r="D19" s="176"/>
      <c r="E19" s="177"/>
      <c r="F19" s="250">
        <f>SUM(E20:E20)</f>
        <v>149344.87</v>
      </c>
      <c r="G19" s="177"/>
      <c r="H19" s="177"/>
    </row>
    <row r="20" spans="1:8" ht="18.600000000000001" customHeight="1" x14ac:dyDescent="0.3">
      <c r="A20" s="223" t="s">
        <v>39</v>
      </c>
      <c r="B20" s="175" t="s">
        <v>40</v>
      </c>
      <c r="C20" s="175"/>
      <c r="D20" s="176"/>
      <c r="E20" s="251">
        <f>VLOOKUP($A20,DTA!$A$3:$C$678,3,0)</f>
        <v>149344.87</v>
      </c>
      <c r="F20" s="177"/>
      <c r="G20" s="177"/>
      <c r="H20" s="177"/>
    </row>
    <row r="21" spans="1:8" ht="16.5" x14ac:dyDescent="0.3">
      <c r="A21" s="223"/>
      <c r="B21" s="257"/>
      <c r="C21" s="175"/>
      <c r="D21" s="176"/>
      <c r="E21" s="177"/>
      <c r="F21" s="177"/>
      <c r="G21" s="177"/>
      <c r="H21" s="177"/>
    </row>
    <row r="22" spans="1:8" ht="16.5" customHeight="1" x14ac:dyDescent="0.3">
      <c r="A22" s="223" t="s">
        <v>41</v>
      </c>
      <c r="B22" s="175" t="s">
        <v>42</v>
      </c>
      <c r="C22" s="175"/>
      <c r="D22" s="176"/>
      <c r="E22" s="177"/>
      <c r="F22" s="250">
        <f>SUM(E23)</f>
        <v>1155745.04</v>
      </c>
      <c r="G22" s="177"/>
      <c r="H22" s="177"/>
    </row>
    <row r="23" spans="1:8" ht="16.5" customHeight="1" x14ac:dyDescent="0.3">
      <c r="A23" s="223" t="s">
        <v>43</v>
      </c>
      <c r="B23" s="175" t="s">
        <v>44</v>
      </c>
      <c r="C23" s="175"/>
      <c r="D23" s="176"/>
      <c r="E23" s="251">
        <f>VLOOKUP($A23,DTA!$A$3:$C$678,3,0)</f>
        <v>1155745.04</v>
      </c>
      <c r="F23" s="177"/>
      <c r="G23" s="177"/>
      <c r="H23" s="177"/>
    </row>
    <row r="24" spans="1:8" ht="16.5" x14ac:dyDescent="0.3">
      <c r="A24" s="223"/>
      <c r="B24" s="257"/>
      <c r="C24" s="175"/>
      <c r="D24" s="176"/>
      <c r="E24" s="177"/>
      <c r="F24" s="177"/>
      <c r="G24" s="177"/>
      <c r="H24" s="177"/>
    </row>
    <row r="25" spans="1:8" ht="18.600000000000001" customHeight="1" x14ac:dyDescent="0.3">
      <c r="A25" s="223" t="s">
        <v>45</v>
      </c>
      <c r="B25" s="175" t="s">
        <v>46</v>
      </c>
      <c r="C25" s="175"/>
      <c r="D25" s="176"/>
      <c r="E25" s="177"/>
      <c r="F25" s="251">
        <f>SUM(E26:E39)</f>
        <v>509125.15999999992</v>
      </c>
      <c r="G25" s="177"/>
      <c r="H25" s="177"/>
    </row>
    <row r="26" spans="1:8" ht="18" customHeight="1" x14ac:dyDescent="0.3">
      <c r="A26" s="223" t="s">
        <v>47</v>
      </c>
      <c r="B26" s="175" t="s">
        <v>48</v>
      </c>
      <c r="C26" s="175"/>
      <c r="D26" s="176"/>
      <c r="E26" s="250">
        <f>VLOOKUP($A26,DTA!$A$3:$C$678,3,0)</f>
        <v>75893.64</v>
      </c>
      <c r="F26" s="177"/>
      <c r="G26" s="177"/>
      <c r="H26" s="177"/>
    </row>
    <row r="27" spans="1:8" ht="17.25" customHeight="1" x14ac:dyDescent="0.3">
      <c r="A27" s="223" t="s">
        <v>49</v>
      </c>
      <c r="B27" s="293" t="s">
        <v>50</v>
      </c>
      <c r="C27" s="175"/>
      <c r="D27" s="176"/>
      <c r="E27" s="250">
        <f>VLOOKUP($A27,DTA!$A$3:$C$678,3,0)</f>
        <v>115160.96000000001</v>
      </c>
      <c r="F27" s="177"/>
      <c r="G27" s="177"/>
      <c r="H27" s="177"/>
    </row>
    <row r="28" spans="1:8" ht="18.600000000000001" customHeight="1" x14ac:dyDescent="0.3">
      <c r="A28" s="223" t="s">
        <v>51</v>
      </c>
      <c r="B28" s="175" t="s">
        <v>1484</v>
      </c>
      <c r="C28" s="175"/>
      <c r="D28" s="176"/>
      <c r="E28" s="250">
        <f>VLOOKUP($A28,DTA!$A$3:$C$678,3,0)</f>
        <v>4867.82</v>
      </c>
      <c r="F28" s="177"/>
      <c r="G28" s="177"/>
      <c r="H28" s="177"/>
    </row>
    <row r="29" spans="1:8" ht="18" customHeight="1" x14ac:dyDescent="0.3">
      <c r="A29" s="223" t="s">
        <v>52</v>
      </c>
      <c r="B29" s="175" t="s">
        <v>1477</v>
      </c>
      <c r="C29" s="175"/>
      <c r="D29" s="176"/>
      <c r="E29" s="250">
        <f>VLOOKUP($A29,DTA!$A$3:$C$678,3,0)</f>
        <v>10299.799999999999</v>
      </c>
      <c r="F29" s="177"/>
      <c r="G29" s="177"/>
      <c r="H29" s="177"/>
    </row>
    <row r="30" spans="1:8" ht="18.75" customHeight="1" x14ac:dyDescent="0.3">
      <c r="A30" s="223" t="s">
        <v>54</v>
      </c>
      <c r="B30" s="175" t="s">
        <v>1610</v>
      </c>
      <c r="C30" s="175"/>
      <c r="D30" s="176"/>
      <c r="E30" s="250">
        <f>VLOOKUP($A30,DTA!$A$3:$C$678,3,0)</f>
        <v>2600</v>
      </c>
      <c r="F30" s="177"/>
      <c r="G30" s="177"/>
      <c r="H30" s="177"/>
    </row>
    <row r="31" spans="1:8" ht="18.600000000000001" customHeight="1" x14ac:dyDescent="0.3">
      <c r="A31" s="223" t="s">
        <v>55</v>
      </c>
      <c r="B31" s="175" t="s">
        <v>56</v>
      </c>
      <c r="C31" s="175"/>
      <c r="D31" s="176"/>
      <c r="E31" s="250">
        <f>VLOOKUP($A31,DTA!$A$3:$C$678,3,0)</f>
        <v>98382.5</v>
      </c>
      <c r="F31" s="177"/>
      <c r="G31" s="177"/>
      <c r="H31" s="177"/>
    </row>
    <row r="32" spans="1:8" ht="17.25" customHeight="1" x14ac:dyDescent="0.3">
      <c r="A32" s="223" t="s">
        <v>57</v>
      </c>
      <c r="B32" s="175" t="s">
        <v>1611</v>
      </c>
      <c r="C32" s="175"/>
      <c r="D32" s="176"/>
      <c r="E32" s="250">
        <f>VLOOKUP($A32,DTA!$A$3:$C$678,3,0)</f>
        <v>7202.86</v>
      </c>
      <c r="F32" s="177"/>
      <c r="G32" s="170"/>
      <c r="H32" s="177"/>
    </row>
    <row r="33" spans="1:8" ht="18.600000000000001" customHeight="1" x14ac:dyDescent="0.3">
      <c r="A33" s="223" t="s">
        <v>59</v>
      </c>
      <c r="B33" s="175" t="s">
        <v>1383</v>
      </c>
      <c r="C33" s="175"/>
      <c r="D33" s="176"/>
      <c r="E33" s="250">
        <f>VLOOKUP($A33,DTA!$A$3:$C$678,3,0)</f>
        <v>1169.06</v>
      </c>
      <c r="F33" s="177"/>
      <c r="G33" s="177"/>
      <c r="H33" s="177"/>
    </row>
    <row r="34" spans="1:8" ht="15" customHeight="1" x14ac:dyDescent="0.3">
      <c r="A34" s="223" t="s">
        <v>61</v>
      </c>
      <c r="B34" s="175" t="s">
        <v>62</v>
      </c>
      <c r="C34" s="175"/>
      <c r="D34" s="176"/>
      <c r="E34" s="250">
        <f>VLOOKUP($A34,DTA!$A$3:$C$678,3,0)</f>
        <v>50942.35</v>
      </c>
      <c r="F34" s="177"/>
      <c r="G34" s="177"/>
      <c r="H34" s="177"/>
    </row>
    <row r="35" spans="1:8" ht="18.600000000000001" customHeight="1" x14ac:dyDescent="0.3">
      <c r="A35" s="223" t="s">
        <v>1145</v>
      </c>
      <c r="B35" s="175" t="s">
        <v>1146</v>
      </c>
      <c r="C35" s="175"/>
      <c r="D35" s="176"/>
      <c r="E35" s="250">
        <f>VLOOKUP($A35,DTA!$A$3:$C$678,3,0)</f>
        <v>124144.21</v>
      </c>
      <c r="F35" s="177"/>
      <c r="G35" s="177"/>
      <c r="H35" s="177"/>
    </row>
    <row r="36" spans="1:8" ht="15.75" customHeight="1" x14ac:dyDescent="0.3">
      <c r="A36" s="223" t="s">
        <v>1258</v>
      </c>
      <c r="B36" s="175" t="s">
        <v>1613</v>
      </c>
      <c r="C36" s="175"/>
      <c r="D36" s="176"/>
      <c r="E36" s="250">
        <f>VLOOKUP($A36,DTA!$A$3:$C$678,3,0)</f>
        <v>784.45</v>
      </c>
      <c r="F36" s="177"/>
      <c r="G36" s="177"/>
      <c r="H36" s="177"/>
    </row>
    <row r="37" spans="1:8" ht="15.75" customHeight="1" x14ac:dyDescent="0.3">
      <c r="A37" s="223" t="s">
        <v>1260</v>
      </c>
      <c r="B37" s="175" t="s">
        <v>1612</v>
      </c>
      <c r="C37" s="175"/>
      <c r="D37" s="176"/>
      <c r="E37" s="250">
        <f>VLOOKUP($A37,DTA!$A$3:$C$678,3,0)</f>
        <v>4010.16</v>
      </c>
      <c r="F37" s="177"/>
      <c r="G37" s="177"/>
      <c r="H37" s="177"/>
    </row>
    <row r="38" spans="1:8" ht="18" customHeight="1" x14ac:dyDescent="0.3">
      <c r="A38" s="223" t="s">
        <v>1262</v>
      </c>
      <c r="B38" s="175" t="s">
        <v>1384</v>
      </c>
      <c r="C38" s="175"/>
      <c r="D38" s="176"/>
      <c r="E38" s="250">
        <f>VLOOKUP($A38,DTA!$A$3:$C$678,3,0)</f>
        <v>8819.8799999999992</v>
      </c>
      <c r="F38" s="177"/>
      <c r="G38" s="177"/>
      <c r="H38" s="177"/>
    </row>
    <row r="39" spans="1:8" ht="18.600000000000001" customHeight="1" x14ac:dyDescent="0.3">
      <c r="A39" s="223" t="s">
        <v>1264</v>
      </c>
      <c r="B39" s="175" t="s">
        <v>1603</v>
      </c>
      <c r="C39" s="175"/>
      <c r="D39" s="176"/>
      <c r="E39" s="251">
        <f>VLOOKUP($A39,DTA!$A$3:$C$678,3,0)</f>
        <v>4847.47</v>
      </c>
      <c r="F39" s="177"/>
      <c r="G39" s="177"/>
      <c r="H39" s="177"/>
    </row>
    <row r="40" spans="1:8" ht="16.5" x14ac:dyDescent="0.3">
      <c r="A40" s="223"/>
      <c r="B40" s="257"/>
      <c r="C40" s="175"/>
      <c r="D40" s="176"/>
      <c r="E40" s="177"/>
      <c r="F40" s="177"/>
      <c r="G40" s="177"/>
      <c r="H40" s="177"/>
    </row>
    <row r="41" spans="1:8" ht="18.600000000000001" customHeight="1" x14ac:dyDescent="0.2">
      <c r="A41" s="189" t="s">
        <v>63</v>
      </c>
      <c r="B41" s="188" t="s">
        <v>64</v>
      </c>
      <c r="C41" s="172"/>
      <c r="D41" s="169"/>
      <c r="E41" s="170"/>
      <c r="F41" s="170"/>
      <c r="G41" s="252">
        <f>SUM(F42:F67)</f>
        <v>22984053.120000001</v>
      </c>
      <c r="H41" s="170"/>
    </row>
    <row r="42" spans="1:8" ht="18.600000000000001" customHeight="1" x14ac:dyDescent="0.3">
      <c r="A42" s="223" t="s">
        <v>1573</v>
      </c>
      <c r="B42" s="175" t="s">
        <v>1575</v>
      </c>
      <c r="C42" s="172"/>
      <c r="D42" s="169"/>
      <c r="E42" s="170"/>
      <c r="F42" s="177">
        <f>+E43+E44</f>
        <v>639053.22000000009</v>
      </c>
      <c r="G42" s="252"/>
      <c r="H42" s="170"/>
    </row>
    <row r="43" spans="1:8" ht="18.600000000000001" customHeight="1" x14ac:dyDescent="0.3">
      <c r="A43" s="223" t="s">
        <v>1574</v>
      </c>
      <c r="B43" s="175" t="s">
        <v>1576</v>
      </c>
      <c r="C43" s="172"/>
      <c r="D43" s="169"/>
      <c r="E43" s="253">
        <f>VLOOKUP($A43,DTA!$A$3:$C$678,3,0)</f>
        <v>634013.92000000004</v>
      </c>
      <c r="F43" s="170"/>
      <c r="G43" s="252"/>
      <c r="H43" s="170"/>
    </row>
    <row r="44" spans="1:8" ht="18.600000000000001" customHeight="1" x14ac:dyDescent="0.3">
      <c r="A44" s="223" t="s">
        <v>1688</v>
      </c>
      <c r="B44" s="175" t="s">
        <v>1689</v>
      </c>
      <c r="C44" s="172"/>
      <c r="D44" s="169"/>
      <c r="E44" s="253">
        <f>VLOOKUP($A44,DTA!$A$3:$C$678,3,0)</f>
        <v>5039.3</v>
      </c>
      <c r="F44" s="170"/>
      <c r="G44" s="252"/>
      <c r="H44" s="170"/>
    </row>
    <row r="45" spans="1:8" ht="18.600000000000001" customHeight="1" x14ac:dyDescent="0.3">
      <c r="A45" s="223" t="s">
        <v>65</v>
      </c>
      <c r="B45" s="175" t="s">
        <v>66</v>
      </c>
      <c r="C45" s="175"/>
      <c r="D45" s="176"/>
      <c r="E45" s="177"/>
      <c r="F45" s="250">
        <f>SUM(E46:E47)</f>
        <v>2390553.4</v>
      </c>
      <c r="G45" s="177"/>
      <c r="H45" s="177"/>
    </row>
    <row r="46" spans="1:8" ht="18.600000000000001" customHeight="1" x14ac:dyDescent="0.3">
      <c r="A46" s="223" t="s">
        <v>67</v>
      </c>
      <c r="B46" s="175" t="s">
        <v>68</v>
      </c>
      <c r="C46" s="175"/>
      <c r="D46" s="176"/>
      <c r="E46" s="253">
        <f>VLOOKUP($A46,DTA!$A$3:$C$678,3,0)</f>
        <v>550699.36</v>
      </c>
      <c r="F46" s="177"/>
      <c r="G46" s="177"/>
      <c r="H46" s="177"/>
    </row>
    <row r="47" spans="1:8" ht="18.600000000000001" customHeight="1" x14ac:dyDescent="0.3">
      <c r="A47" s="223" t="s">
        <v>1556</v>
      </c>
      <c r="B47" s="175" t="s">
        <v>1557</v>
      </c>
      <c r="C47" s="175"/>
      <c r="D47" s="176"/>
      <c r="E47" s="251">
        <f>VLOOKUP($A47,DTA!$A$3:$C$678,3,0)</f>
        <v>1839854.04</v>
      </c>
      <c r="F47" s="177"/>
      <c r="G47" s="177"/>
      <c r="H47" s="177"/>
    </row>
    <row r="48" spans="1:8" s="3" customFormat="1" ht="10.5" customHeight="1" x14ac:dyDescent="0.3">
      <c r="A48" s="223"/>
      <c r="B48" s="257"/>
      <c r="C48" s="175"/>
      <c r="D48" s="176"/>
      <c r="E48" s="177"/>
      <c r="F48" s="177"/>
      <c r="G48" s="177"/>
      <c r="H48" s="177"/>
    </row>
    <row r="49" spans="1:8" ht="18.600000000000001" customHeight="1" x14ac:dyDescent="0.3">
      <c r="A49" s="223" t="s">
        <v>69</v>
      </c>
      <c r="B49" s="175" t="s">
        <v>70</v>
      </c>
      <c r="C49" s="175"/>
      <c r="D49" s="176"/>
      <c r="E49" s="177"/>
      <c r="F49" s="250">
        <f>SUM(E50)</f>
        <v>0</v>
      </c>
      <c r="G49" s="177"/>
      <c r="H49" s="177"/>
    </row>
    <row r="50" spans="1:8" ht="18.600000000000001" customHeight="1" x14ac:dyDescent="0.3">
      <c r="A50" s="278" t="s">
        <v>71</v>
      </c>
      <c r="B50" s="191" t="s">
        <v>72</v>
      </c>
      <c r="C50" s="191"/>
      <c r="D50" s="192"/>
      <c r="E50" s="251">
        <v>0</v>
      </c>
      <c r="F50" s="179"/>
      <c r="G50" s="179"/>
      <c r="H50" s="179"/>
    </row>
    <row r="51" spans="1:8" ht="18.600000000000001" customHeight="1" x14ac:dyDescent="0.3">
      <c r="A51" s="223" t="s">
        <v>73</v>
      </c>
      <c r="B51" s="175" t="s">
        <v>74</v>
      </c>
      <c r="C51" s="175"/>
      <c r="D51" s="176"/>
      <c r="E51" s="177"/>
      <c r="F51" s="250">
        <f>SUM(E52:E54)</f>
        <v>5539491.3500000006</v>
      </c>
      <c r="G51" s="177"/>
      <c r="H51" s="177"/>
    </row>
    <row r="52" spans="1:8" ht="18.600000000000001" customHeight="1" x14ac:dyDescent="0.3">
      <c r="A52" s="223" t="s">
        <v>75</v>
      </c>
      <c r="B52" s="175" t="s">
        <v>76</v>
      </c>
      <c r="C52" s="175"/>
      <c r="D52" s="176"/>
      <c r="E52" s="250">
        <f>VLOOKUP($A52,DTA!$A$3:$C$678,3,0)</f>
        <v>5259149.53</v>
      </c>
      <c r="F52" s="177"/>
      <c r="G52" s="177"/>
      <c r="H52" s="177"/>
    </row>
    <row r="53" spans="1:8" ht="18.600000000000001" customHeight="1" x14ac:dyDescent="0.3">
      <c r="A53" s="223" t="s">
        <v>77</v>
      </c>
      <c r="B53" s="175" t="s">
        <v>1580</v>
      </c>
      <c r="C53" s="175"/>
      <c r="D53" s="176"/>
      <c r="E53" s="250">
        <f>VLOOKUP($A53,DTA!$A$3:$C$678,3,0)</f>
        <v>73056.86</v>
      </c>
      <c r="F53" s="177"/>
      <c r="G53" s="177"/>
      <c r="H53" s="177"/>
    </row>
    <row r="54" spans="1:8" ht="18.600000000000001" customHeight="1" x14ac:dyDescent="0.3">
      <c r="A54" s="223" t="s">
        <v>78</v>
      </c>
      <c r="B54" s="175" t="s">
        <v>1581</v>
      </c>
      <c r="C54" s="175"/>
      <c r="D54" s="176"/>
      <c r="E54" s="251">
        <f>VLOOKUP($A54,DTA!$A$3:$C$678,3,0)</f>
        <v>207284.96</v>
      </c>
      <c r="F54" s="177"/>
      <c r="G54" s="177"/>
      <c r="H54" s="177"/>
    </row>
    <row r="55" spans="1:8" ht="18.600000000000001" customHeight="1" x14ac:dyDescent="0.3">
      <c r="A55" s="223" t="s">
        <v>1651</v>
      </c>
      <c r="B55" s="175" t="s">
        <v>1652</v>
      </c>
      <c r="C55" s="175"/>
      <c r="D55" s="176"/>
      <c r="E55" s="253"/>
      <c r="F55" s="177">
        <f>+E56</f>
        <v>157697.32999999999</v>
      </c>
      <c r="G55" s="177"/>
      <c r="H55" s="177"/>
    </row>
    <row r="56" spans="1:8" ht="18.600000000000001" customHeight="1" x14ac:dyDescent="0.3">
      <c r="A56" s="223" t="s">
        <v>1653</v>
      </c>
      <c r="B56" s="175" t="s">
        <v>1654</v>
      </c>
      <c r="C56" s="175"/>
      <c r="D56" s="176"/>
      <c r="E56" s="250">
        <f>VLOOKUP($A56,DTA!$A$3:$C$678,3,0)</f>
        <v>157697.32999999999</v>
      </c>
      <c r="F56" s="177"/>
      <c r="G56" s="177"/>
      <c r="H56" s="177"/>
    </row>
    <row r="57" spans="1:8" ht="18.600000000000001" customHeight="1" x14ac:dyDescent="0.3">
      <c r="A57" s="223" t="s">
        <v>80</v>
      </c>
      <c r="B57" s="175" t="s">
        <v>81</v>
      </c>
      <c r="C57" s="175"/>
      <c r="D57" s="176"/>
      <c r="E57" s="177"/>
      <c r="F57" s="250">
        <f>SUM(E58)</f>
        <v>4980148.49</v>
      </c>
      <c r="G57" s="177"/>
      <c r="H57" s="177"/>
    </row>
    <row r="58" spans="1:8" ht="18.600000000000001" customHeight="1" x14ac:dyDescent="0.3">
      <c r="A58" s="223" t="s">
        <v>82</v>
      </c>
      <c r="B58" s="175" t="s">
        <v>1579</v>
      </c>
      <c r="C58" s="175"/>
      <c r="D58" s="176"/>
      <c r="E58" s="253">
        <f>VLOOKUP($A58,DTA!$A$3:$C$678,3,0)</f>
        <v>4980148.49</v>
      </c>
      <c r="F58" s="250"/>
      <c r="G58" s="177"/>
      <c r="H58" s="177"/>
    </row>
    <row r="59" spans="1:8" ht="18.600000000000001" customHeight="1" x14ac:dyDescent="0.3">
      <c r="A59" s="223" t="s">
        <v>1147</v>
      </c>
      <c r="B59" s="175" t="s">
        <v>1149</v>
      </c>
      <c r="C59" s="174"/>
      <c r="D59" s="175"/>
      <c r="E59" s="177"/>
      <c r="F59" s="250">
        <f>SUM(E60)</f>
        <v>764954.58</v>
      </c>
      <c r="G59" s="177"/>
      <c r="H59" s="177"/>
    </row>
    <row r="60" spans="1:8" ht="18.600000000000001" customHeight="1" x14ac:dyDescent="0.3">
      <c r="A60" s="223" t="s">
        <v>1148</v>
      </c>
      <c r="B60" s="175" t="s">
        <v>1150</v>
      </c>
      <c r="C60" s="174"/>
      <c r="D60" s="175"/>
      <c r="E60" s="253">
        <f>VLOOKUP($A60,DTA!$A$3:$C$678,3,0)</f>
        <v>764954.58</v>
      </c>
      <c r="F60" s="250"/>
      <c r="G60" s="177"/>
      <c r="H60" s="177"/>
    </row>
    <row r="61" spans="1:8" ht="18.600000000000001" customHeight="1" x14ac:dyDescent="0.3">
      <c r="A61" s="223" t="s">
        <v>1297</v>
      </c>
      <c r="B61" s="175" t="s">
        <v>1298</v>
      </c>
      <c r="C61" s="175"/>
      <c r="D61" s="176"/>
      <c r="E61" s="253"/>
      <c r="F61" s="281">
        <f>SUM(E62)</f>
        <v>5317270.8600000003</v>
      </c>
      <c r="G61" s="184"/>
      <c r="H61" s="184"/>
    </row>
    <row r="62" spans="1:8" ht="18.600000000000001" customHeight="1" x14ac:dyDescent="0.3">
      <c r="A62" s="223" t="s">
        <v>1299</v>
      </c>
      <c r="B62" s="175" t="s">
        <v>1578</v>
      </c>
      <c r="C62" s="175"/>
      <c r="D62" s="176"/>
      <c r="E62" s="281">
        <f>VLOOKUP($A62,DTA!$A$3:$C$678,3,0)</f>
        <v>5317270.8600000003</v>
      </c>
      <c r="F62" s="184"/>
      <c r="G62" s="184"/>
      <c r="H62" s="184"/>
    </row>
    <row r="63" spans="1:8" ht="18.600000000000001" customHeight="1" x14ac:dyDescent="0.3">
      <c r="A63" s="223" t="s">
        <v>1582</v>
      </c>
      <c r="B63" s="175" t="s">
        <v>1583</v>
      </c>
      <c r="C63" s="175"/>
      <c r="D63" s="176"/>
      <c r="E63" s="281"/>
      <c r="F63" s="280">
        <f>+E64</f>
        <v>1000346.36</v>
      </c>
      <c r="G63" s="184"/>
      <c r="H63" s="184"/>
    </row>
    <row r="64" spans="1:8" ht="18.600000000000001" customHeight="1" x14ac:dyDescent="0.3">
      <c r="A64" s="223" t="s">
        <v>1584</v>
      </c>
      <c r="B64" s="175" t="s">
        <v>1585</v>
      </c>
      <c r="C64" s="175"/>
      <c r="D64" s="176"/>
      <c r="E64" s="281">
        <f>VLOOKUP($A64,DTA!$A$3:$C$678,3,0)</f>
        <v>1000346.36</v>
      </c>
      <c r="F64" s="184"/>
      <c r="G64" s="184"/>
      <c r="H64" s="184"/>
    </row>
    <row r="65" spans="1:8" ht="18.600000000000001" customHeight="1" x14ac:dyDescent="0.3">
      <c r="A65" s="223" t="s">
        <v>1586</v>
      </c>
      <c r="B65" s="175" t="s">
        <v>1587</v>
      </c>
      <c r="C65" s="175"/>
      <c r="D65" s="176"/>
      <c r="E65" s="281"/>
      <c r="F65" s="280">
        <f>+E66</f>
        <v>2193757.5299999998</v>
      </c>
      <c r="G65" s="184"/>
      <c r="H65" s="184"/>
    </row>
    <row r="66" spans="1:8" ht="18.600000000000001" customHeight="1" x14ac:dyDescent="0.3">
      <c r="A66" s="223" t="s">
        <v>1588</v>
      </c>
      <c r="B66" s="175" t="s">
        <v>1589</v>
      </c>
      <c r="C66" s="175"/>
      <c r="D66" s="176"/>
      <c r="E66" s="281">
        <f>VLOOKUP($A66,DTA!$A$3:$C$678,3,0)</f>
        <v>2193757.5299999998</v>
      </c>
      <c r="F66" s="184"/>
      <c r="G66" s="184"/>
      <c r="H66" s="184"/>
    </row>
    <row r="67" spans="1:8" ht="18.600000000000001" customHeight="1" x14ac:dyDescent="0.3">
      <c r="A67" s="223" t="s">
        <v>1659</v>
      </c>
      <c r="B67" s="175" t="s">
        <v>1660</v>
      </c>
      <c r="C67" s="175"/>
      <c r="D67" s="176"/>
      <c r="E67" s="281"/>
      <c r="F67" s="184">
        <f>+E68</f>
        <v>780</v>
      </c>
      <c r="G67" s="184"/>
      <c r="H67" s="184"/>
    </row>
    <row r="68" spans="1:8" ht="18.600000000000001" customHeight="1" x14ac:dyDescent="0.3">
      <c r="A68" s="223" t="s">
        <v>1661</v>
      </c>
      <c r="B68" s="175" t="s">
        <v>1662</v>
      </c>
      <c r="C68" s="175"/>
      <c r="D68" s="176"/>
      <c r="E68" s="254">
        <f>VLOOKUP($A68,DTA!$A$3:$C$678,3,0)</f>
        <v>780</v>
      </c>
      <c r="F68" s="184"/>
      <c r="G68" s="184"/>
      <c r="H68" s="184"/>
    </row>
    <row r="69" spans="1:8" ht="18.600000000000001" customHeight="1" x14ac:dyDescent="0.3">
      <c r="A69" s="223"/>
      <c r="B69" s="257"/>
      <c r="C69" s="175"/>
      <c r="D69" s="176"/>
      <c r="E69" s="281"/>
      <c r="F69" s="184"/>
      <c r="G69" s="184"/>
      <c r="H69" s="184"/>
    </row>
    <row r="70" spans="1:8" ht="18.600000000000001" customHeight="1" x14ac:dyDescent="0.3">
      <c r="A70" s="223"/>
      <c r="B70" s="257"/>
      <c r="C70" s="175"/>
      <c r="D70" s="176"/>
      <c r="E70" s="281"/>
      <c r="F70" s="184"/>
      <c r="G70" s="184"/>
      <c r="H70" s="184"/>
    </row>
    <row r="71" spans="1:8" ht="18.600000000000001" customHeight="1" x14ac:dyDescent="0.3">
      <c r="A71" s="223"/>
      <c r="B71" s="257"/>
      <c r="C71" s="175"/>
      <c r="D71" s="176"/>
      <c r="E71" s="281"/>
      <c r="F71" s="184"/>
      <c r="G71" s="184"/>
      <c r="H71" s="184"/>
    </row>
    <row r="72" spans="1:8" ht="18.600000000000001" customHeight="1" x14ac:dyDescent="0.3">
      <c r="A72" s="168" t="s">
        <v>84</v>
      </c>
      <c r="B72" s="193" t="s">
        <v>85</v>
      </c>
      <c r="C72" s="175"/>
      <c r="D72" s="176"/>
      <c r="E72" s="281"/>
      <c r="F72" s="184"/>
      <c r="G72" s="184"/>
      <c r="H72" s="276">
        <f>SUM(G73:G104)</f>
        <v>3421101.1300000004</v>
      </c>
    </row>
    <row r="73" spans="1:8" ht="15" x14ac:dyDescent="0.25">
      <c r="A73" s="189" t="s">
        <v>86</v>
      </c>
      <c r="B73" s="188" t="s">
        <v>87</v>
      </c>
      <c r="C73" s="175"/>
      <c r="D73" s="169"/>
      <c r="E73" s="252"/>
      <c r="F73" s="252"/>
      <c r="G73" s="252">
        <f>SUM(F74:F77)</f>
        <v>7297.27</v>
      </c>
      <c r="H73" s="252"/>
    </row>
    <row r="74" spans="1:8" ht="16.5" x14ac:dyDescent="0.3">
      <c r="A74" s="223" t="s">
        <v>1673</v>
      </c>
      <c r="B74" s="175" t="s">
        <v>1674</v>
      </c>
      <c r="C74" s="175"/>
      <c r="D74" s="169"/>
      <c r="E74" s="252"/>
      <c r="F74" s="250">
        <f>+E75</f>
        <v>886.76</v>
      </c>
      <c r="G74" s="252"/>
      <c r="H74" s="252"/>
    </row>
    <row r="75" spans="1:8" ht="16.5" x14ac:dyDescent="0.3">
      <c r="A75" s="223" t="s">
        <v>1675</v>
      </c>
      <c r="B75" s="175" t="s">
        <v>1674</v>
      </c>
      <c r="C75" s="175"/>
      <c r="D75" s="169"/>
      <c r="E75" s="251">
        <f>VLOOKUP($A75,DTA!$A$3:$C$678,3,0)</f>
        <v>886.76</v>
      </c>
      <c r="F75" s="252"/>
      <c r="G75" s="252"/>
      <c r="H75" s="252"/>
    </row>
    <row r="76" spans="1:8" s="3" customFormat="1" ht="16.5" x14ac:dyDescent="0.3">
      <c r="A76" s="223" t="s">
        <v>88</v>
      </c>
      <c r="B76" s="175" t="s">
        <v>89</v>
      </c>
      <c r="C76" s="175"/>
      <c r="D76" s="176"/>
      <c r="E76" s="250"/>
      <c r="F76" s="253">
        <f>VLOOKUP($A76,DTA!$A$3:$C$678,3,0)</f>
        <v>6410.51</v>
      </c>
      <c r="G76" s="250"/>
      <c r="H76" s="250"/>
    </row>
    <row r="77" spans="1:8" s="3" customFormat="1" ht="12" customHeight="1" x14ac:dyDescent="0.3">
      <c r="A77" s="223"/>
      <c r="B77" s="257"/>
      <c r="C77" s="175"/>
      <c r="D77" s="176"/>
      <c r="E77" s="250"/>
      <c r="F77" s="253"/>
      <c r="G77" s="250"/>
      <c r="H77" s="250"/>
    </row>
    <row r="78" spans="1:8" s="3" customFormat="1" ht="6.75" customHeight="1" x14ac:dyDescent="0.3">
      <c r="A78" s="223"/>
      <c r="B78" s="257"/>
      <c r="C78" s="175"/>
      <c r="D78" s="176"/>
      <c r="E78" s="250"/>
      <c r="F78" s="252"/>
      <c r="G78" s="250"/>
      <c r="H78" s="250"/>
    </row>
    <row r="79" spans="1:8" ht="14.25" x14ac:dyDescent="0.2">
      <c r="A79" s="189" t="s">
        <v>90</v>
      </c>
      <c r="B79" s="188" t="s">
        <v>91</v>
      </c>
      <c r="C79" s="172"/>
      <c r="D79" s="169"/>
      <c r="E79" s="252"/>
      <c r="F79" s="252"/>
      <c r="G79" s="252">
        <f>SUM(F80:F101)</f>
        <v>3372891.93</v>
      </c>
      <c r="H79" s="252"/>
    </row>
    <row r="80" spans="1:8" ht="16.5" x14ac:dyDescent="0.3">
      <c r="A80" s="223" t="s">
        <v>92</v>
      </c>
      <c r="B80" s="175" t="s">
        <v>93</v>
      </c>
      <c r="C80" s="175"/>
      <c r="D80" s="176"/>
      <c r="E80" s="250"/>
      <c r="F80" s="250">
        <f>SUM(E81)</f>
        <v>5926.93</v>
      </c>
      <c r="G80" s="250"/>
      <c r="H80" s="250"/>
    </row>
    <row r="81" spans="1:8" ht="16.5" x14ac:dyDescent="0.3">
      <c r="A81" s="223" t="s">
        <v>94</v>
      </c>
      <c r="B81" s="175" t="s">
        <v>95</v>
      </c>
      <c r="C81" s="175"/>
      <c r="D81" s="176"/>
      <c r="E81" s="251">
        <f>VLOOKUP($A81,DTA!$A$3:$C$678,3,0)</f>
        <v>5926.93</v>
      </c>
      <c r="F81" s="250"/>
      <c r="G81" s="250"/>
      <c r="H81" s="250"/>
    </row>
    <row r="82" spans="1:8" ht="9" hidden="1" customHeight="1" x14ac:dyDescent="0.3">
      <c r="A82" s="223"/>
      <c r="B82" s="175"/>
      <c r="C82" s="175"/>
      <c r="D82" s="176"/>
      <c r="E82" s="250"/>
      <c r="F82" s="250"/>
      <c r="G82" s="250"/>
      <c r="H82" s="250"/>
    </row>
    <row r="83" spans="1:8" ht="16.5" x14ac:dyDescent="0.3">
      <c r="A83" s="223" t="s">
        <v>96</v>
      </c>
      <c r="B83" s="175" t="s">
        <v>97</v>
      </c>
      <c r="C83" s="175"/>
      <c r="D83" s="176"/>
      <c r="E83" s="250"/>
      <c r="F83" s="250">
        <f>SUM(E84)</f>
        <v>485.64</v>
      </c>
      <c r="G83" s="250"/>
      <c r="H83" s="250"/>
    </row>
    <row r="84" spans="1:8" ht="16.5" x14ac:dyDescent="0.3">
      <c r="A84" s="223" t="s">
        <v>98</v>
      </c>
      <c r="B84" s="175" t="s">
        <v>95</v>
      </c>
      <c r="C84" s="175"/>
      <c r="D84" s="176"/>
      <c r="E84" s="251">
        <f>VLOOKUP($A84,DTA!$A$3:$C$678,3,0)</f>
        <v>485.64</v>
      </c>
      <c r="F84" s="250"/>
      <c r="G84" s="250"/>
      <c r="H84" s="250"/>
    </row>
    <row r="85" spans="1:8" ht="9" customHeight="1" x14ac:dyDescent="0.3">
      <c r="A85" s="223"/>
      <c r="B85" s="257"/>
      <c r="C85" s="175"/>
      <c r="D85" s="176"/>
      <c r="E85" s="250"/>
      <c r="F85" s="250"/>
      <c r="G85" s="250"/>
      <c r="H85" s="250"/>
    </row>
    <row r="86" spans="1:8" ht="17.25" customHeight="1" x14ac:dyDescent="0.3">
      <c r="A86" s="223" t="s">
        <v>99</v>
      </c>
      <c r="B86" s="175" t="s">
        <v>100</v>
      </c>
      <c r="C86" s="172"/>
      <c r="D86" s="176"/>
      <c r="E86" s="177"/>
      <c r="F86" s="250">
        <f>SUM(E87:E91)</f>
        <v>1588144.69</v>
      </c>
      <c r="G86" s="250"/>
      <c r="H86" s="250"/>
    </row>
    <row r="87" spans="1:8" s="3" customFormat="1" ht="17.25" customHeight="1" x14ac:dyDescent="0.3">
      <c r="A87" s="223" t="s">
        <v>101</v>
      </c>
      <c r="B87" s="175" t="s">
        <v>102</v>
      </c>
      <c r="C87" s="175"/>
      <c r="D87" s="176"/>
      <c r="E87" s="250">
        <f>VLOOKUP($A87,DTA!$A$3:$C$678,3,0)</f>
        <v>762353.48</v>
      </c>
      <c r="F87" s="177"/>
      <c r="G87" s="250"/>
      <c r="H87" s="250"/>
    </row>
    <row r="88" spans="1:8" ht="17.25" customHeight="1" x14ac:dyDescent="0.3">
      <c r="A88" s="223" t="s">
        <v>103</v>
      </c>
      <c r="B88" s="175" t="s">
        <v>104</v>
      </c>
      <c r="C88" s="175"/>
      <c r="D88" s="176"/>
      <c r="E88" s="250">
        <f>VLOOKUP($A88,DTA!$A$3:$C$678,3,0)</f>
        <v>824139.2</v>
      </c>
      <c r="F88" s="177"/>
      <c r="G88" s="250"/>
      <c r="H88" s="250"/>
    </row>
    <row r="89" spans="1:8" ht="17.25" customHeight="1" x14ac:dyDescent="0.3">
      <c r="A89" s="223" t="s">
        <v>105</v>
      </c>
      <c r="B89" s="175" t="s">
        <v>106</v>
      </c>
      <c r="C89" s="175"/>
      <c r="D89" s="176"/>
      <c r="E89" s="250">
        <f>VLOOKUP($A89,DTA!$A$3:$C$678,3,0)</f>
        <v>223.96</v>
      </c>
      <c r="F89" s="177"/>
      <c r="G89" s="250"/>
      <c r="H89" s="250"/>
    </row>
    <row r="90" spans="1:8" ht="18" customHeight="1" x14ac:dyDescent="0.3">
      <c r="A90" s="223" t="s">
        <v>107</v>
      </c>
      <c r="B90" s="175" t="s">
        <v>108</v>
      </c>
      <c r="C90" s="175"/>
      <c r="D90" s="176"/>
      <c r="E90" s="250">
        <f>VLOOKUP($A90,DTA!$A$3:$C$678,3,0)</f>
        <v>775.75</v>
      </c>
      <c r="F90" s="177"/>
      <c r="G90" s="250"/>
      <c r="H90" s="250"/>
    </row>
    <row r="91" spans="1:8" ht="17.25" customHeight="1" x14ac:dyDescent="0.3">
      <c r="A91" s="223" t="s">
        <v>1300</v>
      </c>
      <c r="B91" s="175" t="s">
        <v>1301</v>
      </c>
      <c r="C91" s="175"/>
      <c r="D91" s="176"/>
      <c r="E91" s="251">
        <f>VLOOKUP($A91,DTA!$A$3:$C$678,3,0)</f>
        <v>652.29999999999995</v>
      </c>
      <c r="F91" s="177"/>
      <c r="G91" s="250"/>
      <c r="H91" s="250"/>
    </row>
    <row r="92" spans="1:8" ht="6" customHeight="1" x14ac:dyDescent="0.3">
      <c r="A92" s="174"/>
      <c r="B92" s="175"/>
      <c r="C92" s="175"/>
      <c r="D92" s="176"/>
      <c r="E92" s="177"/>
      <c r="F92" s="177"/>
      <c r="G92" s="250"/>
      <c r="H92" s="250"/>
    </row>
    <row r="93" spans="1:8" ht="15.6" customHeight="1" x14ac:dyDescent="0.3">
      <c r="A93" s="223" t="s">
        <v>109</v>
      </c>
      <c r="B93" s="175" t="s">
        <v>110</v>
      </c>
      <c r="C93" s="175"/>
      <c r="D93" s="176"/>
      <c r="E93" s="177"/>
      <c r="F93" s="250">
        <f>VLOOKUP($A93,DTA!$A$3:$C$678,3,0)</f>
        <v>3643.54</v>
      </c>
      <c r="G93" s="250"/>
      <c r="H93" s="250"/>
    </row>
    <row r="94" spans="1:8" ht="17.25" customHeight="1" x14ac:dyDescent="0.3">
      <c r="A94" s="223" t="s">
        <v>111</v>
      </c>
      <c r="B94" s="175" t="s">
        <v>112</v>
      </c>
      <c r="C94" s="175"/>
      <c r="D94" s="176"/>
      <c r="E94" s="177"/>
      <c r="F94" s="250">
        <f>SUM(E95)</f>
        <v>72907.47</v>
      </c>
      <c r="G94" s="250"/>
      <c r="H94" s="250"/>
    </row>
    <row r="95" spans="1:8" ht="15.6" customHeight="1" x14ac:dyDescent="0.3">
      <c r="A95" s="223" t="s">
        <v>113</v>
      </c>
      <c r="B95" s="175" t="s">
        <v>114</v>
      </c>
      <c r="C95" s="175"/>
      <c r="D95" s="176"/>
      <c r="E95" s="251">
        <f>VLOOKUP($A95,DTA!$A$3:$C$678,3,0)</f>
        <v>72907.47</v>
      </c>
      <c r="F95" s="177"/>
      <c r="G95" s="250"/>
      <c r="H95" s="250"/>
    </row>
    <row r="96" spans="1:8" ht="15.6" customHeight="1" x14ac:dyDescent="0.3">
      <c r="A96" s="223" t="s">
        <v>1488</v>
      </c>
      <c r="B96" s="175" t="s">
        <v>1489</v>
      </c>
      <c r="C96" s="175"/>
      <c r="D96" s="176"/>
      <c r="E96" s="179"/>
      <c r="F96" s="250">
        <f>VLOOKUP($A96,DTA!$A$3:$C$678,3,0)</f>
        <v>229717.22</v>
      </c>
      <c r="G96" s="250"/>
      <c r="H96" s="250"/>
    </row>
    <row r="97" spans="1:8" ht="8.25" customHeight="1" x14ac:dyDescent="0.3">
      <c r="A97" s="223"/>
      <c r="B97" s="257"/>
      <c r="C97" s="175"/>
      <c r="D97" s="176"/>
      <c r="E97" s="179"/>
      <c r="F97" s="177"/>
      <c r="G97" s="250"/>
      <c r="H97" s="250"/>
    </row>
    <row r="98" spans="1:8" ht="17.25" customHeight="1" x14ac:dyDescent="0.3">
      <c r="A98" s="223" t="s">
        <v>115</v>
      </c>
      <c r="B98" s="175" t="s">
        <v>116</v>
      </c>
      <c r="C98" s="175"/>
      <c r="D98" s="176"/>
      <c r="E98" s="177"/>
      <c r="F98" s="250">
        <f>SUM(E99:E100)</f>
        <v>1462678.42</v>
      </c>
      <c r="G98" s="250"/>
      <c r="H98" s="250"/>
    </row>
    <row r="99" spans="1:8" ht="17.25" customHeight="1" x14ac:dyDescent="0.3">
      <c r="A99" s="223" t="s">
        <v>117</v>
      </c>
      <c r="B99" s="175" t="s">
        <v>118</v>
      </c>
      <c r="C99" s="175"/>
      <c r="D99" s="176"/>
      <c r="E99" s="253">
        <f>VLOOKUP($A99,DTA!$A$3:$C$678,3,0)</f>
        <v>1461667.77</v>
      </c>
      <c r="F99" s="177"/>
      <c r="G99" s="250"/>
      <c r="H99" s="250"/>
    </row>
    <row r="100" spans="1:8" ht="17.25" customHeight="1" x14ac:dyDescent="0.3">
      <c r="A100" s="223" t="s">
        <v>119</v>
      </c>
      <c r="B100" s="175" t="s">
        <v>120</v>
      </c>
      <c r="C100" s="175"/>
      <c r="D100" s="176"/>
      <c r="E100" s="251">
        <f>VLOOKUP($A100,DTA!$A$3:$C$678,3,0)</f>
        <v>1010.65</v>
      </c>
      <c r="F100" s="177"/>
      <c r="G100" s="250"/>
      <c r="H100" s="250"/>
    </row>
    <row r="101" spans="1:8" ht="15.6" customHeight="1" x14ac:dyDescent="0.3">
      <c r="A101" s="223" t="s">
        <v>121</v>
      </c>
      <c r="B101" s="175" t="s">
        <v>122</v>
      </c>
      <c r="C101" s="175"/>
      <c r="D101" s="176"/>
      <c r="E101" s="177"/>
      <c r="F101" s="253">
        <f>VLOOKUP($A101,DTA!$A$3:$C$678,3,0)</f>
        <v>9388.02</v>
      </c>
      <c r="G101" s="250"/>
      <c r="H101" s="250"/>
    </row>
    <row r="102" spans="1:8" ht="9" customHeight="1" x14ac:dyDescent="0.3">
      <c r="A102" s="223"/>
      <c r="B102" s="257"/>
      <c r="C102" s="175"/>
      <c r="D102" s="176"/>
      <c r="E102" s="250"/>
      <c r="F102" s="250"/>
      <c r="G102" s="250"/>
      <c r="H102" s="250"/>
    </row>
    <row r="103" spans="1:8" ht="8.25" customHeight="1" x14ac:dyDescent="0.3">
      <c r="A103" s="174"/>
      <c r="B103" s="175"/>
      <c r="C103" s="175"/>
      <c r="D103" s="176"/>
      <c r="E103" s="177"/>
      <c r="F103" s="177"/>
      <c r="G103" s="250"/>
      <c r="H103" s="250"/>
    </row>
    <row r="104" spans="1:8" ht="17.25" customHeight="1" x14ac:dyDescent="0.2">
      <c r="A104" s="189" t="s">
        <v>123</v>
      </c>
      <c r="B104" s="188" t="s">
        <v>124</v>
      </c>
      <c r="C104" s="172"/>
      <c r="D104" s="169"/>
      <c r="E104" s="170"/>
      <c r="F104" s="170"/>
      <c r="G104" s="258">
        <f>SUM(F105)</f>
        <v>40911.93</v>
      </c>
      <c r="H104" s="252"/>
    </row>
    <row r="105" spans="1:8" ht="18" customHeight="1" x14ac:dyDescent="0.3">
      <c r="A105" s="223" t="s">
        <v>125</v>
      </c>
      <c r="B105" s="175" t="s">
        <v>126</v>
      </c>
      <c r="C105" s="175"/>
      <c r="D105" s="176"/>
      <c r="E105" s="177"/>
      <c r="F105" s="251">
        <f>VLOOKUP($A105,DTA!$A$3:$C$678,3,0)</f>
        <v>40911.93</v>
      </c>
      <c r="G105" s="250"/>
      <c r="H105" s="250"/>
    </row>
    <row r="106" spans="1:8" ht="18" customHeight="1" x14ac:dyDescent="0.3">
      <c r="A106" s="223"/>
      <c r="B106" s="175"/>
      <c r="C106" s="175"/>
      <c r="D106" s="176"/>
      <c r="E106" s="177"/>
      <c r="F106" s="253"/>
      <c r="G106" s="250"/>
      <c r="H106" s="250"/>
    </row>
    <row r="107" spans="1:8" ht="18" customHeight="1" x14ac:dyDescent="0.3">
      <c r="A107" s="312" t="s">
        <v>127</v>
      </c>
      <c r="B107" s="312" t="s">
        <v>128</v>
      </c>
      <c r="C107" s="175"/>
      <c r="D107" s="176"/>
      <c r="E107" s="177"/>
      <c r="F107" s="253"/>
      <c r="G107" s="250"/>
      <c r="H107" s="252">
        <f>+G108</f>
        <v>3671055.23</v>
      </c>
    </row>
    <row r="108" spans="1:8" ht="18" customHeight="1" x14ac:dyDescent="0.3">
      <c r="A108" s="312" t="s">
        <v>129</v>
      </c>
      <c r="B108" s="312" t="s">
        <v>130</v>
      </c>
      <c r="C108" s="175"/>
      <c r="D108" s="176"/>
      <c r="E108" s="177"/>
      <c r="F108" s="253"/>
      <c r="G108" s="252">
        <f>+F109+F112</f>
        <v>3671055.23</v>
      </c>
      <c r="H108" s="250"/>
    </row>
    <row r="109" spans="1:8" ht="18" customHeight="1" x14ac:dyDescent="0.3">
      <c r="A109" s="265" t="s">
        <v>1800</v>
      </c>
      <c r="B109" s="265" t="s">
        <v>131</v>
      </c>
      <c r="C109" s="175"/>
      <c r="D109" s="176"/>
      <c r="E109" s="177"/>
      <c r="F109" s="253">
        <f>+E110</f>
        <v>32818.15</v>
      </c>
      <c r="G109" s="250"/>
      <c r="H109" s="250"/>
    </row>
    <row r="110" spans="1:8" ht="18" customHeight="1" x14ac:dyDescent="0.3">
      <c r="A110" s="265" t="s">
        <v>1801</v>
      </c>
      <c r="B110" s="265" t="s">
        <v>132</v>
      </c>
      <c r="C110" s="175"/>
      <c r="D110" s="176"/>
      <c r="E110" s="177">
        <f>+D111</f>
        <v>32818.15</v>
      </c>
      <c r="F110" s="253"/>
      <c r="G110" s="250"/>
      <c r="H110" s="250"/>
    </row>
    <row r="111" spans="1:8" ht="18" customHeight="1" x14ac:dyDescent="0.3">
      <c r="A111" s="265" t="s">
        <v>1802</v>
      </c>
      <c r="B111" s="265" t="s">
        <v>133</v>
      </c>
      <c r="C111" s="175"/>
      <c r="D111" s="289">
        <f>VLOOKUP($A111,DTA!$A$3:$C$678,3,0)</f>
        <v>32818.15</v>
      </c>
      <c r="E111" s="177"/>
      <c r="F111" s="253"/>
      <c r="G111" s="250"/>
      <c r="H111" s="250"/>
    </row>
    <row r="112" spans="1:8" ht="18" customHeight="1" x14ac:dyDescent="0.3">
      <c r="A112" s="265" t="s">
        <v>1803</v>
      </c>
      <c r="B112" s="265" t="s">
        <v>134</v>
      </c>
      <c r="C112" s="175"/>
      <c r="D112" s="176"/>
      <c r="E112" s="177"/>
      <c r="F112" s="253">
        <f>+E113+E114</f>
        <v>3638237.08</v>
      </c>
      <c r="G112" s="250"/>
      <c r="H112" s="250"/>
    </row>
    <row r="113" spans="1:8" ht="18" customHeight="1" x14ac:dyDescent="0.3">
      <c r="A113" s="265" t="s">
        <v>1804</v>
      </c>
      <c r="B113" s="265" t="s">
        <v>135</v>
      </c>
      <c r="C113" s="175"/>
      <c r="D113" s="176"/>
      <c r="E113" s="289">
        <f>VLOOKUP($A113,DTA!$A$3:$C$678,3,0)</f>
        <v>3637994.42</v>
      </c>
      <c r="F113" s="253"/>
      <c r="G113" s="250"/>
      <c r="H113" s="250"/>
    </row>
    <row r="114" spans="1:8" ht="18" customHeight="1" x14ac:dyDescent="0.3">
      <c r="A114" s="265" t="s">
        <v>1805</v>
      </c>
      <c r="B114" s="265" t="s">
        <v>136</v>
      </c>
      <c r="C114" s="175"/>
      <c r="D114" s="176"/>
      <c r="E114" s="290">
        <f>VLOOKUP($A114,DTA!$A$3:$C$678,3,0)</f>
        <v>242.66</v>
      </c>
      <c r="F114" s="253"/>
      <c r="G114" s="250"/>
      <c r="H114" s="250"/>
    </row>
    <row r="115" spans="1:8" ht="18" customHeight="1" x14ac:dyDescent="0.3">
      <c r="A115" s="223"/>
      <c r="B115" s="257"/>
      <c r="C115" s="175"/>
      <c r="D115" s="176"/>
      <c r="E115" s="177"/>
      <c r="F115" s="253"/>
      <c r="G115" s="250"/>
      <c r="H115" s="250"/>
    </row>
    <row r="116" spans="1:8" ht="8.25" customHeight="1" x14ac:dyDescent="0.3">
      <c r="A116" s="174"/>
      <c r="B116" s="175"/>
      <c r="C116" s="175"/>
      <c r="D116" s="176"/>
      <c r="E116" s="177"/>
      <c r="F116" s="179"/>
      <c r="G116" s="250"/>
      <c r="H116" s="250"/>
    </row>
    <row r="117" spans="1:8" ht="16.5" x14ac:dyDescent="0.3">
      <c r="A117" s="168" t="s">
        <v>137</v>
      </c>
      <c r="B117" s="193" t="s">
        <v>138</v>
      </c>
      <c r="C117" s="195"/>
      <c r="D117" s="176"/>
      <c r="E117" s="277"/>
      <c r="F117" s="277"/>
      <c r="G117" s="277"/>
      <c r="H117" s="313">
        <f>SUM(G118:G121)</f>
        <v>27590000</v>
      </c>
    </row>
    <row r="118" spans="1:8" ht="17.25" customHeight="1" x14ac:dyDescent="0.2">
      <c r="A118" s="189" t="s">
        <v>139</v>
      </c>
      <c r="B118" s="172" t="s">
        <v>1380</v>
      </c>
      <c r="C118" s="172"/>
      <c r="D118" s="169"/>
      <c r="E118" s="252"/>
      <c r="F118" s="252"/>
      <c r="G118" s="270">
        <f>SUM(F119)</f>
        <v>27590000</v>
      </c>
      <c r="H118" s="252"/>
    </row>
    <row r="119" spans="1:8" s="3" customFormat="1" ht="16.5" customHeight="1" x14ac:dyDescent="0.3">
      <c r="A119" s="223" t="s">
        <v>141</v>
      </c>
      <c r="B119" s="175" t="s">
        <v>142</v>
      </c>
      <c r="C119" s="175"/>
      <c r="D119" s="176"/>
      <c r="E119" s="177"/>
      <c r="F119" s="251">
        <f>SUM(E120:E121)</f>
        <v>27590000</v>
      </c>
      <c r="G119" s="250"/>
      <c r="H119" s="250"/>
    </row>
    <row r="120" spans="1:8" s="3" customFormat="1" ht="16.5" customHeight="1" x14ac:dyDescent="0.3">
      <c r="A120" s="223" t="s">
        <v>1502</v>
      </c>
      <c r="B120" s="175" t="s">
        <v>144</v>
      </c>
      <c r="C120" s="175"/>
      <c r="E120" s="289">
        <f>VLOOKUP($A120,DTA!$A$3:$C$678,3,0)</f>
        <v>24500000</v>
      </c>
      <c r="F120" s="177"/>
      <c r="G120" s="250"/>
      <c r="H120" s="250"/>
    </row>
    <row r="121" spans="1:8" ht="16.5" customHeight="1" x14ac:dyDescent="0.3">
      <c r="A121" s="223" t="s">
        <v>1503</v>
      </c>
      <c r="B121" s="175" t="s">
        <v>145</v>
      </c>
      <c r="C121" s="175"/>
      <c r="E121" s="290">
        <f>VLOOKUP($A121,DTA!$A$3:$C$678,3,0)</f>
        <v>3090000</v>
      </c>
      <c r="F121" s="177"/>
      <c r="G121" s="250"/>
      <c r="H121" s="250"/>
    </row>
    <row r="122" spans="1:8" ht="7.5" customHeight="1" x14ac:dyDescent="0.3">
      <c r="A122" s="223"/>
      <c r="B122" s="257"/>
      <c r="C122" s="175"/>
      <c r="D122" s="253"/>
      <c r="E122" s="250"/>
      <c r="F122" s="250"/>
      <c r="G122" s="250"/>
      <c r="H122" s="250"/>
    </row>
    <row r="123" spans="1:8" ht="15" customHeight="1" x14ac:dyDescent="0.3">
      <c r="A123" s="223"/>
      <c r="B123" s="257"/>
      <c r="C123" s="175"/>
      <c r="D123" s="253"/>
      <c r="E123" s="250"/>
      <c r="F123" s="250"/>
      <c r="G123" s="250"/>
      <c r="H123" s="250"/>
    </row>
    <row r="124" spans="1:8" s="3" customFormat="1" ht="17.25" customHeight="1" x14ac:dyDescent="0.2">
      <c r="A124" s="168" t="s">
        <v>152</v>
      </c>
      <c r="B124" s="193" t="s">
        <v>153</v>
      </c>
      <c r="C124" s="193"/>
      <c r="D124" s="169"/>
      <c r="E124" s="170"/>
      <c r="F124" s="170"/>
      <c r="G124" s="170"/>
      <c r="H124" s="270">
        <f>SUM(G125:G146)</f>
        <v>820610230.68999994</v>
      </c>
    </row>
    <row r="125" spans="1:8" ht="17.25" customHeight="1" x14ac:dyDescent="0.2">
      <c r="A125" s="189" t="s">
        <v>154</v>
      </c>
      <c r="B125" s="188" t="s">
        <v>155</v>
      </c>
      <c r="C125" s="172"/>
      <c r="D125" s="169"/>
      <c r="E125" s="170"/>
      <c r="F125" s="170"/>
      <c r="G125" s="270">
        <f>SUM(F126:F126)</f>
        <v>945588731.59000003</v>
      </c>
      <c r="H125" s="170"/>
    </row>
    <row r="126" spans="1:8" s="3" customFormat="1" ht="17.25" customHeight="1" x14ac:dyDescent="0.3">
      <c r="A126" s="223" t="s">
        <v>157</v>
      </c>
      <c r="B126" s="175" t="s">
        <v>158</v>
      </c>
      <c r="C126" s="175"/>
      <c r="D126" s="176"/>
      <c r="E126" s="177"/>
      <c r="F126" s="251">
        <f>SUM(E127:E133)</f>
        <v>945588731.59000003</v>
      </c>
      <c r="G126" s="250"/>
      <c r="H126" s="177"/>
    </row>
    <row r="127" spans="1:8" ht="17.25" customHeight="1" x14ac:dyDescent="0.3">
      <c r="A127" s="223" t="s">
        <v>159</v>
      </c>
      <c r="B127" s="175" t="s">
        <v>160</v>
      </c>
      <c r="C127" s="175"/>
      <c r="D127" s="176"/>
      <c r="E127" s="253">
        <f>VLOOKUP($A127,DTA!$A$3:$C$678,3,0)</f>
        <v>830164628.37</v>
      </c>
      <c r="F127" s="177"/>
      <c r="G127" s="250"/>
      <c r="H127" s="177"/>
    </row>
    <row r="128" spans="1:8" s="3" customFormat="1" ht="17.25" customHeight="1" x14ac:dyDescent="0.3">
      <c r="A128" s="223" t="s">
        <v>161</v>
      </c>
      <c r="B128" s="175" t="s">
        <v>162</v>
      </c>
      <c r="C128" s="175"/>
      <c r="D128" s="176"/>
      <c r="E128" s="253">
        <f>VLOOKUP($A128,DTA!$A$3:$C$678,3,0)</f>
        <v>34587844.07</v>
      </c>
      <c r="F128" s="177"/>
      <c r="G128" s="250"/>
      <c r="H128" s="177"/>
    </row>
    <row r="129" spans="1:8" ht="17.25" customHeight="1" x14ac:dyDescent="0.3">
      <c r="A129" s="223" t="s">
        <v>163</v>
      </c>
      <c r="B129" s="175" t="s">
        <v>164</v>
      </c>
      <c r="C129" s="175"/>
      <c r="D129" s="176"/>
      <c r="E129" s="253">
        <f>VLOOKUP($A129,DTA!$A$3:$C$678,3,0)</f>
        <v>7094678.5199999996</v>
      </c>
      <c r="F129" s="177"/>
      <c r="G129" s="250"/>
      <c r="H129" s="177"/>
    </row>
    <row r="130" spans="1:8" ht="17.25" customHeight="1" x14ac:dyDescent="0.3">
      <c r="A130" s="223" t="s">
        <v>165</v>
      </c>
      <c r="B130" s="175" t="s">
        <v>166</v>
      </c>
      <c r="C130" s="175"/>
      <c r="D130" s="176"/>
      <c r="E130" s="253">
        <f>VLOOKUP($A130,DTA!$A$3:$C$678,3,0)</f>
        <v>646589.87</v>
      </c>
      <c r="F130" s="177"/>
      <c r="G130" s="250"/>
      <c r="H130" s="177"/>
    </row>
    <row r="131" spans="1:8" ht="17.25" customHeight="1" x14ac:dyDescent="0.3">
      <c r="A131" s="223" t="s">
        <v>168</v>
      </c>
      <c r="B131" s="175" t="s">
        <v>1367</v>
      </c>
      <c r="C131" s="175"/>
      <c r="D131" s="176"/>
      <c r="E131" s="253">
        <f>VLOOKUP($A131,DTA!$A$3:$C$678,3,0)</f>
        <v>4526.59</v>
      </c>
      <c r="F131" s="177"/>
      <c r="G131" s="250"/>
      <c r="H131" s="177"/>
    </row>
    <row r="132" spans="1:8" ht="17.25" customHeight="1" x14ac:dyDescent="0.3">
      <c r="A132" s="223" t="s">
        <v>170</v>
      </c>
      <c r="B132" s="175" t="s">
        <v>171</v>
      </c>
      <c r="C132" s="175"/>
      <c r="D132" s="176"/>
      <c r="E132" s="253">
        <f>VLOOKUP($A132,DTA!$A$3:$C$678,3,0)</f>
        <v>64074081.409999996</v>
      </c>
      <c r="F132" s="177"/>
      <c r="G132" s="250"/>
      <c r="H132" s="177"/>
    </row>
    <row r="133" spans="1:8" ht="17.25" customHeight="1" x14ac:dyDescent="0.3">
      <c r="A133" s="223" t="s">
        <v>172</v>
      </c>
      <c r="B133" s="175" t="s">
        <v>173</v>
      </c>
      <c r="C133" s="175"/>
      <c r="D133" s="176"/>
      <c r="E133" s="251">
        <f>VLOOKUP($A133,DTA!$A$3:$C$678,3,0)</f>
        <v>9016382.7599999998</v>
      </c>
      <c r="F133" s="177"/>
      <c r="G133" s="250"/>
      <c r="H133" s="177"/>
    </row>
    <row r="134" spans="1:8" ht="9.75" customHeight="1" x14ac:dyDescent="0.3">
      <c r="A134" s="223"/>
      <c r="B134" s="175"/>
      <c r="C134" s="175"/>
      <c r="D134" s="176"/>
      <c r="E134" s="253"/>
      <c r="F134" s="177"/>
      <c r="G134" s="250"/>
      <c r="H134" s="177"/>
    </row>
    <row r="135" spans="1:8" ht="18.75" customHeight="1" x14ac:dyDescent="0.2">
      <c r="A135" s="189" t="s">
        <v>175</v>
      </c>
      <c r="B135" s="188" t="s">
        <v>176</v>
      </c>
      <c r="C135" s="172"/>
      <c r="D135" s="169"/>
      <c r="E135" s="170"/>
      <c r="F135" s="170"/>
      <c r="G135" s="270">
        <f>SUM(F136)</f>
        <v>466710.42</v>
      </c>
      <c r="H135" s="170"/>
    </row>
    <row r="136" spans="1:8" ht="17.25" customHeight="1" x14ac:dyDescent="0.3">
      <c r="A136" s="223" t="s">
        <v>177</v>
      </c>
      <c r="B136" s="175" t="s">
        <v>158</v>
      </c>
      <c r="C136" s="175"/>
      <c r="D136" s="176"/>
      <c r="E136" s="177"/>
      <c r="F136" s="251">
        <f>SUM(E137:E139)</f>
        <v>466710.42</v>
      </c>
      <c r="G136" s="250"/>
      <c r="H136" s="177"/>
    </row>
    <row r="137" spans="1:8" ht="18" customHeight="1" x14ac:dyDescent="0.3">
      <c r="A137" s="223" t="s">
        <v>178</v>
      </c>
      <c r="B137" s="175" t="s">
        <v>179</v>
      </c>
      <c r="C137" s="175"/>
      <c r="D137" s="176"/>
      <c r="E137" s="253">
        <f>VLOOKUP($A137,DTA!$A$3:$C$678,3,0)</f>
        <v>439642.71</v>
      </c>
      <c r="F137" s="177"/>
      <c r="G137" s="250"/>
      <c r="H137" s="177"/>
    </row>
    <row r="138" spans="1:8" ht="15.75" customHeight="1" x14ac:dyDescent="0.3">
      <c r="A138" s="223" t="s">
        <v>180</v>
      </c>
      <c r="B138" s="175" t="s">
        <v>181</v>
      </c>
      <c r="C138" s="175"/>
      <c r="D138" s="176"/>
      <c r="E138" s="253">
        <f>VLOOKUP($A138,DTA!$A$3:$C$678,3,0)</f>
        <v>16360.42</v>
      </c>
      <c r="F138" s="177"/>
      <c r="G138" s="250"/>
      <c r="H138" s="177"/>
    </row>
    <row r="139" spans="1:8" ht="17.25" customHeight="1" x14ac:dyDescent="0.3">
      <c r="A139" s="223" t="s">
        <v>1245</v>
      </c>
      <c r="B139" s="174" t="s">
        <v>1246</v>
      </c>
      <c r="C139" s="175"/>
      <c r="D139" s="176"/>
      <c r="E139" s="251">
        <f>VLOOKUP($A139,DTA!$A$3:$C$678,3,0)</f>
        <v>10707.29</v>
      </c>
      <c r="F139" s="177"/>
      <c r="G139" s="250"/>
      <c r="H139" s="177"/>
    </row>
    <row r="140" spans="1:8" ht="17.25" customHeight="1" x14ac:dyDescent="0.3">
      <c r="A140" s="223"/>
      <c r="B140" s="174"/>
      <c r="C140" s="175"/>
      <c r="D140" s="176"/>
      <c r="E140" s="253"/>
      <c r="F140" s="177"/>
      <c r="G140" s="250"/>
      <c r="H140" s="177"/>
    </row>
    <row r="141" spans="1:8" ht="17.25" customHeight="1" x14ac:dyDescent="0.3">
      <c r="A141" s="223"/>
      <c r="B141" s="174"/>
      <c r="C141" s="175"/>
      <c r="D141" s="176"/>
      <c r="E141" s="253"/>
      <c r="F141" s="177"/>
      <c r="G141" s="250"/>
      <c r="H141" s="177"/>
    </row>
    <row r="142" spans="1:8" ht="17.25" customHeight="1" x14ac:dyDescent="0.3">
      <c r="A142" s="223"/>
      <c r="B142" s="174"/>
      <c r="C142" s="175"/>
      <c r="D142" s="176"/>
      <c r="E142" s="253"/>
      <c r="F142" s="177"/>
      <c r="G142" s="250"/>
      <c r="H142" s="177"/>
    </row>
    <row r="143" spans="1:8" ht="17.25" customHeight="1" x14ac:dyDescent="0.3">
      <c r="A143" s="223"/>
      <c r="B143" s="174"/>
      <c r="C143" s="175"/>
      <c r="D143" s="176"/>
      <c r="E143" s="253"/>
      <c r="F143" s="177"/>
      <c r="G143" s="250"/>
      <c r="H143" s="177"/>
    </row>
    <row r="144" spans="1:8" ht="13.5" customHeight="1" x14ac:dyDescent="0.3">
      <c r="A144" s="174"/>
      <c r="B144" s="174"/>
      <c r="C144" s="175"/>
      <c r="D144" s="176"/>
      <c r="E144" s="179"/>
      <c r="F144" s="177"/>
      <c r="G144" s="250"/>
      <c r="H144" s="177"/>
    </row>
    <row r="145" spans="1:8" ht="10.5" customHeight="1" x14ac:dyDescent="0.3">
      <c r="A145" s="174"/>
      <c r="B145" s="174"/>
      <c r="C145" s="175"/>
      <c r="D145" s="176"/>
      <c r="E145" s="179"/>
      <c r="F145" s="177"/>
      <c r="G145" s="250"/>
      <c r="H145" s="177"/>
    </row>
    <row r="146" spans="1:8" s="3" customFormat="1" ht="18" customHeight="1" x14ac:dyDescent="0.2">
      <c r="A146" s="189" t="s">
        <v>182</v>
      </c>
      <c r="B146" s="188" t="s">
        <v>183</v>
      </c>
      <c r="C146" s="172"/>
      <c r="D146" s="169"/>
      <c r="E146" s="170"/>
      <c r="F146" s="170"/>
      <c r="G146" s="270">
        <f>SUM(F147:F156)</f>
        <v>-125445211.32000001</v>
      </c>
      <c r="H146" s="170"/>
    </row>
    <row r="147" spans="1:8" ht="18" customHeight="1" x14ac:dyDescent="0.3">
      <c r="A147" s="223" t="s">
        <v>184</v>
      </c>
      <c r="B147" s="175" t="s">
        <v>155</v>
      </c>
      <c r="C147" s="175"/>
      <c r="D147" s="176"/>
      <c r="E147" s="177"/>
      <c r="F147" s="179">
        <f>SUM(E148:E152)</f>
        <v>-125429445.08000001</v>
      </c>
      <c r="G147" s="250"/>
      <c r="H147" s="177"/>
    </row>
    <row r="148" spans="1:8" ht="18" customHeight="1" x14ac:dyDescent="0.3">
      <c r="A148" s="223" t="s">
        <v>1328</v>
      </c>
      <c r="B148" s="175" t="s">
        <v>1329</v>
      </c>
      <c r="C148" s="175"/>
      <c r="D148" s="176"/>
      <c r="E148" s="179">
        <f>VLOOKUP($A148,DTA!$A$3:$C$678,3,0)</f>
        <v>-56342131.960000001</v>
      </c>
      <c r="F148" s="179"/>
      <c r="G148" s="250"/>
      <c r="H148" s="177"/>
    </row>
    <row r="149" spans="1:8" ht="18" customHeight="1" x14ac:dyDescent="0.3">
      <c r="A149" s="223" t="s">
        <v>185</v>
      </c>
      <c r="B149" s="175" t="s">
        <v>162</v>
      </c>
      <c r="C149" s="175"/>
      <c r="D149" s="176"/>
      <c r="E149" s="179">
        <f>VLOOKUP($A149,DTA!$A$3:$C$678,3,0)</f>
        <v>-13904470.460000001</v>
      </c>
      <c r="F149" s="177"/>
      <c r="G149" s="250"/>
      <c r="H149" s="177"/>
    </row>
    <row r="150" spans="1:8" ht="18" customHeight="1" x14ac:dyDescent="0.3">
      <c r="A150" s="223" t="s">
        <v>186</v>
      </c>
      <c r="B150" s="175" t="s">
        <v>1457</v>
      </c>
      <c r="C150" s="175"/>
      <c r="D150" s="176"/>
      <c r="E150" s="179">
        <f>VLOOKUP($A150,DTA!$A$3:$C$678,3,0)</f>
        <v>-55036865.630000003</v>
      </c>
      <c r="F150" s="177"/>
      <c r="G150" s="250"/>
      <c r="H150" s="177"/>
    </row>
    <row r="151" spans="1:8" s="3" customFormat="1" ht="18" customHeight="1" x14ac:dyDescent="0.3">
      <c r="A151" s="223" t="s">
        <v>187</v>
      </c>
      <c r="B151" s="175" t="s">
        <v>1458</v>
      </c>
      <c r="C151" s="175"/>
      <c r="D151" s="176"/>
      <c r="E151" s="179">
        <f>VLOOKUP($A151,DTA!$A$3:$C$678,3,0)</f>
        <v>-141450.44</v>
      </c>
      <c r="F151" s="177"/>
      <c r="G151" s="250"/>
      <c r="H151" s="177"/>
    </row>
    <row r="152" spans="1:8" ht="18" customHeight="1" x14ac:dyDescent="0.3">
      <c r="A152" s="223" t="s">
        <v>189</v>
      </c>
      <c r="B152" s="175" t="s">
        <v>1368</v>
      </c>
      <c r="C152" s="175"/>
      <c r="D152" s="176"/>
      <c r="E152" s="178">
        <f>VLOOKUP($A152,DTA!$A$3:$C$678,3,0)</f>
        <v>-4526.59</v>
      </c>
      <c r="F152" s="177"/>
      <c r="G152" s="250"/>
      <c r="H152" s="177"/>
    </row>
    <row r="153" spans="1:8" ht="17.100000000000001" customHeight="1" x14ac:dyDescent="0.3">
      <c r="A153" s="223"/>
      <c r="B153" s="257"/>
      <c r="C153" s="175"/>
      <c r="D153" s="176"/>
      <c r="E153" s="253"/>
      <c r="F153" s="177"/>
      <c r="G153" s="250"/>
      <c r="H153" s="177"/>
    </row>
    <row r="154" spans="1:8" ht="17.25" customHeight="1" x14ac:dyDescent="0.3">
      <c r="A154" s="223" t="s">
        <v>190</v>
      </c>
      <c r="B154" s="175" t="s">
        <v>176</v>
      </c>
      <c r="C154" s="175"/>
      <c r="D154" s="176"/>
      <c r="E154" s="177"/>
      <c r="F154" s="253">
        <f>SUM(E155)</f>
        <v>-15766.24</v>
      </c>
      <c r="G154" s="250"/>
      <c r="H154" s="177"/>
    </row>
    <row r="155" spans="1:8" ht="18" customHeight="1" x14ac:dyDescent="0.3">
      <c r="A155" s="223" t="s">
        <v>191</v>
      </c>
      <c r="B155" s="175" t="s">
        <v>1369</v>
      </c>
      <c r="C155" s="175"/>
      <c r="D155" s="176"/>
      <c r="E155" s="251">
        <f>VLOOKUP($A155,DTA!$A$3:$C$678,3,0)</f>
        <v>-15766.24</v>
      </c>
      <c r="F155" s="177"/>
      <c r="G155" s="250"/>
      <c r="H155" s="177"/>
    </row>
    <row r="156" spans="1:8" ht="6" customHeight="1" x14ac:dyDescent="0.25">
      <c r="A156" s="174"/>
      <c r="B156" s="175"/>
      <c r="C156" s="175"/>
      <c r="D156" s="176"/>
      <c r="E156" s="179"/>
      <c r="F156" s="177"/>
      <c r="G156" s="177"/>
      <c r="H156" s="177"/>
    </row>
    <row r="157" spans="1:8" ht="6" customHeight="1" x14ac:dyDescent="0.25">
      <c r="A157" s="174"/>
      <c r="B157" s="175"/>
      <c r="C157" s="175"/>
      <c r="D157" s="176"/>
      <c r="E157" s="179"/>
      <c r="F157" s="177"/>
      <c r="G157" s="177"/>
      <c r="H157" s="177"/>
    </row>
    <row r="158" spans="1:8" ht="6" customHeight="1" x14ac:dyDescent="0.25">
      <c r="A158" s="174"/>
      <c r="B158" s="175"/>
      <c r="C158" s="175"/>
      <c r="D158" s="176"/>
      <c r="E158" s="179"/>
      <c r="F158" s="177"/>
      <c r="G158" s="177"/>
      <c r="H158" s="177"/>
    </row>
    <row r="159" spans="1:8" ht="6" customHeight="1" x14ac:dyDescent="0.25">
      <c r="A159" s="174"/>
      <c r="B159" s="175"/>
      <c r="C159" s="175"/>
      <c r="D159" s="176"/>
      <c r="E159" s="179"/>
      <c r="F159" s="177"/>
      <c r="G159" s="177"/>
      <c r="H159" s="177"/>
    </row>
    <row r="160" spans="1:8" ht="6" customHeight="1" x14ac:dyDescent="0.25">
      <c r="A160" s="174"/>
      <c r="B160" s="175"/>
      <c r="C160" s="175"/>
      <c r="D160" s="176"/>
      <c r="E160" s="179"/>
      <c r="F160" s="177"/>
      <c r="G160" s="177"/>
      <c r="H160" s="177"/>
    </row>
    <row r="161" spans="1:8" s="3" customFormat="1" ht="15" x14ac:dyDescent="0.2">
      <c r="A161" s="168" t="s">
        <v>193</v>
      </c>
      <c r="B161" s="193" t="s">
        <v>194</v>
      </c>
      <c r="C161" s="172"/>
      <c r="D161" s="169"/>
      <c r="E161" s="170"/>
      <c r="F161" s="170"/>
      <c r="G161" s="170"/>
      <c r="H161" s="314">
        <f>SUM(G163:G172)</f>
        <v>8175591.6899999995</v>
      </c>
    </row>
    <row r="162" spans="1:8" s="3" customFormat="1" ht="6.75" customHeight="1" x14ac:dyDescent="0.3">
      <c r="A162" s="174"/>
      <c r="B162" s="175"/>
      <c r="C162" s="175"/>
      <c r="D162" s="176"/>
      <c r="E162" s="177"/>
      <c r="F162" s="253"/>
      <c r="G162" s="250"/>
      <c r="H162" s="177"/>
    </row>
    <row r="163" spans="1:8" ht="17.25" customHeight="1" x14ac:dyDescent="0.3">
      <c r="A163" s="189" t="s">
        <v>197</v>
      </c>
      <c r="B163" s="188" t="s">
        <v>198</v>
      </c>
      <c r="C163" s="172"/>
      <c r="D163" s="169"/>
      <c r="E163" s="170"/>
      <c r="F163" s="252"/>
      <c r="G163" s="250">
        <f>+F164</f>
        <v>4560.6499999999996</v>
      </c>
      <c r="H163" s="270"/>
    </row>
    <row r="164" spans="1:8" s="3" customFormat="1" ht="17.25" customHeight="1" x14ac:dyDescent="0.3">
      <c r="A164" s="223" t="s">
        <v>199</v>
      </c>
      <c r="B164" s="175" t="s">
        <v>200</v>
      </c>
      <c r="C164" s="175"/>
      <c r="D164" s="176"/>
      <c r="E164" s="177"/>
      <c r="F164" s="251">
        <f>VLOOKUP($A164,DTA!$A$3:$C$678,3,0)</f>
        <v>4560.6499999999996</v>
      </c>
      <c r="H164" s="177"/>
    </row>
    <row r="165" spans="1:8" s="3" customFormat="1" ht="9.75" customHeight="1" x14ac:dyDescent="0.3">
      <c r="A165" s="174"/>
      <c r="B165" s="175"/>
      <c r="C165" s="175"/>
      <c r="D165" s="176"/>
      <c r="E165" s="177"/>
      <c r="F165" s="253"/>
      <c r="G165" s="250"/>
      <c r="H165" s="177"/>
    </row>
    <row r="166" spans="1:8" ht="17.25" customHeight="1" x14ac:dyDescent="0.3">
      <c r="A166" s="189" t="s">
        <v>1252</v>
      </c>
      <c r="B166" s="188" t="s">
        <v>1370</v>
      </c>
      <c r="C166" s="172"/>
      <c r="D166" s="169"/>
      <c r="E166" s="170"/>
      <c r="F166" s="252"/>
      <c r="G166" s="250">
        <f>+F167</f>
        <v>1231157.6200000001</v>
      </c>
      <c r="H166" s="270"/>
    </row>
    <row r="167" spans="1:8" ht="18" customHeight="1" x14ac:dyDescent="0.3">
      <c r="A167" s="223" t="s">
        <v>1251</v>
      </c>
      <c r="B167" s="174" t="s">
        <v>1254</v>
      </c>
      <c r="C167" s="175"/>
      <c r="D167" s="169"/>
      <c r="E167" s="177"/>
      <c r="F167" s="250">
        <f>+E168+E169</f>
        <v>1231157.6200000001</v>
      </c>
      <c r="G167" s="253"/>
      <c r="H167" s="177"/>
    </row>
    <row r="168" spans="1:8" s="3" customFormat="1" ht="18" customHeight="1" x14ac:dyDescent="0.3">
      <c r="A168" s="223" t="s">
        <v>1255</v>
      </c>
      <c r="B168" s="174" t="s">
        <v>325</v>
      </c>
      <c r="C168" s="183"/>
      <c r="D168" s="169"/>
      <c r="E168" s="253">
        <f>VLOOKUP($A168,DTA!$A$3:$C$678,3,0)</f>
        <v>806590.05</v>
      </c>
      <c r="G168" s="250"/>
      <c r="H168" s="177"/>
    </row>
    <row r="169" spans="1:8" s="3" customFormat="1" ht="18" customHeight="1" x14ac:dyDescent="0.3">
      <c r="A169" s="223" t="s">
        <v>1256</v>
      </c>
      <c r="B169" s="174" t="s">
        <v>433</v>
      </c>
      <c r="C169" s="183"/>
      <c r="D169" s="169"/>
      <c r="E169" s="251">
        <f>VLOOKUP($A169,DTA!$A$3:$C$678,3,0)</f>
        <v>424567.57</v>
      </c>
      <c r="G169" s="250"/>
      <c r="H169" s="177"/>
    </row>
    <row r="170" spans="1:8" s="3" customFormat="1" ht="18" customHeight="1" x14ac:dyDescent="0.3">
      <c r="A170" s="223"/>
      <c r="B170" s="174"/>
      <c r="C170" s="183"/>
      <c r="D170" s="169"/>
      <c r="E170" s="253"/>
      <c r="G170" s="250"/>
      <c r="H170" s="177"/>
    </row>
    <row r="171" spans="1:8" s="3" customFormat="1" ht="19.5" customHeight="1" x14ac:dyDescent="0.3">
      <c r="A171" s="168" t="s">
        <v>201</v>
      </c>
      <c r="B171" s="189" t="s">
        <v>1199</v>
      </c>
      <c r="C171" s="183"/>
      <c r="D171" s="169"/>
      <c r="E171" s="253"/>
      <c r="G171" s="250"/>
      <c r="H171" s="170">
        <f>+G172</f>
        <v>6939873.4199999999</v>
      </c>
    </row>
    <row r="172" spans="1:8" s="3" customFormat="1" ht="18" customHeight="1" x14ac:dyDescent="0.3">
      <c r="A172" s="223" t="s">
        <v>1764</v>
      </c>
      <c r="B172" s="174" t="s">
        <v>130</v>
      </c>
      <c r="C172" s="183"/>
      <c r="D172" s="169"/>
      <c r="E172" s="253"/>
      <c r="G172" s="250">
        <f>+F173+F176</f>
        <v>6939873.4199999999</v>
      </c>
      <c r="H172" s="177"/>
    </row>
    <row r="173" spans="1:8" s="3" customFormat="1" ht="20.25" customHeight="1" x14ac:dyDescent="0.3">
      <c r="A173" s="223" t="s">
        <v>1765</v>
      </c>
      <c r="B173" s="174" t="s">
        <v>131</v>
      </c>
      <c r="C173" s="183"/>
      <c r="D173" s="169"/>
      <c r="E173" s="253"/>
      <c r="F173" s="56">
        <f>+E174</f>
        <v>7248.24</v>
      </c>
      <c r="G173" s="250"/>
      <c r="H173" s="177"/>
    </row>
    <row r="174" spans="1:8" s="3" customFormat="1" ht="18.75" customHeight="1" x14ac:dyDescent="0.3">
      <c r="A174" s="223" t="s">
        <v>1766</v>
      </c>
      <c r="B174" s="174" t="s">
        <v>132</v>
      </c>
      <c r="C174" s="183"/>
      <c r="D174" s="169"/>
      <c r="E174" s="253">
        <f>+D175</f>
        <v>7248.24</v>
      </c>
      <c r="G174" s="250"/>
      <c r="H174" s="177"/>
    </row>
    <row r="175" spans="1:8" s="3" customFormat="1" ht="19.5" customHeight="1" x14ac:dyDescent="0.3">
      <c r="A175" s="223" t="s">
        <v>1767</v>
      </c>
      <c r="B175" s="174" t="s">
        <v>133</v>
      </c>
      <c r="C175" s="183"/>
      <c r="D175" s="251">
        <f>VLOOKUP($A175,DTA!$A$3:$C$678,3,0)</f>
        <v>7248.24</v>
      </c>
      <c r="E175" s="253"/>
      <c r="G175" s="250"/>
      <c r="H175" s="177"/>
    </row>
    <row r="176" spans="1:8" s="3" customFormat="1" ht="18.75" customHeight="1" x14ac:dyDescent="0.3">
      <c r="A176" s="223" t="s">
        <v>1768</v>
      </c>
      <c r="B176" s="174" t="s">
        <v>134</v>
      </c>
      <c r="C176" s="183"/>
      <c r="D176" s="169"/>
      <c r="E176" s="253"/>
      <c r="F176" s="56">
        <f>+E177</f>
        <v>6932625.1799999997</v>
      </c>
      <c r="G176" s="250"/>
      <c r="H176" s="177"/>
    </row>
    <row r="177" spans="1:8" s="3" customFormat="1" ht="19.5" customHeight="1" x14ac:dyDescent="0.3">
      <c r="A177" s="223" t="s">
        <v>1769</v>
      </c>
      <c r="B177" s="174" t="s">
        <v>135</v>
      </c>
      <c r="C177" s="183"/>
      <c r="D177" s="253"/>
      <c r="E177" s="251">
        <f>VLOOKUP($A177,DTA!$A$3:$C$678,3,0)</f>
        <v>6932625.1799999997</v>
      </c>
      <c r="G177" s="250"/>
      <c r="H177" s="177"/>
    </row>
    <row r="178" spans="1:8" s="3" customFormat="1" ht="11.25" customHeight="1" x14ac:dyDescent="0.3">
      <c r="A178" s="174"/>
      <c r="B178" s="174"/>
      <c r="C178" s="279"/>
      <c r="D178" s="264"/>
      <c r="E178" s="253"/>
      <c r="F178" s="250"/>
      <c r="G178" s="250"/>
      <c r="H178" s="177"/>
    </row>
    <row r="179" spans="1:8" ht="18" customHeight="1" x14ac:dyDescent="0.2">
      <c r="A179" s="168" t="s">
        <v>202</v>
      </c>
      <c r="B179" s="193" t="s">
        <v>203</v>
      </c>
      <c r="C179" s="188"/>
      <c r="D179" s="264"/>
      <c r="E179" s="252"/>
      <c r="F179" s="252"/>
      <c r="G179" s="252"/>
      <c r="H179" s="314">
        <f>SUM(G180:G204)</f>
        <v>1242096.2799999998</v>
      </c>
    </row>
    <row r="180" spans="1:8" ht="18" customHeight="1" x14ac:dyDescent="0.2">
      <c r="A180" s="189" t="s">
        <v>204</v>
      </c>
      <c r="B180" s="188" t="s">
        <v>205</v>
      </c>
      <c r="C180" s="188"/>
      <c r="D180" s="264"/>
      <c r="E180" s="252"/>
      <c r="F180" s="252"/>
      <c r="G180" s="270">
        <f>SUM(F181:F186)</f>
        <v>2025148.3199999998</v>
      </c>
      <c r="H180" s="170"/>
    </row>
    <row r="181" spans="1:8" ht="18" customHeight="1" x14ac:dyDescent="0.3">
      <c r="A181" s="223" t="s">
        <v>206</v>
      </c>
      <c r="B181" s="175" t="s">
        <v>207</v>
      </c>
      <c r="C181" s="175"/>
      <c r="D181" s="176"/>
      <c r="E181" s="177"/>
      <c r="F181" s="253">
        <f>SUM(E182:E184)</f>
        <v>1978837.1199999999</v>
      </c>
      <c r="G181" s="250"/>
      <c r="H181" s="177"/>
    </row>
    <row r="182" spans="1:8" ht="18" customHeight="1" x14ac:dyDescent="0.3">
      <c r="A182" s="223" t="s">
        <v>208</v>
      </c>
      <c r="B182" s="175" t="s">
        <v>209</v>
      </c>
      <c r="C182" s="175"/>
      <c r="D182" s="176"/>
      <c r="E182" s="253">
        <f>VLOOKUP($A182,DTA!$A$3:$C$678,3,0)</f>
        <v>85525.66</v>
      </c>
      <c r="F182" s="177"/>
      <c r="G182" s="250"/>
      <c r="H182" s="177"/>
    </row>
    <row r="183" spans="1:8" ht="18" customHeight="1" x14ac:dyDescent="0.3">
      <c r="A183" s="223" t="s">
        <v>210</v>
      </c>
      <c r="B183" s="175" t="s">
        <v>93</v>
      </c>
      <c r="C183" s="175"/>
      <c r="D183" s="176"/>
      <c r="E183" s="253">
        <f>VLOOKUP($A183,DTA!$A$3:$C$678,3,0)</f>
        <v>1883423.96</v>
      </c>
      <c r="F183" s="177"/>
      <c r="G183" s="250"/>
      <c r="H183" s="177"/>
    </row>
    <row r="184" spans="1:8" ht="18" customHeight="1" x14ac:dyDescent="0.3">
      <c r="A184" s="223" t="s">
        <v>211</v>
      </c>
      <c r="B184" s="175" t="s">
        <v>212</v>
      </c>
      <c r="C184" s="175"/>
      <c r="D184" s="176"/>
      <c r="E184" s="251">
        <f>VLOOKUP($A184,DTA!$A$3:$C$678,3,0)</f>
        <v>9887.5</v>
      </c>
      <c r="F184" s="177"/>
      <c r="G184" s="250"/>
      <c r="H184" s="177"/>
    </row>
    <row r="185" spans="1:8" ht="17.25" customHeight="1" x14ac:dyDescent="0.3">
      <c r="A185" s="223"/>
      <c r="B185" s="257"/>
      <c r="C185" s="175"/>
      <c r="D185" s="176"/>
      <c r="E185" s="250"/>
      <c r="F185" s="177"/>
      <c r="G185" s="250"/>
      <c r="H185" s="177"/>
    </row>
    <row r="186" spans="1:8" ht="18" customHeight="1" x14ac:dyDescent="0.3">
      <c r="A186" s="223" t="s">
        <v>213</v>
      </c>
      <c r="B186" s="175" t="s">
        <v>214</v>
      </c>
      <c r="C186" s="175"/>
      <c r="D186" s="176"/>
      <c r="E186" s="250"/>
      <c r="F186" s="251">
        <f>SUM(E187:E190)</f>
        <v>46311.199999999997</v>
      </c>
      <c r="G186" s="250"/>
      <c r="H186" s="177"/>
    </row>
    <row r="187" spans="1:8" s="3" customFormat="1" ht="18" customHeight="1" x14ac:dyDescent="0.3">
      <c r="A187" s="223" t="s">
        <v>215</v>
      </c>
      <c r="B187" s="175" t="s">
        <v>216</v>
      </c>
      <c r="C187" s="175"/>
      <c r="D187" s="176"/>
      <c r="E187" s="253">
        <f>VLOOKUP($A187,DTA!$A$3:$C$678,3,0)</f>
        <v>169.5</v>
      </c>
      <c r="F187" s="177"/>
      <c r="G187" s="250"/>
      <c r="H187" s="177"/>
    </row>
    <row r="188" spans="1:8" s="3" customFormat="1" ht="18" customHeight="1" x14ac:dyDescent="0.3">
      <c r="A188" s="223" t="s">
        <v>217</v>
      </c>
      <c r="B188" s="175" t="s">
        <v>218</v>
      </c>
      <c r="C188" s="175"/>
      <c r="D188" s="176"/>
      <c r="E188" s="253">
        <f>VLOOKUP($A188,DTA!$A$3:$C$678,3,0)</f>
        <v>25561.96</v>
      </c>
      <c r="F188" s="177"/>
      <c r="G188" s="250"/>
      <c r="H188" s="177"/>
    </row>
    <row r="189" spans="1:8" ht="18" customHeight="1" x14ac:dyDescent="0.3">
      <c r="A189" s="223" t="s">
        <v>219</v>
      </c>
      <c r="B189" s="175" t="s">
        <v>220</v>
      </c>
      <c r="C189" s="175"/>
      <c r="D189" s="176"/>
      <c r="E189" s="253">
        <f>VLOOKUP($A189,DTA!$A$3:$C$678,3,0)</f>
        <v>20240.740000000002</v>
      </c>
      <c r="F189" s="177"/>
      <c r="G189" s="250"/>
      <c r="H189" s="177"/>
    </row>
    <row r="190" spans="1:8" ht="18" customHeight="1" x14ac:dyDescent="0.3">
      <c r="A190" s="223" t="s">
        <v>221</v>
      </c>
      <c r="B190" s="175" t="s">
        <v>222</v>
      </c>
      <c r="C190" s="175"/>
      <c r="D190" s="176"/>
      <c r="E190" s="251">
        <f>VLOOKUP($A190,DTA!$A$3:$C$678,3,0)</f>
        <v>339</v>
      </c>
      <c r="F190" s="177"/>
      <c r="G190" s="250"/>
      <c r="H190" s="177"/>
    </row>
    <row r="191" spans="1:8" ht="6.75" customHeight="1" x14ac:dyDescent="0.3">
      <c r="A191" s="174"/>
      <c r="B191" s="175"/>
      <c r="C191" s="175"/>
      <c r="D191" s="176"/>
      <c r="E191" s="179"/>
      <c r="F191" s="177"/>
      <c r="G191" s="250"/>
      <c r="H191" s="177"/>
    </row>
    <row r="192" spans="1:8" ht="6.75" customHeight="1" x14ac:dyDescent="0.3">
      <c r="A192" s="174"/>
      <c r="B192" s="175"/>
      <c r="C192" s="175"/>
      <c r="D192" s="176"/>
      <c r="E192" s="179"/>
      <c r="F192" s="177"/>
      <c r="G192" s="250"/>
      <c r="H192" s="177"/>
    </row>
    <row r="193" spans="1:8" ht="18" customHeight="1" x14ac:dyDescent="0.25">
      <c r="A193" s="199" t="s">
        <v>1317</v>
      </c>
      <c r="B193" s="172" t="s">
        <v>1476</v>
      </c>
      <c r="C193" s="188"/>
      <c r="D193" s="264"/>
      <c r="E193" s="270"/>
      <c r="F193" s="252"/>
      <c r="G193" s="252">
        <f>F194</f>
        <v>63050.96</v>
      </c>
      <c r="H193" s="177"/>
    </row>
    <row r="194" spans="1:8" ht="18" customHeight="1" x14ac:dyDescent="0.3">
      <c r="A194" s="223" t="s">
        <v>1319</v>
      </c>
      <c r="B194" s="175" t="s">
        <v>1371</v>
      </c>
      <c r="C194" s="257"/>
      <c r="D194" s="277"/>
      <c r="E194" s="179"/>
      <c r="F194" s="251">
        <f>E195</f>
        <v>63050.96</v>
      </c>
      <c r="G194" s="250"/>
      <c r="H194" s="177"/>
    </row>
    <row r="195" spans="1:8" s="3" customFormat="1" ht="18" customHeight="1" x14ac:dyDescent="0.3">
      <c r="A195" s="223" t="s">
        <v>1320</v>
      </c>
      <c r="B195" s="174" t="s">
        <v>1321</v>
      </c>
      <c r="C195" s="257"/>
      <c r="D195" s="277"/>
      <c r="E195" s="251">
        <f>VLOOKUP($A195,DTA!$A$3:$C$678,3,0)</f>
        <v>63050.96</v>
      </c>
      <c r="F195" s="177"/>
      <c r="G195" s="250"/>
      <c r="H195" s="177"/>
    </row>
    <row r="196" spans="1:8" s="3" customFormat="1" ht="6.75" customHeight="1" x14ac:dyDescent="0.3">
      <c r="A196" s="174"/>
      <c r="B196" s="174"/>
      <c r="C196" s="257"/>
      <c r="D196" s="277"/>
      <c r="E196" s="179"/>
      <c r="F196" s="177"/>
      <c r="G196" s="250"/>
      <c r="H196" s="177"/>
    </row>
    <row r="197" spans="1:8" s="3" customFormat="1" ht="6.75" customHeight="1" x14ac:dyDescent="0.3">
      <c r="A197" s="174"/>
      <c r="B197" s="174"/>
      <c r="C197" s="257"/>
      <c r="D197" s="277"/>
      <c r="E197" s="179"/>
      <c r="F197" s="177"/>
      <c r="G197" s="250"/>
      <c r="H197" s="177"/>
    </row>
    <row r="198" spans="1:8" ht="14.25" customHeight="1" x14ac:dyDescent="0.2">
      <c r="A198" s="168" t="s">
        <v>223</v>
      </c>
      <c r="B198" s="172" t="s">
        <v>224</v>
      </c>
      <c r="C198" s="188"/>
      <c r="D198" s="264"/>
      <c r="E198" s="252"/>
      <c r="F198" s="252"/>
      <c r="G198" s="270">
        <f>SUM(F199)</f>
        <v>1574914.79</v>
      </c>
      <c r="H198" s="170"/>
    </row>
    <row r="199" spans="1:8" ht="18" customHeight="1" x14ac:dyDescent="0.3">
      <c r="A199" s="223" t="s">
        <v>225</v>
      </c>
      <c r="B199" s="175" t="s">
        <v>226</v>
      </c>
      <c r="C199" s="175"/>
      <c r="D199" s="176"/>
      <c r="E199" s="177"/>
      <c r="F199" s="251">
        <f>SUM(E200:E202)</f>
        <v>1574914.79</v>
      </c>
      <c r="G199" s="250"/>
      <c r="H199" s="177"/>
    </row>
    <row r="200" spans="1:8" ht="18" customHeight="1" x14ac:dyDescent="0.3">
      <c r="A200" s="223" t="s">
        <v>1493</v>
      </c>
      <c r="B200" s="175" t="s">
        <v>1494</v>
      </c>
      <c r="C200" s="175"/>
      <c r="D200" s="176"/>
      <c r="E200" s="253">
        <f>VLOOKUP($A200,DTA!$A$3:$C$678,3,0)</f>
        <v>735228.85</v>
      </c>
      <c r="F200" s="179"/>
      <c r="G200" s="250"/>
      <c r="H200" s="177"/>
    </row>
    <row r="201" spans="1:8" ht="18" customHeight="1" x14ac:dyDescent="0.3">
      <c r="A201" s="223" t="s">
        <v>227</v>
      </c>
      <c r="B201" s="175" t="s">
        <v>228</v>
      </c>
      <c r="C201" s="175"/>
      <c r="D201" s="176"/>
      <c r="E201" s="253">
        <f>VLOOKUP($A201,DTA!$A$3:$C$678,3,0)</f>
        <v>551654.77</v>
      </c>
      <c r="F201" s="177"/>
      <c r="G201" s="250"/>
      <c r="H201" s="177"/>
    </row>
    <row r="202" spans="1:8" ht="18" customHeight="1" x14ac:dyDescent="0.3">
      <c r="A202" s="223" t="s">
        <v>1642</v>
      </c>
      <c r="B202" s="175" t="s">
        <v>1643</v>
      </c>
      <c r="C202" s="175"/>
      <c r="D202" s="176"/>
      <c r="E202" s="251">
        <f>VLOOKUP($A202,DTA!$A$3:$C$678,3,0)</f>
        <v>288031.17</v>
      </c>
      <c r="F202" s="177"/>
      <c r="G202" s="250"/>
      <c r="H202" s="177"/>
    </row>
    <row r="203" spans="1:8" ht="9" customHeight="1" x14ac:dyDescent="0.3">
      <c r="A203" s="223"/>
      <c r="B203" s="257"/>
      <c r="C203" s="257"/>
      <c r="D203" s="277"/>
      <c r="E203" s="250"/>
      <c r="F203" s="250"/>
      <c r="G203" s="250"/>
      <c r="H203" s="177"/>
    </row>
    <row r="204" spans="1:8" ht="14.25" customHeight="1" x14ac:dyDescent="0.2">
      <c r="A204" s="168" t="s">
        <v>229</v>
      </c>
      <c r="B204" s="188" t="s">
        <v>230</v>
      </c>
      <c r="C204" s="188"/>
      <c r="D204" s="264"/>
      <c r="E204" s="252"/>
      <c r="F204" s="252"/>
      <c r="G204" s="258">
        <f>SUM(F205:F221)</f>
        <v>-2421017.79</v>
      </c>
      <c r="H204" s="170"/>
    </row>
    <row r="205" spans="1:8" ht="18" customHeight="1" x14ac:dyDescent="0.3">
      <c r="A205" s="223" t="s">
        <v>231</v>
      </c>
      <c r="B205" s="175" t="s">
        <v>205</v>
      </c>
      <c r="C205" s="175"/>
      <c r="D205" s="176"/>
      <c r="E205" s="177"/>
      <c r="F205" s="253">
        <f>SUM(E206:E211)</f>
        <v>-1527867.5299999998</v>
      </c>
      <c r="G205" s="250"/>
      <c r="H205" s="177"/>
    </row>
    <row r="206" spans="1:8" ht="18" customHeight="1" x14ac:dyDescent="0.3">
      <c r="A206" s="223" t="s">
        <v>232</v>
      </c>
      <c r="B206" s="175" t="s">
        <v>1372</v>
      </c>
      <c r="C206" s="175"/>
      <c r="D206" s="176"/>
      <c r="E206" s="253">
        <f>SUM(D207:D209)</f>
        <v>-1493134.1899999997</v>
      </c>
      <c r="F206" s="177"/>
      <c r="G206" s="250"/>
      <c r="H206" s="177"/>
    </row>
    <row r="207" spans="1:8" ht="18" customHeight="1" x14ac:dyDescent="0.3">
      <c r="A207" s="223" t="s">
        <v>233</v>
      </c>
      <c r="B207" s="175" t="s">
        <v>209</v>
      </c>
      <c r="C207" s="175"/>
      <c r="D207" s="253">
        <f>VLOOKUP($A207,DTA!$A$3:$C$678,3,0)</f>
        <v>-64283.15</v>
      </c>
      <c r="E207" s="177"/>
      <c r="F207" s="177"/>
      <c r="G207" s="250"/>
      <c r="H207" s="177"/>
    </row>
    <row r="208" spans="1:8" ht="18" customHeight="1" x14ac:dyDescent="0.3">
      <c r="A208" s="223" t="s">
        <v>234</v>
      </c>
      <c r="B208" s="175" t="s">
        <v>235</v>
      </c>
      <c r="C208" s="175"/>
      <c r="D208" s="253">
        <f>VLOOKUP($A208,DTA!$A$3:$C$678,3,0)</f>
        <v>-1421435.64</v>
      </c>
      <c r="E208" s="177"/>
      <c r="F208" s="177"/>
      <c r="G208" s="250"/>
      <c r="H208" s="177"/>
    </row>
    <row r="209" spans="1:8" ht="18" customHeight="1" x14ac:dyDescent="0.3">
      <c r="A209" s="223" t="s">
        <v>236</v>
      </c>
      <c r="B209" s="175" t="s">
        <v>212</v>
      </c>
      <c r="C209" s="175"/>
      <c r="D209" s="251">
        <f>VLOOKUP($A209,DTA!$A$3:$C$678,3,0)</f>
        <v>-7415.4</v>
      </c>
      <c r="E209" s="177"/>
      <c r="F209" s="177"/>
      <c r="G209" s="250"/>
      <c r="H209" s="177"/>
    </row>
    <row r="210" spans="1:8" ht="15" customHeight="1" x14ac:dyDescent="0.3">
      <c r="A210" s="223"/>
      <c r="B210" s="257"/>
      <c r="C210" s="175"/>
      <c r="D210" s="253"/>
      <c r="E210" s="177"/>
      <c r="F210" s="177"/>
      <c r="G210" s="250"/>
      <c r="H210" s="177"/>
    </row>
    <row r="211" spans="1:8" ht="18" customHeight="1" x14ac:dyDescent="0.3">
      <c r="A211" s="223" t="s">
        <v>237</v>
      </c>
      <c r="B211" s="175" t="s">
        <v>238</v>
      </c>
      <c r="C211" s="175"/>
      <c r="D211" s="176"/>
      <c r="E211" s="253">
        <f>SUM(D212:D215)</f>
        <v>-34733.339999999997</v>
      </c>
      <c r="F211" s="177"/>
      <c r="G211" s="250"/>
      <c r="H211" s="177"/>
    </row>
    <row r="212" spans="1:8" ht="18" customHeight="1" x14ac:dyDescent="0.3">
      <c r="A212" s="223" t="s">
        <v>239</v>
      </c>
      <c r="B212" s="175" t="s">
        <v>216</v>
      </c>
      <c r="C212" s="175"/>
      <c r="D212" s="253">
        <f>VLOOKUP($A212,DTA!$A$3:$C$678,3,0)</f>
        <v>-127.17</v>
      </c>
      <c r="E212" s="177"/>
      <c r="F212" s="177"/>
      <c r="G212" s="250"/>
      <c r="H212" s="177"/>
    </row>
    <row r="213" spans="1:8" ht="18" customHeight="1" x14ac:dyDescent="0.3">
      <c r="A213" s="223" t="s">
        <v>240</v>
      </c>
      <c r="B213" s="175" t="s">
        <v>218</v>
      </c>
      <c r="C213" s="175"/>
      <c r="D213" s="253">
        <f>VLOOKUP($A213,DTA!$A$3:$C$678,3,0)</f>
        <v>-19171.439999999999</v>
      </c>
      <c r="E213" s="177"/>
      <c r="F213" s="177"/>
      <c r="G213" s="250"/>
      <c r="H213" s="177"/>
    </row>
    <row r="214" spans="1:8" ht="18" customHeight="1" x14ac:dyDescent="0.3">
      <c r="A214" s="223" t="s">
        <v>241</v>
      </c>
      <c r="B214" s="175" t="s">
        <v>242</v>
      </c>
      <c r="C214" s="175"/>
      <c r="D214" s="253">
        <f>VLOOKUP($A214,DTA!$A$3:$C$678,3,0)</f>
        <v>-15180.48</v>
      </c>
      <c r="E214" s="177"/>
      <c r="F214" s="177"/>
      <c r="G214" s="250"/>
      <c r="H214" s="177"/>
    </row>
    <row r="215" spans="1:8" ht="18" customHeight="1" x14ac:dyDescent="0.3">
      <c r="A215" s="223" t="s">
        <v>243</v>
      </c>
      <c r="B215" s="175" t="s">
        <v>222</v>
      </c>
      <c r="C215" s="175"/>
      <c r="D215" s="251">
        <f>VLOOKUP($A215,DTA!$A$3:$C$678,3,0)</f>
        <v>-254.25</v>
      </c>
      <c r="E215" s="177"/>
      <c r="F215" s="177"/>
      <c r="G215" s="250"/>
      <c r="H215" s="177"/>
    </row>
    <row r="216" spans="1:8" ht="18" customHeight="1" x14ac:dyDescent="0.3">
      <c r="A216" s="223"/>
      <c r="B216" s="175"/>
      <c r="C216" s="175"/>
      <c r="D216" s="253"/>
      <c r="E216" s="177"/>
      <c r="F216" s="177"/>
      <c r="G216" s="250"/>
      <c r="H216" s="177"/>
    </row>
    <row r="217" spans="1:8" ht="10.5" customHeight="1" x14ac:dyDescent="0.3">
      <c r="A217" s="223"/>
      <c r="B217" s="175"/>
      <c r="C217" s="175"/>
      <c r="D217" s="253"/>
      <c r="E217" s="177"/>
      <c r="F217" s="177"/>
      <c r="G217" s="250"/>
      <c r="H217" s="177"/>
    </row>
    <row r="218" spans="1:8" ht="21.75" customHeight="1" x14ac:dyDescent="0.3">
      <c r="A218" s="315" t="s">
        <v>1326</v>
      </c>
      <c r="B218" s="175" t="s">
        <v>1686</v>
      </c>
      <c r="C218" s="175"/>
      <c r="D218" s="196"/>
      <c r="E218" s="176"/>
      <c r="F218" s="250">
        <f>E219</f>
        <v>-60085.52</v>
      </c>
      <c r="G218" s="250"/>
      <c r="H218" s="177"/>
    </row>
    <row r="219" spans="1:8" s="3" customFormat="1" ht="18" customHeight="1" x14ac:dyDescent="0.3">
      <c r="A219" s="223" t="s">
        <v>1324</v>
      </c>
      <c r="B219" s="175" t="s">
        <v>1433</v>
      </c>
      <c r="C219" s="175"/>
      <c r="D219" s="196"/>
      <c r="E219" s="251">
        <f>VLOOKUP($A219,DTA!$A$3:$C$678,3,0)</f>
        <v>-60085.52</v>
      </c>
      <c r="F219" s="177"/>
      <c r="G219" s="250"/>
      <c r="H219" s="177"/>
    </row>
    <row r="220" spans="1:8" s="3" customFormat="1" ht="18" customHeight="1" x14ac:dyDescent="0.3">
      <c r="A220" s="223"/>
      <c r="B220" s="175"/>
      <c r="C220" s="175"/>
      <c r="D220" s="196"/>
      <c r="E220" s="253"/>
      <c r="F220" s="177"/>
      <c r="G220" s="250"/>
      <c r="H220" s="177"/>
    </row>
    <row r="221" spans="1:8" ht="18" customHeight="1" x14ac:dyDescent="0.3">
      <c r="A221" s="223" t="s">
        <v>244</v>
      </c>
      <c r="B221" s="175" t="s">
        <v>224</v>
      </c>
      <c r="C221" s="175"/>
      <c r="D221" s="176"/>
      <c r="E221" s="177"/>
      <c r="F221" s="251">
        <f>SUM(E222)</f>
        <v>-833064.74</v>
      </c>
      <c r="G221" s="250"/>
      <c r="H221" s="177"/>
    </row>
    <row r="222" spans="1:8" ht="18" customHeight="1" x14ac:dyDescent="0.3">
      <c r="A222" s="223" t="s">
        <v>245</v>
      </c>
      <c r="B222" s="175" t="s">
        <v>226</v>
      </c>
      <c r="C222" s="175"/>
      <c r="D222" s="176"/>
      <c r="E222" s="251">
        <f>SUM(D223:D225)</f>
        <v>-833064.74</v>
      </c>
      <c r="F222" s="177"/>
      <c r="G222" s="250"/>
      <c r="H222" s="177"/>
    </row>
    <row r="223" spans="1:8" ht="18" customHeight="1" x14ac:dyDescent="0.3">
      <c r="A223" s="223" t="s">
        <v>1495</v>
      </c>
      <c r="B223" s="175" t="s">
        <v>1494</v>
      </c>
      <c r="C223" s="175"/>
      <c r="D223" s="253">
        <f>VLOOKUP($A223,DTA!$A$3:$C$678,3,0)</f>
        <v>-584098.56000000006</v>
      </c>
      <c r="E223" s="179"/>
      <c r="F223" s="177"/>
      <c r="G223" s="250"/>
      <c r="H223" s="177"/>
    </row>
    <row r="224" spans="1:8" s="3" customFormat="1" ht="18" customHeight="1" x14ac:dyDescent="0.3">
      <c r="A224" s="223" t="s">
        <v>246</v>
      </c>
      <c r="B224" s="175" t="s">
        <v>228</v>
      </c>
      <c r="C224" s="175"/>
      <c r="D224" s="253">
        <f>VLOOKUP($A224,DTA!$A$3:$C$678,3,0)</f>
        <v>-199757.72</v>
      </c>
      <c r="E224" s="177"/>
      <c r="F224" s="177"/>
      <c r="G224" s="250"/>
      <c r="H224" s="177"/>
    </row>
    <row r="225" spans="1:8" s="3" customFormat="1" ht="18" customHeight="1" x14ac:dyDescent="0.3">
      <c r="A225" s="223" t="s">
        <v>1646</v>
      </c>
      <c r="B225" s="175" t="s">
        <v>1643</v>
      </c>
      <c r="C225" s="175"/>
      <c r="D225" s="251">
        <f>VLOOKUP($A225,DTA!$A$3:$C$678,3,0)</f>
        <v>-49208.46</v>
      </c>
      <c r="E225" s="177"/>
      <c r="F225" s="177"/>
      <c r="G225" s="250"/>
      <c r="H225" s="177"/>
    </row>
    <row r="226" spans="1:8" s="3" customFormat="1" ht="8.25" customHeight="1" x14ac:dyDescent="0.3">
      <c r="A226" s="174"/>
      <c r="B226" s="175"/>
      <c r="C226" s="175"/>
      <c r="D226" s="179"/>
      <c r="E226" s="177"/>
      <c r="F226" s="177"/>
      <c r="G226" s="250"/>
      <c r="H226" s="177"/>
    </row>
    <row r="227" spans="1:8" s="3" customFormat="1" ht="8.25" hidden="1" customHeight="1" x14ac:dyDescent="0.3">
      <c r="A227" s="174"/>
      <c r="B227" s="175"/>
      <c r="C227" s="175"/>
      <c r="D227" s="179"/>
      <c r="E227" s="177"/>
      <c r="F227" s="177"/>
      <c r="G227" s="250"/>
      <c r="H227" s="177"/>
    </row>
    <row r="228" spans="1:8" s="3" customFormat="1" ht="8.25" hidden="1" customHeight="1" x14ac:dyDescent="0.3">
      <c r="A228" s="174"/>
      <c r="B228" s="175"/>
      <c r="C228" s="175"/>
      <c r="D228" s="179"/>
      <c r="E228" s="177"/>
      <c r="F228" s="177"/>
      <c r="G228" s="250"/>
      <c r="H228" s="177"/>
    </row>
    <row r="229" spans="1:8" s="3" customFormat="1" ht="8.25" hidden="1" customHeight="1" x14ac:dyDescent="0.3">
      <c r="A229" s="174"/>
      <c r="B229" s="175"/>
      <c r="C229" s="175"/>
      <c r="D229" s="179"/>
      <c r="E229" s="177"/>
      <c r="F229" s="177"/>
      <c r="G229" s="250"/>
      <c r="H229" s="177"/>
    </row>
    <row r="230" spans="1:8" s="3" customFormat="1" ht="8.25" hidden="1" customHeight="1" x14ac:dyDescent="0.3">
      <c r="A230" s="174"/>
      <c r="B230" s="175"/>
      <c r="C230" s="175"/>
      <c r="D230" s="179"/>
      <c r="E230" s="177"/>
      <c r="F230" s="177"/>
      <c r="G230" s="250"/>
      <c r="H230" s="177"/>
    </row>
    <row r="231" spans="1:8" s="3" customFormat="1" ht="8.25" hidden="1" customHeight="1" x14ac:dyDescent="0.3">
      <c r="A231" s="174"/>
      <c r="B231" s="175"/>
      <c r="C231" s="175"/>
      <c r="D231" s="179"/>
      <c r="E231" s="177"/>
      <c r="F231" s="177"/>
      <c r="G231" s="250"/>
      <c r="H231" s="177"/>
    </row>
    <row r="232" spans="1:8" s="3" customFormat="1" ht="8.25" hidden="1" customHeight="1" x14ac:dyDescent="0.3">
      <c r="A232" s="174"/>
      <c r="B232" s="175"/>
      <c r="C232" s="175"/>
      <c r="D232" s="179"/>
      <c r="E232" s="177"/>
      <c r="F232" s="177"/>
      <c r="G232" s="250"/>
      <c r="H232" s="177"/>
    </row>
    <row r="233" spans="1:8" s="3" customFormat="1" ht="8.25" customHeight="1" x14ac:dyDescent="0.3">
      <c r="A233" s="174"/>
      <c r="B233" s="175"/>
      <c r="C233" s="175"/>
      <c r="D233" s="179"/>
      <c r="E233" s="177"/>
      <c r="F233" s="177"/>
      <c r="G233" s="250"/>
      <c r="H233" s="177"/>
    </row>
    <row r="234" spans="1:8" s="3" customFormat="1" ht="8.25" customHeight="1" x14ac:dyDescent="0.3">
      <c r="A234" s="174"/>
      <c r="B234" s="175"/>
      <c r="C234" s="175"/>
      <c r="D234" s="179"/>
      <c r="E234" s="177"/>
      <c r="F234" s="177"/>
      <c r="G234" s="250"/>
      <c r="H234" s="177"/>
    </row>
    <row r="235" spans="1:8" ht="15" x14ac:dyDescent="0.2">
      <c r="A235" s="168" t="s">
        <v>247</v>
      </c>
      <c r="B235" s="582" t="s">
        <v>248</v>
      </c>
      <c r="C235" s="582"/>
      <c r="D235" s="582"/>
      <c r="E235" s="170"/>
      <c r="F235" s="170"/>
      <c r="G235" s="170"/>
      <c r="H235" s="314">
        <f>SUM(G236:G271)</f>
        <v>1280077.0799999996</v>
      </c>
    </row>
    <row r="236" spans="1:8" ht="6.75" customHeight="1" x14ac:dyDescent="0.25">
      <c r="A236" s="174"/>
      <c r="B236" s="175"/>
      <c r="C236" s="175"/>
      <c r="D236" s="176"/>
      <c r="E236" s="177"/>
      <c r="F236" s="177"/>
      <c r="G236" s="177"/>
      <c r="H236" s="177"/>
    </row>
    <row r="237" spans="1:8" ht="17.100000000000001" customHeight="1" x14ac:dyDescent="0.25">
      <c r="A237" s="189" t="s">
        <v>249</v>
      </c>
      <c r="B237" s="175" t="s">
        <v>250</v>
      </c>
      <c r="C237" s="175"/>
      <c r="D237" s="169"/>
      <c r="E237" s="170"/>
      <c r="F237" s="170"/>
      <c r="G237" s="270">
        <f>SUM(F238:F239)</f>
        <v>3006391.67</v>
      </c>
      <c r="H237" s="170"/>
    </row>
    <row r="238" spans="1:8" s="3" customFormat="1" ht="17.100000000000001" customHeight="1" x14ac:dyDescent="0.3">
      <c r="A238" s="223" t="s">
        <v>251</v>
      </c>
      <c r="B238" s="175" t="s">
        <v>252</v>
      </c>
      <c r="C238" s="175"/>
      <c r="D238" s="176"/>
      <c r="E238" s="177"/>
      <c r="F238" s="253">
        <f>VLOOKUP($A238,DTA!$A$3:$C$678,3,0)</f>
        <v>2923729.98</v>
      </c>
      <c r="G238" s="177"/>
      <c r="H238" s="177"/>
    </row>
    <row r="239" spans="1:8" ht="17.100000000000001" customHeight="1" x14ac:dyDescent="0.3">
      <c r="A239" s="223" t="s">
        <v>253</v>
      </c>
      <c r="B239" s="175" t="s">
        <v>254</v>
      </c>
      <c r="C239" s="175"/>
      <c r="D239" s="176"/>
      <c r="E239" s="177"/>
      <c r="F239" s="251">
        <f>VLOOKUP($A239,DTA!$A$3:$C$678,3,0)</f>
        <v>82661.69</v>
      </c>
      <c r="G239" s="177"/>
      <c r="H239" s="177"/>
    </row>
    <row r="240" spans="1:8" ht="10.5" customHeight="1" x14ac:dyDescent="0.25">
      <c r="A240" s="174"/>
      <c r="B240" s="175"/>
      <c r="C240" s="175"/>
      <c r="D240" s="176"/>
      <c r="E240" s="177"/>
      <c r="F240" s="179"/>
      <c r="G240" s="177"/>
      <c r="H240" s="177"/>
    </row>
    <row r="241" spans="1:8" ht="10.5" customHeight="1" x14ac:dyDescent="0.25">
      <c r="A241" s="174"/>
      <c r="B241" s="175"/>
      <c r="C241" s="175"/>
      <c r="D241" s="176"/>
      <c r="E241" s="177"/>
      <c r="F241" s="179"/>
      <c r="G241" s="177"/>
      <c r="H241" s="177"/>
    </row>
    <row r="242" spans="1:8" ht="17.100000000000001" customHeight="1" x14ac:dyDescent="0.2">
      <c r="A242" s="189" t="s">
        <v>255</v>
      </c>
      <c r="B242" s="188" t="s">
        <v>256</v>
      </c>
      <c r="C242" s="172"/>
      <c r="D242" s="169"/>
      <c r="E242" s="170"/>
      <c r="F242" s="170"/>
      <c r="G242" s="270">
        <f>SUM(F243:F246)</f>
        <v>570761.84</v>
      </c>
      <c r="H242" s="170"/>
    </row>
    <row r="243" spans="1:8" ht="18" customHeight="1" x14ac:dyDescent="0.3">
      <c r="A243" s="223" t="s">
        <v>257</v>
      </c>
      <c r="B243" s="175" t="s">
        <v>91</v>
      </c>
      <c r="C243" s="175"/>
      <c r="D243" s="277"/>
      <c r="E243" s="250"/>
      <c r="F243" s="251">
        <f>SUM(E244)</f>
        <v>570761.84</v>
      </c>
      <c r="G243" s="177"/>
      <c r="H243" s="177"/>
    </row>
    <row r="244" spans="1:8" ht="18" customHeight="1" x14ac:dyDescent="0.3">
      <c r="A244" s="223" t="s">
        <v>258</v>
      </c>
      <c r="B244" s="175" t="s">
        <v>1373</v>
      </c>
      <c r="C244" s="175"/>
      <c r="D244" s="277"/>
      <c r="E244" s="251">
        <f>SUM(D245:D246)</f>
        <v>570761.84</v>
      </c>
      <c r="F244" s="250"/>
      <c r="G244" s="177"/>
      <c r="H244" s="177"/>
    </row>
    <row r="245" spans="1:8" ht="18" customHeight="1" x14ac:dyDescent="0.3">
      <c r="A245" s="223" t="s">
        <v>259</v>
      </c>
      <c r="B245" s="175" t="s">
        <v>260</v>
      </c>
      <c r="C245" s="175"/>
      <c r="D245" s="253">
        <f>VLOOKUP($A245,DTA!$A$3:$C$678,3,0)</f>
        <v>222403.34</v>
      </c>
      <c r="E245" s="250"/>
      <c r="F245" s="250"/>
      <c r="G245" s="177"/>
      <c r="H245" s="177"/>
    </row>
    <row r="246" spans="1:8" ht="18" customHeight="1" x14ac:dyDescent="0.3">
      <c r="A246" s="223" t="s">
        <v>261</v>
      </c>
      <c r="B246" s="175" t="s">
        <v>262</v>
      </c>
      <c r="C246" s="175"/>
      <c r="D246" s="251">
        <f>VLOOKUP($A246,DTA!$A$3:$C$678,3,0)</f>
        <v>348358.5</v>
      </c>
      <c r="E246" s="250"/>
      <c r="F246" s="250"/>
      <c r="G246" s="177"/>
      <c r="H246" s="177"/>
    </row>
    <row r="247" spans="1:8" ht="18" customHeight="1" x14ac:dyDescent="0.3">
      <c r="A247" s="223"/>
      <c r="B247" s="257"/>
      <c r="C247" s="175"/>
      <c r="D247" s="179"/>
      <c r="E247" s="253"/>
      <c r="F247" s="250"/>
      <c r="G247" s="177"/>
      <c r="H247" s="177"/>
    </row>
    <row r="248" spans="1:8" ht="18" customHeight="1" x14ac:dyDescent="0.2">
      <c r="A248" s="189" t="s">
        <v>263</v>
      </c>
      <c r="B248" s="188" t="s">
        <v>264</v>
      </c>
      <c r="C248" s="172"/>
      <c r="D248" s="169"/>
      <c r="E248" s="170"/>
      <c r="F248" s="180"/>
      <c r="G248" s="270">
        <f>SUM(F249:F252)</f>
        <v>144260.62000000002</v>
      </c>
      <c r="H248" s="170"/>
    </row>
    <row r="249" spans="1:8" ht="17.25" customHeight="1" x14ac:dyDescent="0.3">
      <c r="A249" s="223" t="s">
        <v>265</v>
      </c>
      <c r="B249" s="175" t="s">
        <v>266</v>
      </c>
      <c r="C249" s="175"/>
      <c r="D249" s="176"/>
      <c r="E249" s="253"/>
      <c r="F249" s="253">
        <f>VLOOKUP($A249,DTA!$A$3:$C$678,3,0)</f>
        <v>138982.82</v>
      </c>
      <c r="G249" s="177"/>
      <c r="H249" s="177"/>
    </row>
    <row r="250" spans="1:8" ht="17.25" customHeight="1" x14ac:dyDescent="0.3">
      <c r="A250" s="223" t="s">
        <v>1443</v>
      </c>
      <c r="B250" s="175" t="s">
        <v>1444</v>
      </c>
      <c r="C250" s="175"/>
      <c r="D250" s="176"/>
      <c r="E250" s="253"/>
      <c r="F250" s="253">
        <f>+E251</f>
        <v>2602.6</v>
      </c>
      <c r="G250" s="177"/>
      <c r="H250" s="177"/>
    </row>
    <row r="251" spans="1:8" ht="17.25" customHeight="1" x14ac:dyDescent="0.3">
      <c r="A251" s="223" t="s">
        <v>1607</v>
      </c>
      <c r="B251" s="175" t="s">
        <v>1608</v>
      </c>
      <c r="C251" s="175"/>
      <c r="D251" s="176"/>
      <c r="E251" s="251">
        <f>VLOOKUP($A251,DTA!$A$3:$C$678,3,0)</f>
        <v>2602.6</v>
      </c>
      <c r="F251" s="253"/>
      <c r="G251" s="177"/>
      <c r="H251" s="177"/>
    </row>
    <row r="252" spans="1:8" ht="17.25" customHeight="1" x14ac:dyDescent="0.3">
      <c r="A252" s="223" t="s">
        <v>267</v>
      </c>
      <c r="B252" s="175" t="s">
        <v>268</v>
      </c>
      <c r="C252" s="175"/>
      <c r="D252" s="176"/>
      <c r="E252" s="250"/>
      <c r="F252" s="251">
        <f>SUM(E253)</f>
        <v>2675.2</v>
      </c>
      <c r="G252" s="177"/>
      <c r="H252" s="177"/>
    </row>
    <row r="253" spans="1:8" ht="17.25" customHeight="1" x14ac:dyDescent="0.3">
      <c r="A253" s="223" t="s">
        <v>269</v>
      </c>
      <c r="B253" s="175" t="s">
        <v>270</v>
      </c>
      <c r="C253" s="175"/>
      <c r="D253" s="176"/>
      <c r="E253" s="251">
        <f>VLOOKUP($A253,DTA!$A$3:$C$678,3,0)</f>
        <v>2675.2</v>
      </c>
      <c r="F253" s="250"/>
      <c r="G253" s="177"/>
      <c r="H253" s="177"/>
    </row>
    <row r="254" spans="1:8" ht="13.5" x14ac:dyDescent="0.25">
      <c r="A254" s="174"/>
      <c r="B254" s="175"/>
      <c r="C254" s="175"/>
      <c r="D254" s="176"/>
      <c r="E254" s="177"/>
      <c r="F254" s="177"/>
      <c r="G254" s="177"/>
      <c r="H254" s="177"/>
    </row>
    <row r="255" spans="1:8" ht="13.5" x14ac:dyDescent="0.25">
      <c r="A255" s="174"/>
      <c r="B255" s="175"/>
      <c r="C255" s="175"/>
      <c r="D255" s="176"/>
      <c r="E255" s="177"/>
      <c r="F255" s="177"/>
      <c r="G255" s="177"/>
      <c r="H255" s="177"/>
    </row>
    <row r="256" spans="1:8" ht="18" customHeight="1" x14ac:dyDescent="0.2">
      <c r="A256" s="189" t="s">
        <v>271</v>
      </c>
      <c r="B256" s="188" t="s">
        <v>1377</v>
      </c>
      <c r="C256" s="172"/>
      <c r="D256" s="169"/>
      <c r="E256" s="170"/>
      <c r="F256" s="170"/>
      <c r="G256" s="258">
        <f>SUM(F257:F270)</f>
        <v>-2441337.0500000003</v>
      </c>
      <c r="H256" s="170"/>
    </row>
    <row r="257" spans="1:8" ht="18" customHeight="1" x14ac:dyDescent="0.3">
      <c r="A257" s="223" t="s">
        <v>273</v>
      </c>
      <c r="B257" s="175" t="s">
        <v>155</v>
      </c>
      <c r="C257" s="175"/>
      <c r="D257" s="176"/>
      <c r="E257" s="177"/>
      <c r="F257" s="253">
        <f>SUM(E258:E261)</f>
        <v>-2303503.02</v>
      </c>
      <c r="G257" s="177"/>
      <c r="H257" s="177"/>
    </row>
    <row r="258" spans="1:8" ht="18" customHeight="1" x14ac:dyDescent="0.3">
      <c r="A258" s="223" t="s">
        <v>274</v>
      </c>
      <c r="B258" s="175" t="s">
        <v>275</v>
      </c>
      <c r="C258" s="175"/>
      <c r="D258" s="176"/>
      <c r="E258" s="253">
        <f>SUM(D259)</f>
        <v>-1731965.43</v>
      </c>
      <c r="F258" s="177"/>
      <c r="G258" s="177"/>
      <c r="H258" s="177"/>
    </row>
    <row r="259" spans="1:8" ht="18" customHeight="1" x14ac:dyDescent="0.3">
      <c r="A259" s="223" t="s">
        <v>276</v>
      </c>
      <c r="B259" s="175" t="s">
        <v>252</v>
      </c>
      <c r="C259" s="175"/>
      <c r="D259" s="251">
        <f>VLOOKUP($A259,DTA!$A$3:$C$678,3,0)</f>
        <v>-1731965.43</v>
      </c>
      <c r="E259" s="177"/>
      <c r="F259" s="177"/>
      <c r="G259" s="177"/>
      <c r="H259" s="177"/>
    </row>
    <row r="260" spans="1:8" ht="17.25" customHeight="1" x14ac:dyDescent="0.3">
      <c r="A260" s="223"/>
      <c r="B260" s="257"/>
      <c r="C260" s="175"/>
      <c r="D260" s="176"/>
      <c r="E260" s="177"/>
      <c r="F260" s="177"/>
      <c r="G260" s="177"/>
      <c r="H260" s="177"/>
    </row>
    <row r="261" spans="1:8" ht="18" customHeight="1" x14ac:dyDescent="0.3">
      <c r="A261" s="174" t="s">
        <v>277</v>
      </c>
      <c r="B261" s="175" t="s">
        <v>91</v>
      </c>
      <c r="C261" s="175"/>
      <c r="D261" s="176"/>
      <c r="E261" s="251">
        <f>SUM(D262)</f>
        <v>-571537.59</v>
      </c>
      <c r="F261" s="177"/>
      <c r="G261" s="177"/>
      <c r="H261" s="177"/>
    </row>
    <row r="262" spans="1:8" ht="18" customHeight="1" x14ac:dyDescent="0.3">
      <c r="A262" s="174" t="s">
        <v>278</v>
      </c>
      <c r="B262" s="175" t="s">
        <v>279</v>
      </c>
      <c r="C262" s="175"/>
      <c r="D262" s="253">
        <f>SUM(D263:D265)</f>
        <v>-571537.59</v>
      </c>
      <c r="E262" s="177"/>
      <c r="F262" s="177"/>
      <c r="G262" s="177"/>
      <c r="H262" s="177"/>
    </row>
    <row r="263" spans="1:8" ht="18" customHeight="1" x14ac:dyDescent="0.3">
      <c r="A263" s="174" t="s">
        <v>280</v>
      </c>
      <c r="B263" s="175" t="s">
        <v>260</v>
      </c>
      <c r="C263" s="175"/>
      <c r="D263" s="253">
        <f>VLOOKUP($A263,DTA!$A$3:$C$678,3,0)</f>
        <v>-222403.34</v>
      </c>
      <c r="E263" s="177"/>
      <c r="F263" s="177"/>
      <c r="G263" s="177"/>
      <c r="H263" s="177"/>
    </row>
    <row r="264" spans="1:8" s="3" customFormat="1" ht="18" customHeight="1" x14ac:dyDescent="0.3">
      <c r="A264" s="174" t="s">
        <v>281</v>
      </c>
      <c r="B264" s="175" t="s">
        <v>262</v>
      </c>
      <c r="C264" s="175"/>
      <c r="D264" s="253">
        <f>VLOOKUP($A264,DTA!$A$3:$C$678,3,0)</f>
        <v>-348358.5</v>
      </c>
      <c r="E264" s="177"/>
      <c r="F264" s="177"/>
      <c r="G264" s="177"/>
      <c r="H264" s="177"/>
    </row>
    <row r="265" spans="1:8" s="3" customFormat="1" ht="18" customHeight="1" x14ac:dyDescent="0.3">
      <c r="A265" s="174" t="s">
        <v>1469</v>
      </c>
      <c r="B265" s="175" t="s">
        <v>1470</v>
      </c>
      <c r="C265" s="175"/>
      <c r="D265" s="251">
        <f>VLOOKUP($A265,DTA!$A$3:$C$678,3,0)</f>
        <v>-775.75</v>
      </c>
      <c r="E265" s="177"/>
      <c r="F265" s="177"/>
      <c r="G265" s="177"/>
      <c r="H265" s="177"/>
    </row>
    <row r="266" spans="1:8" ht="13.5" x14ac:dyDescent="0.25">
      <c r="A266" s="174"/>
      <c r="B266" s="175"/>
      <c r="C266" s="175"/>
      <c r="D266" s="176"/>
      <c r="E266" s="177"/>
      <c r="F266" s="177"/>
      <c r="G266" s="177"/>
      <c r="H266" s="177"/>
    </row>
    <row r="267" spans="1:8" s="3" customFormat="1" ht="31.5" customHeight="1" x14ac:dyDescent="0.3">
      <c r="A267" s="324" t="s">
        <v>282</v>
      </c>
      <c r="B267" s="175" t="s">
        <v>283</v>
      </c>
      <c r="C267" s="175"/>
      <c r="D267" s="176"/>
      <c r="E267" s="177"/>
      <c r="F267" s="253">
        <f>VLOOKUP($A267,DTA!$A$3:$C$678,3,0)</f>
        <v>-135158.82999999999</v>
      </c>
      <c r="G267" s="177"/>
      <c r="H267" s="177"/>
    </row>
    <row r="268" spans="1:8" s="3" customFormat="1" ht="8.25" customHeight="1" x14ac:dyDescent="0.3">
      <c r="A268" s="223"/>
      <c r="B268" s="257"/>
      <c r="C268" s="175"/>
      <c r="D268" s="176"/>
      <c r="E268" s="177"/>
      <c r="F268" s="253"/>
      <c r="G268" s="177"/>
      <c r="H268" s="177"/>
    </row>
    <row r="269" spans="1:8" s="3" customFormat="1" ht="6.75" customHeight="1" x14ac:dyDescent="0.3">
      <c r="A269" s="223"/>
      <c r="B269" s="257"/>
      <c r="C269" s="175"/>
      <c r="D269" s="176"/>
      <c r="E269" s="250"/>
      <c r="F269" s="253"/>
      <c r="G269" s="177"/>
      <c r="H269" s="177"/>
    </row>
    <row r="270" spans="1:8" ht="17.25" customHeight="1" x14ac:dyDescent="0.3">
      <c r="A270" s="223" t="s">
        <v>286</v>
      </c>
      <c r="B270" s="175" t="s">
        <v>287</v>
      </c>
      <c r="C270" s="175"/>
      <c r="D270" s="176"/>
      <c r="E270" s="253"/>
      <c r="F270" s="251">
        <f>SUM(E271)</f>
        <v>-2675.2</v>
      </c>
      <c r="G270" s="177"/>
      <c r="H270" s="177"/>
    </row>
    <row r="271" spans="1:8" ht="17.25" customHeight="1" x14ac:dyDescent="0.3">
      <c r="A271" s="223" t="s">
        <v>288</v>
      </c>
      <c r="B271" s="175" t="s">
        <v>270</v>
      </c>
      <c r="C271" s="175"/>
      <c r="D271" s="176"/>
      <c r="E271" s="251">
        <f>VLOOKUP($A271,DTA!$A$3:$C$678,3,0)</f>
        <v>-2675.2</v>
      </c>
      <c r="F271" s="177"/>
      <c r="G271" s="177"/>
      <c r="H271" s="177"/>
    </row>
    <row r="272" spans="1:8" s="3" customFormat="1" ht="10.5" customHeight="1" x14ac:dyDescent="0.25">
      <c r="A272" s="174"/>
      <c r="B272" s="175"/>
      <c r="C272" s="175"/>
      <c r="D272" s="176"/>
      <c r="E272" s="177"/>
      <c r="F272" s="177"/>
      <c r="G272" s="177"/>
      <c r="H272" s="177"/>
    </row>
    <row r="273" spans="1:8" s="3" customFormat="1" ht="10.5" customHeight="1" x14ac:dyDescent="0.25">
      <c r="A273" s="174"/>
      <c r="B273" s="175"/>
      <c r="C273" s="175"/>
      <c r="D273" s="176"/>
      <c r="E273" s="177"/>
      <c r="F273" s="177"/>
      <c r="G273" s="177"/>
      <c r="H273" s="177"/>
    </row>
    <row r="274" spans="1:8" s="3" customFormat="1" ht="13.5" x14ac:dyDescent="0.25">
      <c r="A274" s="174"/>
      <c r="B274" s="175"/>
      <c r="C274" s="175"/>
      <c r="D274" s="176"/>
      <c r="E274" s="177"/>
      <c r="F274" s="177"/>
      <c r="G274" s="177"/>
      <c r="H274" s="177"/>
    </row>
    <row r="275" spans="1:8" ht="13.5" x14ac:dyDescent="0.25">
      <c r="A275" s="174"/>
      <c r="B275" s="175"/>
      <c r="C275" s="175"/>
      <c r="D275" s="176"/>
      <c r="E275" s="177"/>
      <c r="F275" s="177"/>
      <c r="G275" s="177"/>
      <c r="H275" s="177"/>
    </row>
    <row r="276" spans="1:8" ht="15" x14ac:dyDescent="0.2">
      <c r="A276" s="168" t="s">
        <v>289</v>
      </c>
      <c r="B276" s="582" t="s">
        <v>290</v>
      </c>
      <c r="C276" s="582"/>
      <c r="D276" s="582"/>
      <c r="E276" s="170"/>
      <c r="F276" s="170"/>
      <c r="G276" s="170"/>
      <c r="H276" s="270">
        <f>SUM(G277:G323)</f>
        <v>304272.46000000089</v>
      </c>
    </row>
    <row r="277" spans="1:8" ht="9.75" customHeight="1" x14ac:dyDescent="0.25">
      <c r="A277" s="174"/>
      <c r="B277" s="175"/>
      <c r="C277" s="175"/>
      <c r="D277" s="176"/>
      <c r="E277" s="177"/>
      <c r="F277" s="177"/>
      <c r="G277" s="177"/>
      <c r="H277" s="177"/>
    </row>
    <row r="278" spans="1:8" ht="17.100000000000001" customHeight="1" x14ac:dyDescent="0.2">
      <c r="A278" s="189" t="s">
        <v>291</v>
      </c>
      <c r="B278" s="172" t="s">
        <v>292</v>
      </c>
      <c r="C278" s="172"/>
      <c r="D278" s="169"/>
      <c r="E278" s="170"/>
      <c r="F278" s="170"/>
      <c r="G278" s="270">
        <f>SUM(F279)</f>
        <v>764.95</v>
      </c>
      <c r="H278" s="170"/>
    </row>
    <row r="279" spans="1:8" s="3" customFormat="1" ht="17.100000000000001" customHeight="1" x14ac:dyDescent="0.3">
      <c r="A279" s="223" t="s">
        <v>293</v>
      </c>
      <c r="B279" s="175" t="s">
        <v>294</v>
      </c>
      <c r="C279" s="175"/>
      <c r="D279" s="176"/>
      <c r="E279" s="177"/>
      <c r="F279" s="251">
        <f>VLOOKUP($A279,DTA!$A$3:$C$678,3,0)</f>
        <v>764.95</v>
      </c>
      <c r="G279" s="250"/>
      <c r="H279" s="177"/>
    </row>
    <row r="280" spans="1:8" s="3" customFormat="1" ht="17.100000000000001" customHeight="1" x14ac:dyDescent="0.3">
      <c r="A280" s="223"/>
      <c r="B280" s="257"/>
      <c r="C280" s="175"/>
      <c r="D280" s="176"/>
      <c r="E280" s="177"/>
      <c r="F280" s="253"/>
      <c r="G280" s="250"/>
      <c r="H280" s="177"/>
    </row>
    <row r="281" spans="1:8" s="3" customFormat="1" ht="17.100000000000001" customHeight="1" x14ac:dyDescent="0.3">
      <c r="A281" s="312" t="s">
        <v>1710</v>
      </c>
      <c r="B281" s="312" t="s">
        <v>659</v>
      </c>
      <c r="C281" s="175"/>
      <c r="D281" s="176"/>
      <c r="E281" s="177"/>
      <c r="F281" s="253"/>
      <c r="G281" s="252">
        <f>+F282</f>
        <v>110.5</v>
      </c>
      <c r="H281" s="177"/>
    </row>
    <row r="282" spans="1:8" s="3" customFormat="1" ht="17.100000000000001" customHeight="1" x14ac:dyDescent="0.3">
      <c r="A282" s="223" t="s">
        <v>1711</v>
      </c>
      <c r="B282" s="175" t="s">
        <v>659</v>
      </c>
      <c r="C282" s="175"/>
      <c r="D282" s="176"/>
      <c r="E282" s="177"/>
      <c r="F282" s="251">
        <f>VLOOKUP($A282,DTA!$A$3:$C$678,3,0)</f>
        <v>110.5</v>
      </c>
      <c r="G282" s="250"/>
      <c r="H282" s="177"/>
    </row>
    <row r="283" spans="1:8" ht="16.5" x14ac:dyDescent="0.3">
      <c r="A283" s="174"/>
      <c r="B283" s="175"/>
      <c r="C283" s="175"/>
      <c r="D283" s="176"/>
      <c r="E283" s="177"/>
      <c r="F283" s="250"/>
      <c r="G283" s="250"/>
      <c r="H283" s="177"/>
    </row>
    <row r="284" spans="1:8" ht="17.100000000000001" customHeight="1" x14ac:dyDescent="0.2">
      <c r="A284" s="189" t="s">
        <v>295</v>
      </c>
      <c r="B284" s="172" t="s">
        <v>296</v>
      </c>
      <c r="C284" s="172"/>
      <c r="D284" s="169"/>
      <c r="E284" s="170"/>
      <c r="F284" s="252"/>
      <c r="G284" s="270">
        <f>SUM(F285:F286)</f>
        <v>12226.34</v>
      </c>
      <c r="H284" s="170"/>
    </row>
    <row r="285" spans="1:8" ht="17.100000000000001" customHeight="1" x14ac:dyDescent="0.3">
      <c r="A285" s="223" t="s">
        <v>297</v>
      </c>
      <c r="B285" s="175" t="s">
        <v>298</v>
      </c>
      <c r="C285" s="175"/>
      <c r="D285" s="176"/>
      <c r="E285" s="177"/>
      <c r="F285" s="253">
        <f>VLOOKUP($A285,DTA!$A$3:$C$678,3,0)</f>
        <v>8302.0400000000009</v>
      </c>
      <c r="G285" s="250"/>
      <c r="H285" s="177"/>
    </row>
    <row r="286" spans="1:8" s="3" customFormat="1" ht="17.100000000000001" customHeight="1" x14ac:dyDescent="0.3">
      <c r="A286" s="223" t="s">
        <v>299</v>
      </c>
      <c r="B286" s="175" t="s">
        <v>300</v>
      </c>
      <c r="C286" s="175"/>
      <c r="D286" s="176"/>
      <c r="E286" s="177"/>
      <c r="F286" s="251">
        <f>VLOOKUP($A286,DTA!$A$3:$C$678,3,0)</f>
        <v>3924.3</v>
      </c>
      <c r="G286" s="250"/>
      <c r="H286" s="177"/>
    </row>
    <row r="287" spans="1:8" ht="16.5" x14ac:dyDescent="0.3">
      <c r="A287" s="174"/>
      <c r="B287" s="175"/>
      <c r="C287" s="175"/>
      <c r="D287" s="176"/>
      <c r="E287" s="177"/>
      <c r="F287" s="250"/>
      <c r="G287" s="250"/>
      <c r="H287" s="177"/>
    </row>
    <row r="288" spans="1:8" ht="17.25" customHeight="1" x14ac:dyDescent="0.2">
      <c r="A288" s="189" t="s">
        <v>301</v>
      </c>
      <c r="B288" s="172" t="s">
        <v>302</v>
      </c>
      <c r="C288" s="172"/>
      <c r="D288" s="169"/>
      <c r="E288" s="170"/>
      <c r="F288" s="252"/>
      <c r="G288" s="270">
        <f>SUM(F289:F291)</f>
        <v>9919.7000000000007</v>
      </c>
      <c r="H288" s="170"/>
    </row>
    <row r="289" spans="1:8" s="3" customFormat="1" ht="18" customHeight="1" x14ac:dyDescent="0.3">
      <c r="A289" s="223" t="s">
        <v>303</v>
      </c>
      <c r="B289" s="175" t="s">
        <v>304</v>
      </c>
      <c r="C289" s="175"/>
      <c r="D289" s="176"/>
      <c r="E289" s="177"/>
      <c r="F289" s="253">
        <f>VLOOKUP($A289,DTA!$A$3:$C$678,3,0)</f>
        <v>534.88</v>
      </c>
      <c r="G289" s="250"/>
      <c r="H289" s="177"/>
    </row>
    <row r="290" spans="1:8" ht="17.100000000000001" customHeight="1" x14ac:dyDescent="0.3">
      <c r="A290" s="223" t="s">
        <v>305</v>
      </c>
      <c r="B290" s="175" t="s">
        <v>306</v>
      </c>
      <c r="C290" s="175"/>
      <c r="D290" s="176"/>
      <c r="E290" s="177"/>
      <c r="F290" s="253">
        <f>VLOOKUP($A290,DTA!$A$3:$C$678,3,0)</f>
        <v>4718.13</v>
      </c>
      <c r="G290" s="250"/>
      <c r="H290" s="177"/>
    </row>
    <row r="291" spans="1:8" ht="17.100000000000001" customHeight="1" x14ac:dyDescent="0.3">
      <c r="A291" s="223" t="s">
        <v>307</v>
      </c>
      <c r="B291" s="175" t="s">
        <v>308</v>
      </c>
      <c r="C291" s="175"/>
      <c r="D291" s="176"/>
      <c r="E291" s="177"/>
      <c r="F291" s="251">
        <f>VLOOKUP($A291,DTA!$A$3:$C$678,3,0)</f>
        <v>4666.6899999999996</v>
      </c>
      <c r="G291" s="250"/>
      <c r="H291" s="177"/>
    </row>
    <row r="292" spans="1:8" ht="16.5" x14ac:dyDescent="0.3">
      <c r="A292" s="174"/>
      <c r="B292" s="175"/>
      <c r="C292" s="175"/>
      <c r="D292" s="176"/>
      <c r="E292" s="177"/>
      <c r="F292" s="250"/>
      <c r="G292" s="250"/>
      <c r="H292" s="177"/>
    </row>
    <row r="293" spans="1:8" ht="16.5" customHeight="1" x14ac:dyDescent="0.2">
      <c r="A293" s="189" t="s">
        <v>309</v>
      </c>
      <c r="B293" s="188" t="s">
        <v>310</v>
      </c>
      <c r="C293" s="172"/>
      <c r="D293" s="169"/>
      <c r="E293" s="170"/>
      <c r="F293" s="252"/>
      <c r="G293" s="270">
        <f>SUM(F294:F295)</f>
        <v>21067.45</v>
      </c>
      <c r="H293" s="170"/>
    </row>
    <row r="294" spans="1:8" ht="17.25" customHeight="1" x14ac:dyDescent="0.3">
      <c r="A294" s="223" t="s">
        <v>311</v>
      </c>
      <c r="B294" s="175" t="s">
        <v>312</v>
      </c>
      <c r="C294" s="175"/>
      <c r="D294" s="176"/>
      <c r="E294" s="177"/>
      <c r="F294" s="253">
        <f>VLOOKUP($A294,DTA!$A$3:$C$678,3,0)</f>
        <v>20364.8</v>
      </c>
      <c r="G294" s="250"/>
      <c r="H294" s="177"/>
    </row>
    <row r="295" spans="1:8" ht="17.25" customHeight="1" x14ac:dyDescent="0.3">
      <c r="A295" s="223" t="s">
        <v>313</v>
      </c>
      <c r="B295" s="175" t="s">
        <v>314</v>
      </c>
      <c r="C295" s="175"/>
      <c r="D295" s="176"/>
      <c r="E295" s="177"/>
      <c r="F295" s="251">
        <f>VLOOKUP($A295,DTA!$A$3:$C$678,3,0)</f>
        <v>702.65</v>
      </c>
      <c r="G295" s="250"/>
      <c r="H295" s="177"/>
    </row>
    <row r="296" spans="1:8" ht="16.5" x14ac:dyDescent="0.3">
      <c r="A296" s="174"/>
      <c r="B296" s="175"/>
      <c r="C296" s="175"/>
      <c r="D296" s="176"/>
      <c r="E296" s="177"/>
      <c r="F296" s="250"/>
      <c r="G296" s="250"/>
      <c r="H296" s="177"/>
    </row>
    <row r="297" spans="1:8" ht="18" customHeight="1" x14ac:dyDescent="0.2">
      <c r="A297" s="189" t="s">
        <v>315</v>
      </c>
      <c r="B297" s="188" t="s">
        <v>316</v>
      </c>
      <c r="C297" s="172"/>
      <c r="D297" s="169"/>
      <c r="E297" s="170"/>
      <c r="F297" s="252"/>
      <c r="G297" s="270">
        <f>SUM(F298)</f>
        <v>719.13</v>
      </c>
      <c r="H297" s="170"/>
    </row>
    <row r="298" spans="1:8" ht="18" customHeight="1" x14ac:dyDescent="0.3">
      <c r="A298" s="223" t="s">
        <v>317</v>
      </c>
      <c r="B298" s="175" t="s">
        <v>316</v>
      </c>
      <c r="C298" s="175"/>
      <c r="D298" s="176"/>
      <c r="E298" s="177"/>
      <c r="F298" s="251">
        <f>VLOOKUP($A298,DTA!$A$3:$C$678,3,0)</f>
        <v>719.13</v>
      </c>
      <c r="G298" s="250"/>
      <c r="H298" s="177"/>
    </row>
    <row r="299" spans="1:8" ht="10.5" customHeight="1" x14ac:dyDescent="0.3">
      <c r="A299" s="174"/>
      <c r="B299" s="175"/>
      <c r="C299" s="175"/>
      <c r="D299" s="176"/>
      <c r="E299" s="177"/>
      <c r="F299" s="250"/>
      <c r="G299" s="250"/>
      <c r="H299" s="177"/>
    </row>
    <row r="300" spans="1:8" ht="17.100000000000001" customHeight="1" x14ac:dyDescent="0.2">
      <c r="A300" s="189" t="s">
        <v>318</v>
      </c>
      <c r="B300" s="188" t="s">
        <v>319</v>
      </c>
      <c r="C300" s="172"/>
      <c r="D300" s="169"/>
      <c r="E300" s="170"/>
      <c r="F300" s="252"/>
      <c r="G300" s="270">
        <f>SUM(F301:F316)</f>
        <v>1638763.72</v>
      </c>
      <c r="H300" s="170"/>
    </row>
    <row r="301" spans="1:8" ht="17.25" customHeight="1" x14ac:dyDescent="0.3">
      <c r="A301" s="223" t="s">
        <v>320</v>
      </c>
      <c r="B301" s="175" t="s">
        <v>321</v>
      </c>
      <c r="C301" s="175"/>
      <c r="D301" s="176"/>
      <c r="E301" s="177"/>
      <c r="F301" s="253">
        <f>SUM(E302:E312)</f>
        <v>1619929.72</v>
      </c>
      <c r="G301" s="177"/>
      <c r="H301" s="177"/>
    </row>
    <row r="302" spans="1:8" ht="17.25" customHeight="1" x14ac:dyDescent="0.3">
      <c r="A302" s="223" t="s">
        <v>322</v>
      </c>
      <c r="B302" s="175" t="s">
        <v>323</v>
      </c>
      <c r="C302" s="175"/>
      <c r="D302" s="176"/>
      <c r="E302" s="253">
        <f>SUM(D303:D310)</f>
        <v>1538376.05</v>
      </c>
      <c r="F302" s="177"/>
      <c r="G302" s="177"/>
      <c r="H302" s="177"/>
    </row>
    <row r="303" spans="1:8" ht="18" customHeight="1" x14ac:dyDescent="0.3">
      <c r="A303" s="223" t="s">
        <v>324</v>
      </c>
      <c r="B303" s="175" t="s">
        <v>325</v>
      </c>
      <c r="C303" s="175"/>
      <c r="D303" s="253">
        <f>VLOOKUP($A303,DTA!$A$3:$C$678,3,0)</f>
        <v>13147.09</v>
      </c>
      <c r="E303" s="177"/>
      <c r="F303" s="177"/>
      <c r="G303" s="177"/>
      <c r="H303" s="177"/>
    </row>
    <row r="304" spans="1:8" ht="17.100000000000001" customHeight="1" x14ac:dyDescent="0.3">
      <c r="A304" s="223" t="s">
        <v>326</v>
      </c>
      <c r="B304" s="175" t="s">
        <v>327</v>
      </c>
      <c r="C304" s="175"/>
      <c r="D304" s="253">
        <f>VLOOKUP($A304,DTA!$A$3:$C$678,3,0)</f>
        <v>204.67</v>
      </c>
      <c r="E304" s="177"/>
      <c r="F304" s="177"/>
      <c r="G304" s="177"/>
      <c r="H304" s="177"/>
    </row>
    <row r="305" spans="1:8" ht="17.100000000000001" customHeight="1" x14ac:dyDescent="0.3">
      <c r="A305" s="223" t="s">
        <v>328</v>
      </c>
      <c r="B305" s="175" t="s">
        <v>329</v>
      </c>
      <c r="C305" s="175"/>
      <c r="D305" s="253">
        <f>VLOOKUP($A305,DTA!$A$3:$C$678,3,0)</f>
        <v>87295</v>
      </c>
      <c r="E305" s="177"/>
      <c r="F305" s="177"/>
      <c r="G305" s="177"/>
      <c r="H305" s="177"/>
    </row>
    <row r="306" spans="1:8" ht="17.25" customHeight="1" x14ac:dyDescent="0.3">
      <c r="A306" s="223" t="s">
        <v>330</v>
      </c>
      <c r="B306" s="175" t="s">
        <v>331</v>
      </c>
      <c r="C306" s="175"/>
      <c r="D306" s="253">
        <f>VLOOKUP($A306,DTA!$A$3:$C$678,3,0)</f>
        <v>54278.74</v>
      </c>
      <c r="E306" s="177"/>
      <c r="F306" s="177"/>
      <c r="G306" s="177"/>
      <c r="H306" s="177"/>
    </row>
    <row r="307" spans="1:8" ht="17.25" customHeight="1" x14ac:dyDescent="0.3">
      <c r="A307" s="223" t="s">
        <v>332</v>
      </c>
      <c r="B307" s="175" t="s">
        <v>333</v>
      </c>
      <c r="C307" s="175"/>
      <c r="D307" s="253">
        <f>VLOOKUP($A307,DTA!$A$3:$C$678,3,0)</f>
        <v>16414.04</v>
      </c>
      <c r="E307" s="177"/>
      <c r="F307" s="177"/>
      <c r="G307" s="177"/>
      <c r="H307" s="177"/>
    </row>
    <row r="308" spans="1:8" ht="18" customHeight="1" x14ac:dyDescent="0.3">
      <c r="A308" s="223" t="s">
        <v>334</v>
      </c>
      <c r="B308" s="175" t="s">
        <v>335</v>
      </c>
      <c r="C308" s="175"/>
      <c r="D308" s="253">
        <f>VLOOKUP($A308,DTA!$A$3:$C$678,3,0)</f>
        <v>1355149.95</v>
      </c>
      <c r="E308" s="177"/>
      <c r="F308" s="177"/>
      <c r="G308" s="177"/>
      <c r="H308" s="177"/>
    </row>
    <row r="309" spans="1:8" s="3" customFormat="1" ht="18" customHeight="1" x14ac:dyDescent="0.3">
      <c r="A309" s="223" t="s">
        <v>336</v>
      </c>
      <c r="B309" s="175" t="s">
        <v>337</v>
      </c>
      <c r="C309" s="175"/>
      <c r="D309" s="253">
        <f>VLOOKUP($A309,DTA!$A$3:$C$678,3,0)</f>
        <v>5586.56</v>
      </c>
      <c r="E309" s="177"/>
      <c r="F309" s="177"/>
      <c r="G309" s="177"/>
      <c r="H309" s="177"/>
    </row>
    <row r="310" spans="1:8" ht="17.25" customHeight="1" x14ac:dyDescent="0.3">
      <c r="A310" s="223" t="s">
        <v>1394</v>
      </c>
      <c r="B310" s="175" t="s">
        <v>1395</v>
      </c>
      <c r="C310" s="175"/>
      <c r="D310" s="251">
        <f>VLOOKUP($A310,DTA!$A$3:$C$678,3,0)</f>
        <v>6300</v>
      </c>
      <c r="E310" s="177"/>
      <c r="F310" s="177"/>
      <c r="G310" s="177"/>
      <c r="H310" s="177"/>
    </row>
    <row r="311" spans="1:8" ht="16.5" x14ac:dyDescent="0.3">
      <c r="A311" s="174"/>
      <c r="B311" s="175"/>
      <c r="C311" s="175"/>
      <c r="D311" s="277"/>
      <c r="E311" s="177"/>
      <c r="F311" s="177"/>
      <c r="G311" s="177"/>
      <c r="H311" s="177"/>
    </row>
    <row r="312" spans="1:8" s="3" customFormat="1" ht="17.25" customHeight="1" x14ac:dyDescent="0.3">
      <c r="A312" s="223" t="s">
        <v>339</v>
      </c>
      <c r="B312" s="175" t="s">
        <v>340</v>
      </c>
      <c r="C312" s="175"/>
      <c r="D312" s="277"/>
      <c r="E312" s="251">
        <f>SUM(D313:D314)</f>
        <v>81553.67</v>
      </c>
      <c r="F312" s="177"/>
      <c r="G312" s="177"/>
      <c r="H312" s="177"/>
    </row>
    <row r="313" spans="1:8" ht="18" customHeight="1" x14ac:dyDescent="0.3">
      <c r="A313" s="223" t="s">
        <v>341</v>
      </c>
      <c r="B313" s="175" t="s">
        <v>325</v>
      </c>
      <c r="C313" s="175"/>
      <c r="D313" s="253">
        <f>VLOOKUP($A313,DTA!$A$3:$C$678,3,0)</f>
        <v>78055.91</v>
      </c>
      <c r="E313" s="177"/>
      <c r="F313" s="177"/>
      <c r="G313" s="177"/>
      <c r="H313" s="177"/>
    </row>
    <row r="314" spans="1:8" ht="18" customHeight="1" x14ac:dyDescent="0.3">
      <c r="A314" s="223" t="s">
        <v>342</v>
      </c>
      <c r="B314" s="175" t="s">
        <v>327</v>
      </c>
      <c r="C314" s="175"/>
      <c r="D314" s="251">
        <f>VLOOKUP($A314,DTA!$A$3:$C$678,3,0)</f>
        <v>3497.76</v>
      </c>
      <c r="E314" s="177"/>
      <c r="F314" s="177"/>
      <c r="G314" s="177"/>
      <c r="H314" s="177"/>
    </row>
    <row r="315" spans="1:8" ht="16.5" x14ac:dyDescent="0.3">
      <c r="A315" s="223"/>
      <c r="B315" s="257"/>
      <c r="C315" s="175"/>
      <c r="D315" s="176"/>
      <c r="E315" s="177"/>
      <c r="F315" s="177"/>
      <c r="G315" s="177"/>
      <c r="H315" s="177"/>
    </row>
    <row r="316" spans="1:8" ht="17.25" customHeight="1" x14ac:dyDescent="0.3">
      <c r="A316" s="223" t="s">
        <v>343</v>
      </c>
      <c r="B316" s="175" t="s">
        <v>344</v>
      </c>
      <c r="C316" s="175"/>
      <c r="D316" s="176"/>
      <c r="E316" s="250"/>
      <c r="F316" s="251">
        <f>SUM(E317:E318)</f>
        <v>18834</v>
      </c>
      <c r="G316" s="177"/>
      <c r="H316" s="177"/>
    </row>
    <row r="317" spans="1:8" ht="17.25" customHeight="1" x14ac:dyDescent="0.3">
      <c r="A317" s="223" t="s">
        <v>345</v>
      </c>
      <c r="B317" s="175" t="s">
        <v>346</v>
      </c>
      <c r="C317" s="175"/>
      <c r="D317" s="176"/>
      <c r="E317" s="253">
        <f>VLOOKUP($A317,DTA!$A$3:$C$678,3,0)</f>
        <v>12054.29</v>
      </c>
      <c r="F317" s="250"/>
      <c r="G317" s="177"/>
      <c r="H317" s="177"/>
    </row>
    <row r="318" spans="1:8" ht="17.25" customHeight="1" x14ac:dyDescent="0.3">
      <c r="A318" s="223" t="s">
        <v>347</v>
      </c>
      <c r="B318" s="175" t="s">
        <v>348</v>
      </c>
      <c r="C318" s="175"/>
      <c r="D318" s="176"/>
      <c r="E318" s="251">
        <f>VLOOKUP($A318,DTA!$A$3:$C$678,3,0)</f>
        <v>6779.71</v>
      </c>
      <c r="F318" s="250"/>
      <c r="G318" s="177"/>
      <c r="H318" s="177"/>
    </row>
    <row r="319" spans="1:8" ht="13.5" x14ac:dyDescent="0.25">
      <c r="A319" s="174"/>
      <c r="B319" s="175"/>
      <c r="C319" s="175"/>
      <c r="D319" s="176"/>
      <c r="E319" s="177"/>
      <c r="F319" s="177"/>
      <c r="G319" s="177"/>
      <c r="H319" s="177"/>
    </row>
    <row r="320" spans="1:8" ht="17.25" customHeight="1" x14ac:dyDescent="0.2">
      <c r="A320" s="189" t="s">
        <v>349</v>
      </c>
      <c r="B320" s="188" t="s">
        <v>350</v>
      </c>
      <c r="C320" s="172"/>
      <c r="D320" s="169"/>
      <c r="E320" s="170"/>
      <c r="F320" s="252"/>
      <c r="G320" s="180">
        <f>SUM(F321)</f>
        <v>46615832.880000003</v>
      </c>
      <c r="H320" s="170"/>
    </row>
    <row r="321" spans="1:8" ht="18" customHeight="1" x14ac:dyDescent="0.3">
      <c r="A321" s="223" t="s">
        <v>351</v>
      </c>
      <c r="B321" s="175" t="s">
        <v>352</v>
      </c>
      <c r="C321" s="175"/>
      <c r="D321" s="176"/>
      <c r="E321" s="177"/>
      <c r="F321" s="251">
        <f>VLOOKUP($A321,DTA!$A$3:$C$678,3,0)</f>
        <v>46615832.880000003</v>
      </c>
      <c r="G321" s="250"/>
      <c r="H321" s="177"/>
    </row>
    <row r="322" spans="1:8" ht="13.5" x14ac:dyDescent="0.25">
      <c r="A322" s="174"/>
      <c r="B322" s="175"/>
      <c r="C322" s="175"/>
      <c r="D322" s="176"/>
      <c r="E322" s="177"/>
      <c r="F322" s="177"/>
      <c r="G322" s="177"/>
      <c r="H322" s="177"/>
    </row>
    <row r="323" spans="1:8" s="3" customFormat="1" ht="25.5" customHeight="1" x14ac:dyDescent="0.2">
      <c r="A323" s="189" t="s">
        <v>353</v>
      </c>
      <c r="B323" s="172" t="s">
        <v>1744</v>
      </c>
      <c r="C323" s="172"/>
      <c r="D323" s="169"/>
      <c r="E323" s="170"/>
      <c r="F323" s="170"/>
      <c r="G323" s="182">
        <f>SUM(F324:F330)</f>
        <v>-47995132.210000001</v>
      </c>
      <c r="H323" s="170"/>
    </row>
    <row r="324" spans="1:8" s="3" customFormat="1" ht="17.25" customHeight="1" x14ac:dyDescent="0.3">
      <c r="A324" s="223" t="s">
        <v>355</v>
      </c>
      <c r="B324" s="175" t="s">
        <v>321</v>
      </c>
      <c r="C324" s="175"/>
      <c r="D324" s="176"/>
      <c r="E324" s="177"/>
      <c r="F324" s="253">
        <f>SUM(E325:E326)</f>
        <v>-24149.38</v>
      </c>
      <c r="G324" s="177"/>
      <c r="H324" s="177"/>
    </row>
    <row r="325" spans="1:8" ht="17.25" customHeight="1" x14ac:dyDescent="0.3">
      <c r="A325" s="223" t="s">
        <v>356</v>
      </c>
      <c r="B325" s="175" t="s">
        <v>331</v>
      </c>
      <c r="C325" s="175"/>
      <c r="D325" s="176"/>
      <c r="E325" s="253">
        <f>VLOOKUP($A325,DTA!$A$3:$C$678,3,0)</f>
        <v>-18562.82</v>
      </c>
      <c r="F325" s="250"/>
      <c r="G325" s="177"/>
      <c r="H325" s="177"/>
    </row>
    <row r="326" spans="1:8" ht="17.25" customHeight="1" x14ac:dyDescent="0.3">
      <c r="A326" s="223" t="s">
        <v>357</v>
      </c>
      <c r="B326" s="175" t="s">
        <v>337</v>
      </c>
      <c r="C326" s="175"/>
      <c r="D326" s="176"/>
      <c r="E326" s="251">
        <f>VLOOKUP($A326,DTA!$A$3:$C$678,3,0)</f>
        <v>-5586.56</v>
      </c>
      <c r="F326" s="250"/>
      <c r="G326" s="177"/>
      <c r="H326" s="177"/>
    </row>
    <row r="327" spans="1:8" ht="17.25" customHeight="1" x14ac:dyDescent="0.3">
      <c r="A327" s="223" t="s">
        <v>1270</v>
      </c>
      <c r="B327" s="175" t="s">
        <v>1271</v>
      </c>
      <c r="C327" s="183"/>
      <c r="D327" s="176"/>
      <c r="E327" s="177"/>
      <c r="F327" s="253">
        <f>VLOOKUP($A327,DTA!$A$3:$C$678,3,0)</f>
        <v>-1355149.95</v>
      </c>
      <c r="G327" s="177"/>
      <c r="H327" s="177"/>
    </row>
    <row r="328" spans="1:8" ht="17.25" customHeight="1" x14ac:dyDescent="0.3">
      <c r="A328" s="223" t="s">
        <v>358</v>
      </c>
      <c r="B328" s="175" t="s">
        <v>359</v>
      </c>
      <c r="C328" s="175"/>
      <c r="D328" s="176"/>
      <c r="E328" s="177"/>
      <c r="F328" s="253">
        <f>VLOOKUP($A328,DTA!$A$3:$C$678,3,0)</f>
        <v>-13710310.67</v>
      </c>
      <c r="G328" s="177"/>
      <c r="H328" s="177"/>
    </row>
    <row r="329" spans="1:8" ht="18" customHeight="1" x14ac:dyDescent="0.3">
      <c r="A329" s="223" t="s">
        <v>360</v>
      </c>
      <c r="B329" s="175" t="s">
        <v>361</v>
      </c>
      <c r="C329" s="175"/>
      <c r="D329" s="176"/>
      <c r="E329" s="177"/>
      <c r="F329" s="253">
        <f>VLOOKUP($A329,DTA!$A$3:$C$678,3,0)</f>
        <v>-9496068.7300000004</v>
      </c>
      <c r="G329" s="177"/>
      <c r="H329" s="177"/>
    </row>
    <row r="330" spans="1:8" ht="18" customHeight="1" x14ac:dyDescent="0.3">
      <c r="A330" s="223" t="s">
        <v>362</v>
      </c>
      <c r="B330" s="175" t="s">
        <v>363</v>
      </c>
      <c r="C330" s="175"/>
      <c r="D330" s="176"/>
      <c r="E330" s="177"/>
      <c r="F330" s="251">
        <f>VLOOKUP($A330,DTA!$A$3:$C$678,3,0)</f>
        <v>-23409453.48</v>
      </c>
      <c r="G330" s="177"/>
      <c r="H330" s="177"/>
    </row>
    <row r="331" spans="1:8" s="3" customFormat="1" ht="13.5" x14ac:dyDescent="0.25">
      <c r="A331" s="174"/>
      <c r="B331" s="175"/>
      <c r="C331" s="175"/>
      <c r="D331" s="176"/>
      <c r="E331" s="177"/>
      <c r="F331" s="177"/>
      <c r="G331" s="177"/>
      <c r="H331" s="177"/>
    </row>
    <row r="332" spans="1:8" ht="13.5" x14ac:dyDescent="0.25">
      <c r="A332" s="174"/>
      <c r="B332" s="175"/>
      <c r="C332" s="175"/>
      <c r="D332" s="176"/>
      <c r="E332" s="177"/>
      <c r="F332" s="177"/>
      <c r="G332" s="177"/>
      <c r="H332" s="177"/>
    </row>
    <row r="333" spans="1:8" ht="13.5" x14ac:dyDescent="0.25">
      <c r="A333" s="174"/>
      <c r="B333" s="175"/>
      <c r="C333" s="175"/>
      <c r="D333" s="176"/>
      <c r="E333" s="177"/>
      <c r="F333" s="177"/>
      <c r="G333" s="177"/>
      <c r="H333" s="177"/>
    </row>
    <row r="334" spans="1:8" ht="15.75" thickBot="1" x14ac:dyDescent="0.25">
      <c r="A334" s="168" t="s">
        <v>364</v>
      </c>
      <c r="B334" s="582" t="s">
        <v>365</v>
      </c>
      <c r="C334" s="582"/>
      <c r="D334" s="582"/>
      <c r="E334" s="170"/>
      <c r="F334" s="170"/>
      <c r="G334" s="170"/>
      <c r="H334" s="255">
        <f>SUM(G335:G364)</f>
        <v>9065736.620000001</v>
      </c>
    </row>
    <row r="335" spans="1:8" ht="14.25" thickTop="1" x14ac:dyDescent="0.25">
      <c r="A335" s="174"/>
      <c r="B335" s="175"/>
      <c r="C335" s="175"/>
      <c r="D335" s="176"/>
      <c r="E335" s="177"/>
      <c r="F335" s="177"/>
      <c r="G335" s="177"/>
      <c r="H335" s="177"/>
    </row>
    <row r="336" spans="1:8" s="3" customFormat="1" ht="17.100000000000001" customHeight="1" x14ac:dyDescent="0.2">
      <c r="A336" s="189" t="s">
        <v>366</v>
      </c>
      <c r="B336" s="188" t="s">
        <v>367</v>
      </c>
      <c r="C336" s="172"/>
      <c r="D336" s="169"/>
      <c r="E336" s="170"/>
      <c r="F336" s="170"/>
      <c r="G336" s="270">
        <f>SUM(F337:F341)</f>
        <v>9349944.0700000003</v>
      </c>
      <c r="H336" s="170"/>
    </row>
    <row r="337" spans="1:8" ht="17.100000000000001" customHeight="1" x14ac:dyDescent="0.3">
      <c r="A337" s="223" t="s">
        <v>368</v>
      </c>
      <c r="B337" s="175" t="s">
        <v>344</v>
      </c>
      <c r="C337" s="175"/>
      <c r="D337" s="176"/>
      <c r="E337" s="177"/>
      <c r="F337" s="253">
        <f>SUM(E338:E339)</f>
        <v>6010469.2300000004</v>
      </c>
      <c r="G337" s="177"/>
      <c r="H337" s="177"/>
    </row>
    <row r="338" spans="1:8" s="3" customFormat="1" ht="17.100000000000001" customHeight="1" x14ac:dyDescent="0.3">
      <c r="A338" s="223" t="s">
        <v>369</v>
      </c>
      <c r="B338" s="175" t="s">
        <v>370</v>
      </c>
      <c r="C338" s="175"/>
      <c r="D338" s="176"/>
      <c r="E338" s="253">
        <f>VLOOKUP($A338,DTA!$A$3:$C$678,3,0)</f>
        <v>2126233.4700000002</v>
      </c>
      <c r="F338" s="177"/>
      <c r="G338" s="177"/>
      <c r="H338" s="177"/>
    </row>
    <row r="339" spans="1:8" s="3" customFormat="1" ht="17.100000000000001" customHeight="1" x14ac:dyDescent="0.3">
      <c r="A339" s="223" t="s">
        <v>1593</v>
      </c>
      <c r="B339" s="175" t="s">
        <v>1487</v>
      </c>
      <c r="C339" s="175"/>
      <c r="D339" s="176"/>
      <c r="E339" s="251">
        <f>VLOOKUP($A339,DTA!$A$3:$C$678,3,0)</f>
        <v>3884235.76</v>
      </c>
      <c r="F339" s="177"/>
      <c r="G339" s="177"/>
      <c r="H339" s="177"/>
    </row>
    <row r="340" spans="1:8" ht="16.5" x14ac:dyDescent="0.3">
      <c r="A340" s="223"/>
      <c r="B340" s="257"/>
      <c r="C340" s="175"/>
      <c r="D340" s="176"/>
      <c r="E340" s="177"/>
      <c r="F340" s="177"/>
      <c r="G340" s="177"/>
      <c r="H340" s="177"/>
    </row>
    <row r="341" spans="1:8" ht="17.100000000000001" customHeight="1" x14ac:dyDescent="0.3">
      <c r="A341" s="223" t="s">
        <v>371</v>
      </c>
      <c r="B341" s="175" t="s">
        <v>372</v>
      </c>
      <c r="C341" s="175"/>
      <c r="D341" s="176"/>
      <c r="E341" s="250"/>
      <c r="F341" s="251">
        <f>SUM(E342)</f>
        <v>3339474.84</v>
      </c>
      <c r="G341" s="177"/>
      <c r="H341" s="177"/>
    </row>
    <row r="342" spans="1:8" ht="17.100000000000001" customHeight="1" x14ac:dyDescent="0.3">
      <c r="A342" s="223" t="s">
        <v>373</v>
      </c>
      <c r="B342" s="175" t="s">
        <v>374</v>
      </c>
      <c r="C342" s="175"/>
      <c r="D342" s="176"/>
      <c r="E342" s="251">
        <f>VLOOKUP($A342,DTA!$A$3:$C$678,3,0)</f>
        <v>3339474.84</v>
      </c>
      <c r="F342" s="250"/>
      <c r="G342" s="177"/>
      <c r="H342" s="177"/>
    </row>
    <row r="343" spans="1:8" ht="13.5" x14ac:dyDescent="0.25">
      <c r="A343" s="174"/>
      <c r="B343" s="175"/>
      <c r="C343" s="175"/>
      <c r="D343" s="176"/>
      <c r="E343" s="177"/>
      <c r="F343" s="177"/>
      <c r="G343" s="177"/>
      <c r="H343" s="177"/>
    </row>
    <row r="344" spans="1:8" ht="17.100000000000001" customHeight="1" x14ac:dyDescent="0.2">
      <c r="A344" s="189" t="s">
        <v>375</v>
      </c>
      <c r="B344" s="188" t="s">
        <v>376</v>
      </c>
      <c r="C344" s="172"/>
      <c r="D344" s="169"/>
      <c r="E344" s="170"/>
      <c r="F344" s="170"/>
      <c r="G344" s="270">
        <f>SUM(F345)</f>
        <v>2380.5300000000002</v>
      </c>
      <c r="H344" s="170"/>
    </row>
    <row r="345" spans="1:8" ht="17.100000000000001" customHeight="1" x14ac:dyDescent="0.3">
      <c r="A345" s="223" t="s">
        <v>377</v>
      </c>
      <c r="B345" s="175" t="s">
        <v>376</v>
      </c>
      <c r="C345" s="175"/>
      <c r="D345" s="176"/>
      <c r="E345" s="177"/>
      <c r="F345" s="251">
        <f>VLOOKUP($A345,DTA!$A$3:$C$678,3,0)</f>
        <v>2380.5300000000002</v>
      </c>
      <c r="G345" s="250"/>
      <c r="H345" s="177"/>
    </row>
    <row r="346" spans="1:8" ht="16.5" x14ac:dyDescent="0.3">
      <c r="A346" s="174"/>
      <c r="B346" s="175"/>
      <c r="C346" s="175"/>
      <c r="D346" s="176"/>
      <c r="E346" s="177"/>
      <c r="F346" s="250"/>
      <c r="G346" s="250"/>
      <c r="H346" s="177"/>
    </row>
    <row r="347" spans="1:8" ht="17.100000000000001" customHeight="1" x14ac:dyDescent="0.2">
      <c r="A347" s="189" t="s">
        <v>378</v>
      </c>
      <c r="B347" s="188" t="s">
        <v>379</v>
      </c>
      <c r="C347" s="172"/>
      <c r="D347" s="169"/>
      <c r="E347" s="170"/>
      <c r="F347" s="252"/>
      <c r="G347" s="270">
        <f>SUM(F348)</f>
        <v>576940.41</v>
      </c>
      <c r="H347" s="170"/>
    </row>
    <row r="348" spans="1:8" ht="17.100000000000001" customHeight="1" x14ac:dyDescent="0.3">
      <c r="A348" s="223" t="s">
        <v>380</v>
      </c>
      <c r="B348" s="175" t="s">
        <v>381</v>
      </c>
      <c r="C348" s="175"/>
      <c r="D348" s="176"/>
      <c r="E348" s="177"/>
      <c r="F348" s="251">
        <f>VLOOKUP($A348,DTA!$A$3:$C$678,3,0)</f>
        <v>576940.41</v>
      </c>
      <c r="G348" s="250"/>
      <c r="H348" s="177"/>
    </row>
    <row r="349" spans="1:8" ht="16.5" x14ac:dyDescent="0.3">
      <c r="A349" s="174"/>
      <c r="B349" s="175"/>
      <c r="C349" s="175"/>
      <c r="D349" s="176"/>
      <c r="E349" s="177"/>
      <c r="F349" s="250"/>
      <c r="G349" s="250"/>
      <c r="H349" s="177"/>
    </row>
    <row r="350" spans="1:8" ht="17.100000000000001" customHeight="1" x14ac:dyDescent="0.2">
      <c r="A350" s="189" t="s">
        <v>382</v>
      </c>
      <c r="B350" s="188" t="s">
        <v>1378</v>
      </c>
      <c r="C350" s="172"/>
      <c r="D350" s="169"/>
      <c r="E350" s="170"/>
      <c r="F350" s="252"/>
      <c r="G350" s="270">
        <f>SUM(F351:F362)</f>
        <v>4182288.5400000005</v>
      </c>
      <c r="H350" s="170"/>
    </row>
    <row r="351" spans="1:8" ht="17.100000000000001" customHeight="1" x14ac:dyDescent="0.3">
      <c r="A351" s="223" t="s">
        <v>384</v>
      </c>
      <c r="B351" s="175" t="s">
        <v>385</v>
      </c>
      <c r="C351" s="175"/>
      <c r="D351" s="176"/>
      <c r="E351" s="177"/>
      <c r="F351" s="253">
        <f>SUM(E352:E353)</f>
        <v>824851.52999999991</v>
      </c>
      <c r="G351" s="177"/>
      <c r="H351" s="177"/>
    </row>
    <row r="352" spans="1:8" ht="17.100000000000001" customHeight="1" x14ac:dyDescent="0.3">
      <c r="A352" s="223" t="s">
        <v>386</v>
      </c>
      <c r="B352" s="175" t="s">
        <v>387</v>
      </c>
      <c r="C352" s="175"/>
      <c r="D352" s="176"/>
      <c r="E352" s="253">
        <f>VLOOKUP($A352,DTA!$A$3:$C$678,3,0)</f>
        <v>26545.69</v>
      </c>
      <c r="F352" s="177"/>
      <c r="G352" s="177"/>
      <c r="H352" s="177"/>
    </row>
    <row r="353" spans="1:8" ht="17.100000000000001" customHeight="1" x14ac:dyDescent="0.3">
      <c r="A353" s="223" t="s">
        <v>388</v>
      </c>
      <c r="B353" s="175" t="s">
        <v>389</v>
      </c>
      <c r="C353" s="175"/>
      <c r="D353" s="176"/>
      <c r="E353" s="251">
        <f>VLOOKUP($A353,DTA!$A$3:$C$678,3,0)</f>
        <v>798305.84</v>
      </c>
      <c r="F353" s="177"/>
      <c r="G353" s="177"/>
      <c r="H353" s="177"/>
    </row>
    <row r="354" spans="1:8" ht="16.5" x14ac:dyDescent="0.3">
      <c r="A354" s="174"/>
      <c r="B354" s="175"/>
      <c r="C354" s="175"/>
      <c r="D354" s="176"/>
      <c r="E354" s="250"/>
      <c r="F354" s="177"/>
      <c r="G354" s="177"/>
      <c r="H354" s="177"/>
    </row>
    <row r="355" spans="1:8" ht="17.100000000000001" customHeight="1" x14ac:dyDescent="0.3">
      <c r="A355" s="223" t="s">
        <v>390</v>
      </c>
      <c r="B355" s="175" t="s">
        <v>391</v>
      </c>
      <c r="C355" s="175"/>
      <c r="D355" s="176"/>
      <c r="E355" s="250"/>
      <c r="F355" s="253">
        <f>SUM(E356:E359)</f>
        <v>845654.09000000008</v>
      </c>
      <c r="G355" s="177"/>
      <c r="H355" s="177"/>
    </row>
    <row r="356" spans="1:8" ht="17.100000000000001" customHeight="1" x14ac:dyDescent="0.3">
      <c r="A356" s="223" t="s">
        <v>392</v>
      </c>
      <c r="B356" s="175" t="s">
        <v>393</v>
      </c>
      <c r="C356" s="175"/>
      <c r="D356" s="176"/>
      <c r="E356" s="253">
        <f>VLOOKUP($A356,DTA!$A$3:$C$678,3,0)</f>
        <v>220473.2</v>
      </c>
      <c r="F356" s="177"/>
      <c r="G356" s="177"/>
      <c r="H356" s="177"/>
    </row>
    <row r="357" spans="1:8" ht="17.100000000000001" customHeight="1" x14ac:dyDescent="0.3">
      <c r="A357" s="223" t="s">
        <v>394</v>
      </c>
      <c r="B357" s="175" t="s">
        <v>395</v>
      </c>
      <c r="C357" s="175"/>
      <c r="D357" s="176"/>
      <c r="E357" s="253">
        <f>VLOOKUP($A357,DTA!$A$3:$C$678,3,0)</f>
        <v>11480.92</v>
      </c>
      <c r="F357" s="177"/>
      <c r="G357" s="177"/>
      <c r="H357" s="177"/>
    </row>
    <row r="358" spans="1:8" ht="17.100000000000001" customHeight="1" x14ac:dyDescent="0.3">
      <c r="A358" s="223" t="s">
        <v>396</v>
      </c>
      <c r="B358" s="175" t="s">
        <v>397</v>
      </c>
      <c r="C358" s="175"/>
      <c r="D358" s="176"/>
      <c r="E358" s="253">
        <f>VLOOKUP($A358,DTA!$A$3:$C$678,3,0)</f>
        <v>18688.97</v>
      </c>
      <c r="F358" s="177"/>
      <c r="G358" s="177"/>
      <c r="H358" s="177"/>
    </row>
    <row r="359" spans="1:8" ht="17.100000000000001" customHeight="1" x14ac:dyDescent="0.3">
      <c r="A359" s="223" t="s">
        <v>398</v>
      </c>
      <c r="B359" s="175" t="s">
        <v>399</v>
      </c>
      <c r="C359" s="175"/>
      <c r="D359" s="176"/>
      <c r="E359" s="251">
        <f>VLOOKUP($A359,DTA!$A$3:$C$678,3,0)</f>
        <v>595011</v>
      </c>
      <c r="F359" s="177"/>
      <c r="G359" s="177"/>
      <c r="H359" s="177"/>
    </row>
    <row r="360" spans="1:8" ht="13.5" x14ac:dyDescent="0.25">
      <c r="A360" s="174"/>
      <c r="B360" s="175"/>
      <c r="C360" s="175"/>
      <c r="D360" s="176"/>
      <c r="E360" s="177"/>
      <c r="F360" s="177"/>
      <c r="G360" s="177"/>
      <c r="H360" s="177"/>
    </row>
    <row r="361" spans="1:8" ht="16.5" x14ac:dyDescent="0.3">
      <c r="A361" s="223" t="s">
        <v>400</v>
      </c>
      <c r="B361" s="175" t="s">
        <v>401</v>
      </c>
      <c r="C361" s="175"/>
      <c r="D361" s="176"/>
      <c r="E361" s="177"/>
      <c r="F361" s="253">
        <f>VLOOKUP($A361,DTA!$A$3:$C$678,3,0)</f>
        <v>2383157.6800000002</v>
      </c>
      <c r="G361" s="177"/>
      <c r="H361" s="177"/>
    </row>
    <row r="362" spans="1:8" ht="16.5" x14ac:dyDescent="0.3">
      <c r="A362" s="223" t="s">
        <v>402</v>
      </c>
      <c r="B362" s="175" t="s">
        <v>403</v>
      </c>
      <c r="C362" s="175"/>
      <c r="D362" s="176"/>
      <c r="E362" s="177"/>
      <c r="F362" s="251">
        <f>VLOOKUP($A362,DTA!$A$3:$C$678,3,0)</f>
        <v>128625.24</v>
      </c>
      <c r="G362" s="177"/>
      <c r="H362" s="177"/>
    </row>
    <row r="363" spans="1:8" ht="13.5" x14ac:dyDescent="0.25">
      <c r="A363" s="174"/>
      <c r="B363" s="175"/>
      <c r="C363" s="175"/>
      <c r="D363" s="176"/>
      <c r="E363" s="177"/>
      <c r="F363" s="177"/>
      <c r="G363" s="177"/>
      <c r="H363" s="177"/>
    </row>
    <row r="364" spans="1:8" ht="17.100000000000001" customHeight="1" x14ac:dyDescent="0.2">
      <c r="A364" s="189" t="s">
        <v>404</v>
      </c>
      <c r="B364" s="188" t="s">
        <v>405</v>
      </c>
      <c r="C364" s="172"/>
      <c r="D364" s="169"/>
      <c r="E364" s="170"/>
      <c r="F364" s="170"/>
      <c r="G364" s="258">
        <f>SUM(F365:F378)</f>
        <v>-5045816.93</v>
      </c>
      <c r="H364" s="170"/>
    </row>
    <row r="365" spans="1:8" ht="17.100000000000001" customHeight="1" x14ac:dyDescent="0.3">
      <c r="A365" s="223" t="s">
        <v>406</v>
      </c>
      <c r="B365" s="175" t="s">
        <v>367</v>
      </c>
      <c r="C365" s="175"/>
      <c r="D365" s="176"/>
      <c r="E365" s="177"/>
      <c r="F365" s="253">
        <f>SUM(E366:E367)</f>
        <v>-1351059.3599999999</v>
      </c>
      <c r="G365" s="177"/>
      <c r="H365" s="177"/>
    </row>
    <row r="366" spans="1:8" ht="17.100000000000001" customHeight="1" x14ac:dyDescent="0.3">
      <c r="A366" s="223" t="s">
        <v>407</v>
      </c>
      <c r="B366" s="175" t="s">
        <v>370</v>
      </c>
      <c r="C366" s="175"/>
      <c r="D366" s="176"/>
      <c r="E366" s="253">
        <f>VLOOKUP($A366,DTA!$A$3:$C$678,3,0)</f>
        <v>-1141909.9099999999</v>
      </c>
      <c r="F366" s="177"/>
      <c r="G366" s="177"/>
      <c r="H366" s="177"/>
    </row>
    <row r="367" spans="1:8" ht="17.100000000000001" customHeight="1" x14ac:dyDescent="0.3">
      <c r="A367" s="223" t="s">
        <v>1594</v>
      </c>
      <c r="B367" s="175" t="s">
        <v>1487</v>
      </c>
      <c r="C367" s="175"/>
      <c r="D367" s="176"/>
      <c r="E367" s="251">
        <f>VLOOKUP($A367,DTA!$A$3:$C$678,3,0)</f>
        <v>-209149.45</v>
      </c>
      <c r="F367" s="177"/>
      <c r="G367" s="177"/>
      <c r="H367" s="177"/>
    </row>
    <row r="368" spans="1:8" ht="16.5" x14ac:dyDescent="0.3">
      <c r="A368" s="174"/>
      <c r="B368" s="175"/>
      <c r="C368" s="175"/>
      <c r="D368" s="176"/>
      <c r="E368" s="250"/>
      <c r="F368" s="177"/>
      <c r="G368" s="177"/>
      <c r="H368" s="177"/>
    </row>
    <row r="369" spans="1:8" ht="17.100000000000001" customHeight="1" x14ac:dyDescent="0.3">
      <c r="A369" s="223" t="s">
        <v>408</v>
      </c>
      <c r="B369" s="175" t="s">
        <v>409</v>
      </c>
      <c r="C369" s="175"/>
      <c r="D369" s="176"/>
      <c r="E369" s="250"/>
      <c r="F369" s="253">
        <f>SUM(E370)</f>
        <v>-540977.81999999995</v>
      </c>
      <c r="G369" s="177"/>
      <c r="H369" s="177"/>
    </row>
    <row r="370" spans="1:8" ht="17.100000000000001" customHeight="1" x14ac:dyDescent="0.3">
      <c r="A370" s="223" t="s">
        <v>410</v>
      </c>
      <c r="B370" s="175" t="s">
        <v>374</v>
      </c>
      <c r="C370" s="175"/>
      <c r="D370" s="176"/>
      <c r="E370" s="251">
        <f>VLOOKUP($A370,DTA!$A$3:$C$678,3,0)</f>
        <v>-540977.81999999995</v>
      </c>
      <c r="F370" s="250"/>
      <c r="G370" s="177"/>
      <c r="H370" s="177"/>
    </row>
    <row r="371" spans="1:8" ht="16.5" x14ac:dyDescent="0.3">
      <c r="A371" s="174"/>
      <c r="B371" s="175"/>
      <c r="C371" s="175"/>
      <c r="D371" s="176"/>
      <c r="E371" s="250"/>
      <c r="F371" s="250"/>
      <c r="G371" s="177"/>
      <c r="H371" s="177"/>
    </row>
    <row r="372" spans="1:8" ht="17.100000000000001" customHeight="1" x14ac:dyDescent="0.3">
      <c r="A372" s="223" t="s">
        <v>411</v>
      </c>
      <c r="B372" s="175" t="s">
        <v>376</v>
      </c>
      <c r="C372" s="175"/>
      <c r="D372" s="176"/>
      <c r="E372" s="250"/>
      <c r="F372" s="253">
        <f>SUM(E373)</f>
        <v>-2142.48</v>
      </c>
      <c r="G372" s="177"/>
      <c r="H372" s="177"/>
    </row>
    <row r="373" spans="1:8" ht="17.100000000000001" customHeight="1" x14ac:dyDescent="0.3">
      <c r="A373" s="223" t="s">
        <v>412</v>
      </c>
      <c r="B373" s="175" t="s">
        <v>376</v>
      </c>
      <c r="C373" s="175"/>
      <c r="D373" s="176"/>
      <c r="E373" s="251">
        <f>VLOOKUP($A373,DTA!$A$3:$C$678,3,0)</f>
        <v>-2142.48</v>
      </c>
      <c r="F373" s="250"/>
      <c r="G373" s="177"/>
      <c r="H373" s="177"/>
    </row>
    <row r="374" spans="1:8" ht="16.5" x14ac:dyDescent="0.3">
      <c r="A374" s="174"/>
      <c r="B374" s="175"/>
      <c r="C374" s="175"/>
      <c r="D374" s="176"/>
      <c r="E374" s="250"/>
      <c r="F374" s="250"/>
      <c r="G374" s="177"/>
      <c r="H374" s="177"/>
    </row>
    <row r="375" spans="1:8" ht="17.100000000000001" customHeight="1" x14ac:dyDescent="0.3">
      <c r="A375" s="223" t="s">
        <v>413</v>
      </c>
      <c r="B375" s="175" t="s">
        <v>379</v>
      </c>
      <c r="C375" s="175"/>
      <c r="D375" s="176"/>
      <c r="E375" s="250"/>
      <c r="F375" s="253">
        <f>SUM(E376)</f>
        <v>-348959.75</v>
      </c>
      <c r="G375" s="177"/>
      <c r="H375" s="177"/>
    </row>
    <row r="376" spans="1:8" ht="17.100000000000001" customHeight="1" x14ac:dyDescent="0.3">
      <c r="A376" s="223" t="s">
        <v>414</v>
      </c>
      <c r="B376" s="175" t="s">
        <v>381</v>
      </c>
      <c r="C376" s="175"/>
      <c r="D376" s="176"/>
      <c r="E376" s="251">
        <f>VLOOKUP($A376,DTA!$A$3:$C$678,3,0)</f>
        <v>-348959.75</v>
      </c>
      <c r="F376" s="250"/>
      <c r="G376" s="177"/>
      <c r="H376" s="177"/>
    </row>
    <row r="377" spans="1:8" ht="16.5" x14ac:dyDescent="0.3">
      <c r="A377" s="174"/>
      <c r="B377" s="175"/>
      <c r="C377" s="175"/>
      <c r="D377" s="176"/>
      <c r="E377" s="250"/>
      <c r="F377" s="250"/>
      <c r="G377" s="177"/>
      <c r="H377" s="177"/>
    </row>
    <row r="378" spans="1:8" ht="17.100000000000001" customHeight="1" x14ac:dyDescent="0.3">
      <c r="A378" s="223" t="s">
        <v>415</v>
      </c>
      <c r="B378" s="175" t="s">
        <v>383</v>
      </c>
      <c r="C378" s="175"/>
      <c r="D378" s="176"/>
      <c r="E378" s="250"/>
      <c r="F378" s="251">
        <f>SUM(E379:E390)</f>
        <v>-2802677.5200000005</v>
      </c>
      <c r="G378" s="177"/>
      <c r="H378" s="177"/>
    </row>
    <row r="379" spans="1:8" ht="17.100000000000001" customHeight="1" x14ac:dyDescent="0.3">
      <c r="A379" s="223" t="s">
        <v>416</v>
      </c>
      <c r="B379" s="175" t="s">
        <v>385</v>
      </c>
      <c r="C379" s="175"/>
      <c r="D379" s="176"/>
      <c r="E379" s="253">
        <f>SUM(D380:D382)</f>
        <v>-971810.3</v>
      </c>
      <c r="F379" s="177"/>
      <c r="G379" s="177"/>
      <c r="H379" s="177"/>
    </row>
    <row r="380" spans="1:8" s="3" customFormat="1" ht="17.100000000000001" customHeight="1" x14ac:dyDescent="0.3">
      <c r="A380" s="223" t="s">
        <v>417</v>
      </c>
      <c r="B380" s="175" t="s">
        <v>418</v>
      </c>
      <c r="C380" s="175"/>
      <c r="D380" s="253">
        <f>VLOOKUP($A380,DTA!$A$3:$C$678,3,0)</f>
        <v>-23616.92</v>
      </c>
      <c r="E380" s="177"/>
      <c r="F380" s="177"/>
      <c r="G380" s="177"/>
      <c r="H380" s="177"/>
    </row>
    <row r="381" spans="1:8" ht="17.100000000000001" customHeight="1" x14ac:dyDescent="0.3">
      <c r="A381" s="223" t="s">
        <v>419</v>
      </c>
      <c r="B381" s="175" t="s">
        <v>420</v>
      </c>
      <c r="C381" s="175"/>
      <c r="D381" s="253">
        <f>VLOOKUP($A381,DTA!$A$3:$C$678,3,0)</f>
        <v>-491445.58</v>
      </c>
      <c r="E381" s="177"/>
      <c r="F381" s="177"/>
      <c r="G381" s="177"/>
      <c r="H381" s="177"/>
    </row>
    <row r="382" spans="1:8" s="3" customFormat="1" ht="17.100000000000001" customHeight="1" x14ac:dyDescent="0.3">
      <c r="A382" s="223" t="s">
        <v>421</v>
      </c>
      <c r="B382" s="175" t="s">
        <v>389</v>
      </c>
      <c r="C382" s="175"/>
      <c r="D382" s="251">
        <f>VLOOKUP($A382,DTA!$A$3:$C$678,3,0)</f>
        <v>-456747.8</v>
      </c>
      <c r="E382" s="177"/>
      <c r="F382" s="177"/>
      <c r="G382" s="177"/>
      <c r="H382" s="177"/>
    </row>
    <row r="383" spans="1:8" ht="16.5" x14ac:dyDescent="0.3">
      <c r="A383" s="174"/>
      <c r="B383" s="175"/>
      <c r="C383" s="175"/>
      <c r="D383" s="277"/>
      <c r="E383" s="177"/>
      <c r="F383" s="177"/>
      <c r="G383" s="177"/>
      <c r="H383" s="177"/>
    </row>
    <row r="384" spans="1:8" ht="17.100000000000001" customHeight="1" x14ac:dyDescent="0.3">
      <c r="A384" s="223" t="s">
        <v>422</v>
      </c>
      <c r="B384" s="175" t="s">
        <v>423</v>
      </c>
      <c r="C384" s="175"/>
      <c r="D384" s="277"/>
      <c r="E384" s="253">
        <f>SUM(D385:D387)</f>
        <v>-183836.84</v>
      </c>
      <c r="F384" s="177"/>
      <c r="G384" s="177"/>
      <c r="H384" s="177"/>
    </row>
    <row r="385" spans="1:8" ht="17.100000000000001" customHeight="1" x14ac:dyDescent="0.3">
      <c r="A385" s="223" t="s">
        <v>424</v>
      </c>
      <c r="B385" s="175" t="s">
        <v>393</v>
      </c>
      <c r="C385" s="175"/>
      <c r="D385" s="253">
        <f>VLOOKUP($A385,DTA!$A$3:$C$678,3,0)</f>
        <v>-162109.14000000001</v>
      </c>
      <c r="E385" s="177"/>
      <c r="F385" s="177"/>
      <c r="G385" s="177"/>
      <c r="H385" s="177"/>
    </row>
    <row r="386" spans="1:8" ht="17.100000000000001" customHeight="1" x14ac:dyDescent="0.3">
      <c r="A386" s="223" t="s">
        <v>425</v>
      </c>
      <c r="B386" s="175" t="s">
        <v>395</v>
      </c>
      <c r="C386" s="175"/>
      <c r="D386" s="253">
        <f>VLOOKUP($A386,DTA!$A$3:$C$678,3,0)</f>
        <v>-10332.83</v>
      </c>
      <c r="E386" s="177"/>
      <c r="F386" s="177"/>
      <c r="G386" s="177"/>
      <c r="H386" s="177"/>
    </row>
    <row r="387" spans="1:8" ht="17.100000000000001" customHeight="1" x14ac:dyDescent="0.3">
      <c r="A387" s="223" t="s">
        <v>426</v>
      </c>
      <c r="B387" s="175" t="s">
        <v>397</v>
      </c>
      <c r="C387" s="175"/>
      <c r="D387" s="251">
        <f>VLOOKUP($A387,DTA!$A$3:$C$678,3,0)</f>
        <v>-11394.87</v>
      </c>
      <c r="E387" s="177"/>
      <c r="F387" s="177"/>
      <c r="G387" s="177"/>
      <c r="H387" s="177"/>
    </row>
    <row r="388" spans="1:8" ht="13.5" x14ac:dyDescent="0.25">
      <c r="A388" s="174"/>
      <c r="B388" s="175"/>
      <c r="C388" s="175"/>
      <c r="D388" s="176"/>
      <c r="E388" s="177"/>
      <c r="F388" s="177"/>
      <c r="G388" s="177"/>
      <c r="H388" s="177"/>
    </row>
    <row r="389" spans="1:8" ht="17.100000000000001" customHeight="1" x14ac:dyDescent="0.3">
      <c r="A389" s="223" t="s">
        <v>427</v>
      </c>
      <c r="B389" s="175" t="s">
        <v>401</v>
      </c>
      <c r="C389" s="175"/>
      <c r="D389" s="176"/>
      <c r="E389" s="253">
        <f>VLOOKUP($A389,DTA!$A$3:$C$678,3,0)</f>
        <v>-1543363.3</v>
      </c>
      <c r="F389" s="177"/>
      <c r="G389" s="177"/>
      <c r="H389" s="177"/>
    </row>
    <row r="390" spans="1:8" ht="17.100000000000001" customHeight="1" x14ac:dyDescent="0.3">
      <c r="A390" s="223" t="s">
        <v>428</v>
      </c>
      <c r="B390" s="175" t="s">
        <v>403</v>
      </c>
      <c r="C390" s="175"/>
      <c r="D390" s="176"/>
      <c r="E390" s="251">
        <f>VLOOKUP($A390,DTA!$A$3:$C$678,3,0)</f>
        <v>-103667.08</v>
      </c>
      <c r="F390" s="177"/>
      <c r="G390" s="177"/>
      <c r="H390" s="177"/>
    </row>
    <row r="391" spans="1:8" ht="13.5" x14ac:dyDescent="0.25">
      <c r="A391" s="174"/>
      <c r="B391" s="175"/>
      <c r="C391" s="175"/>
      <c r="D391" s="176"/>
      <c r="E391" s="177"/>
      <c r="F391" s="177"/>
      <c r="G391" s="177"/>
      <c r="H391" s="177"/>
    </row>
    <row r="392" spans="1:8" ht="15.75" thickBot="1" x14ac:dyDescent="0.25">
      <c r="A392" s="168" t="s">
        <v>429</v>
      </c>
      <c r="B392" s="582" t="s">
        <v>430</v>
      </c>
      <c r="C392" s="582"/>
      <c r="D392" s="582"/>
      <c r="E392" s="170"/>
      <c r="F392" s="170"/>
      <c r="G392" s="170"/>
      <c r="H392" s="255">
        <f>SUM(G394:G409)</f>
        <v>5854216.8600000003</v>
      </c>
    </row>
    <row r="393" spans="1:8" ht="10.5" customHeight="1" thickTop="1" x14ac:dyDescent="0.25">
      <c r="A393" s="174"/>
      <c r="B393" s="175"/>
      <c r="C393" s="175"/>
      <c r="D393" s="176"/>
      <c r="E393" s="177"/>
      <c r="F393" s="177"/>
      <c r="G393" s="177"/>
      <c r="H393" s="177"/>
    </row>
    <row r="394" spans="1:8" ht="16.5" customHeight="1" x14ac:dyDescent="0.2">
      <c r="A394" s="189" t="s">
        <v>431</v>
      </c>
      <c r="B394" s="188" t="s">
        <v>367</v>
      </c>
      <c r="C394" s="188"/>
      <c r="D394" s="264"/>
      <c r="E394" s="252"/>
      <c r="F394" s="170"/>
      <c r="G394" s="270">
        <f>+F395</f>
        <v>5838011.1500000004</v>
      </c>
      <c r="H394" s="170"/>
    </row>
    <row r="395" spans="1:8" ht="16.5" customHeight="1" x14ac:dyDescent="0.3">
      <c r="A395" s="223" t="s">
        <v>1408</v>
      </c>
      <c r="B395" s="175" t="s">
        <v>321</v>
      </c>
      <c r="C395" s="188"/>
      <c r="D395" s="264"/>
      <c r="E395" s="252"/>
      <c r="F395" s="253">
        <f>+E396+E399+E404</f>
        <v>5838011.1500000004</v>
      </c>
      <c r="G395" s="180"/>
      <c r="H395" s="170"/>
    </row>
    <row r="396" spans="1:8" s="3" customFormat="1" ht="16.5" x14ac:dyDescent="0.3">
      <c r="A396" s="223" t="s">
        <v>1409</v>
      </c>
      <c r="B396" s="175" t="s">
        <v>1410</v>
      </c>
      <c r="C396" s="257"/>
      <c r="D396" s="277"/>
      <c r="E396" s="253">
        <f>SUM(D397:D398)</f>
        <v>1193273.71</v>
      </c>
      <c r="G396" s="177"/>
      <c r="H396" s="177"/>
    </row>
    <row r="397" spans="1:8" ht="16.5" x14ac:dyDescent="0.3">
      <c r="A397" s="223" t="s">
        <v>1411</v>
      </c>
      <c r="B397" s="175" t="s">
        <v>24</v>
      </c>
      <c r="C397" s="257"/>
      <c r="D397" s="251">
        <f>VLOOKUP($A397,DTA!$A$3:$C$678,3,0)</f>
        <v>1193273.71</v>
      </c>
      <c r="E397" s="282"/>
      <c r="F397" s="177"/>
      <c r="G397" s="177"/>
      <c r="H397" s="177"/>
    </row>
    <row r="398" spans="1:8" ht="16.5" hidden="1" x14ac:dyDescent="0.3">
      <c r="A398" s="223" t="s">
        <v>1412</v>
      </c>
      <c r="B398" s="175" t="s">
        <v>434</v>
      </c>
      <c r="C398" s="257"/>
      <c r="D398" s="251">
        <v>0</v>
      </c>
      <c r="E398" s="250"/>
      <c r="F398" s="177"/>
      <c r="G398" s="177"/>
      <c r="H398" s="177"/>
    </row>
    <row r="399" spans="1:8" s="3" customFormat="1" ht="16.5" x14ac:dyDescent="0.3">
      <c r="A399" s="223" t="s">
        <v>1413</v>
      </c>
      <c r="B399" s="175" t="s">
        <v>340</v>
      </c>
      <c r="C399" s="257"/>
      <c r="D399" s="253"/>
      <c r="E399" s="253">
        <f>+D400+D401+D402</f>
        <v>3722822.44</v>
      </c>
      <c r="F399" s="177"/>
      <c r="G399" s="177"/>
      <c r="H399" s="177"/>
    </row>
    <row r="400" spans="1:8" s="3" customFormat="1" ht="17.100000000000001" customHeight="1" x14ac:dyDescent="0.3">
      <c r="A400" s="223" t="s">
        <v>1414</v>
      </c>
      <c r="B400" s="175" t="s">
        <v>24</v>
      </c>
      <c r="C400" s="257"/>
      <c r="D400" s="253">
        <f>VLOOKUP($A400,DTA!$A$3:$C$678,3,0)</f>
        <v>3510302.44</v>
      </c>
      <c r="E400" s="253"/>
      <c r="F400" s="177"/>
      <c r="G400" s="177"/>
      <c r="H400" s="177"/>
    </row>
    <row r="401" spans="1:8" ht="17.100000000000001" hidden="1" customHeight="1" x14ac:dyDescent="0.3">
      <c r="A401" s="223" t="s">
        <v>1415</v>
      </c>
      <c r="B401" s="175" t="s">
        <v>434</v>
      </c>
      <c r="C401" s="257"/>
      <c r="D401" s="253">
        <v>0</v>
      </c>
      <c r="E401" s="253"/>
      <c r="F401" s="177"/>
      <c r="G401" s="177"/>
      <c r="H401" s="177"/>
    </row>
    <row r="402" spans="1:8" ht="17.100000000000001" customHeight="1" x14ac:dyDescent="0.3">
      <c r="A402" s="223" t="s">
        <v>1595</v>
      </c>
      <c r="B402" s="175" t="s">
        <v>1596</v>
      </c>
      <c r="C402" s="257"/>
      <c r="D402" s="251">
        <f>VLOOKUP($A402,DTA!$A$3:$C$678,3,0)</f>
        <v>212520</v>
      </c>
      <c r="E402" s="253"/>
      <c r="F402" s="177"/>
      <c r="G402" s="177"/>
      <c r="H402" s="177"/>
    </row>
    <row r="403" spans="1:8" ht="12" customHeight="1" x14ac:dyDescent="0.25">
      <c r="A403" s="174"/>
      <c r="B403" s="175"/>
      <c r="C403" s="175"/>
      <c r="D403" s="179"/>
      <c r="E403" s="179"/>
      <c r="F403" s="177"/>
      <c r="G403" s="177"/>
      <c r="H403" s="177"/>
    </row>
    <row r="404" spans="1:8" ht="17.100000000000001" customHeight="1" x14ac:dyDescent="0.3">
      <c r="A404" s="223" t="s">
        <v>1420</v>
      </c>
      <c r="B404" s="175" t="s">
        <v>1421</v>
      </c>
      <c r="C404" s="175"/>
      <c r="D404" s="179"/>
      <c r="E404" s="253">
        <f>+D405+D406</f>
        <v>921915</v>
      </c>
      <c r="F404" s="177"/>
      <c r="G404" s="177"/>
      <c r="H404" s="177"/>
    </row>
    <row r="405" spans="1:8" ht="17.100000000000001" customHeight="1" x14ac:dyDescent="0.3">
      <c r="A405" s="223" t="s">
        <v>1422</v>
      </c>
      <c r="B405" s="175" t="s">
        <v>338</v>
      </c>
      <c r="C405" s="175"/>
      <c r="D405" s="253">
        <f>VLOOKUP($A405,DTA!$A$3:$C$678,3,0)</f>
        <v>823505</v>
      </c>
      <c r="E405" s="179"/>
      <c r="F405" s="177"/>
      <c r="G405" s="177"/>
      <c r="H405" s="177"/>
    </row>
    <row r="406" spans="1:8" ht="17.100000000000001" customHeight="1" x14ac:dyDescent="0.3">
      <c r="A406" s="223" t="s">
        <v>1423</v>
      </c>
      <c r="B406" s="175" t="s">
        <v>1424</v>
      </c>
      <c r="C406" s="175"/>
      <c r="D406" s="251">
        <f>VLOOKUP($A406,DTA!$A$3:$C$678,3,0)</f>
        <v>98410</v>
      </c>
      <c r="E406" s="179"/>
      <c r="F406" s="177"/>
      <c r="G406" s="177"/>
      <c r="H406" s="177"/>
    </row>
    <row r="407" spans="1:8" ht="11.25" customHeight="1" x14ac:dyDescent="0.25">
      <c r="A407" s="174"/>
      <c r="B407" s="175"/>
      <c r="C407" s="175"/>
      <c r="D407" s="176"/>
      <c r="E407" s="177"/>
      <c r="F407" s="177"/>
      <c r="G407" s="177"/>
      <c r="H407" s="177"/>
    </row>
    <row r="408" spans="1:8" ht="19.5" customHeight="1" x14ac:dyDescent="0.2">
      <c r="A408" s="189" t="s">
        <v>435</v>
      </c>
      <c r="B408" s="188" t="s">
        <v>436</v>
      </c>
      <c r="C408" s="172"/>
      <c r="D408" s="169"/>
      <c r="E408" s="170"/>
      <c r="F408" s="252"/>
      <c r="G408" s="270">
        <f>SUM(F409)</f>
        <v>16205.71</v>
      </c>
      <c r="H408" s="170"/>
    </row>
    <row r="409" spans="1:8" ht="16.5" customHeight="1" x14ac:dyDescent="0.3">
      <c r="A409" s="223" t="s">
        <v>437</v>
      </c>
      <c r="B409" s="175" t="s">
        <v>438</v>
      </c>
      <c r="C409" s="175"/>
      <c r="D409" s="176"/>
      <c r="E409" s="177"/>
      <c r="F409" s="251">
        <f>VLOOKUP($A409,DTA!$A$3:$C$678,3,0)</f>
        <v>16205.71</v>
      </c>
      <c r="G409" s="250"/>
      <c r="H409" s="177"/>
    </row>
    <row r="410" spans="1:8" ht="18.75" customHeight="1" x14ac:dyDescent="0.3">
      <c r="A410" s="174"/>
      <c r="B410" s="175"/>
      <c r="C410" s="175"/>
      <c r="D410" s="176"/>
      <c r="E410" s="177"/>
      <c r="F410" s="250"/>
      <c r="G410" s="250"/>
      <c r="H410" s="177"/>
    </row>
    <row r="411" spans="1:8" ht="16.5" customHeight="1" x14ac:dyDescent="0.3">
      <c r="A411" s="174"/>
      <c r="B411" s="175"/>
      <c r="C411" s="175"/>
      <c r="D411" s="176"/>
      <c r="E411" s="177"/>
      <c r="F411" s="253"/>
      <c r="G411" s="250"/>
      <c r="H411" s="177"/>
    </row>
    <row r="412" spans="1:8" ht="15.75" thickBot="1" x14ac:dyDescent="0.25">
      <c r="A412" s="168" t="s">
        <v>443</v>
      </c>
      <c r="B412" s="582" t="s">
        <v>444</v>
      </c>
      <c r="C412" s="582"/>
      <c r="D412" s="582"/>
      <c r="E412" s="170"/>
      <c r="F412" s="252"/>
      <c r="G412" s="252"/>
      <c r="H412" s="307">
        <f>SUM(G414:G464)</f>
        <v>4500833.6500000004</v>
      </c>
    </row>
    <row r="413" spans="1:8" ht="11.25" customHeight="1" thickTop="1" x14ac:dyDescent="0.3">
      <c r="A413" s="174"/>
      <c r="B413" s="175"/>
      <c r="C413" s="175"/>
      <c r="D413" s="176"/>
      <c r="E413" s="177"/>
      <c r="F413" s="250"/>
      <c r="G413" s="250"/>
      <c r="H413" s="180"/>
    </row>
    <row r="414" spans="1:8" ht="18" customHeight="1" x14ac:dyDescent="0.2">
      <c r="A414" s="189" t="s">
        <v>445</v>
      </c>
      <c r="B414" s="188" t="s">
        <v>1136</v>
      </c>
      <c r="C414" s="172"/>
      <c r="D414" s="169"/>
      <c r="E414" s="170"/>
      <c r="F414" s="252"/>
      <c r="G414" s="270">
        <f>SUM(F415:F448)</f>
        <v>3729898.66</v>
      </c>
      <c r="H414" s="170"/>
    </row>
    <row r="415" spans="1:8" ht="17.100000000000001" customHeight="1" x14ac:dyDescent="0.3">
      <c r="A415" s="223" t="s">
        <v>447</v>
      </c>
      <c r="B415" s="175" t="s">
        <v>448</v>
      </c>
      <c r="C415" s="175"/>
      <c r="D415" s="176"/>
      <c r="E415" s="179"/>
      <c r="F415" s="253">
        <f>SUM(E416:E417)</f>
        <v>17913.849999999999</v>
      </c>
      <c r="G415" s="250"/>
      <c r="H415" s="177"/>
    </row>
    <row r="416" spans="1:8" ht="17.100000000000001" customHeight="1" x14ac:dyDescent="0.3">
      <c r="A416" s="223" t="s">
        <v>449</v>
      </c>
      <c r="B416" s="175" t="s">
        <v>450</v>
      </c>
      <c r="C416" s="175"/>
      <c r="D416" s="176"/>
      <c r="E416" s="253">
        <f>VLOOKUP($A416,DTA!$A$3:$C$678,3,0)</f>
        <v>3050.3</v>
      </c>
      <c r="F416" s="177"/>
      <c r="G416" s="177"/>
      <c r="H416" s="177"/>
    </row>
    <row r="417" spans="1:8" ht="17.100000000000001" customHeight="1" x14ac:dyDescent="0.3">
      <c r="A417" s="223" t="s">
        <v>451</v>
      </c>
      <c r="B417" s="175" t="s">
        <v>452</v>
      </c>
      <c r="C417" s="175"/>
      <c r="D417" s="176"/>
      <c r="E417" s="251">
        <f>VLOOKUP($A417,DTA!$A$3:$C$678,3,0)</f>
        <v>14863.55</v>
      </c>
      <c r="F417" s="177"/>
      <c r="G417" s="177"/>
      <c r="H417" s="177"/>
    </row>
    <row r="418" spans="1:8" ht="16.5" customHeight="1" x14ac:dyDescent="0.3">
      <c r="A418" s="174"/>
      <c r="B418" s="175"/>
      <c r="C418" s="175"/>
      <c r="D418" s="176"/>
      <c r="E418" s="250"/>
      <c r="F418" s="177"/>
      <c r="G418" s="177"/>
      <c r="H418" s="177"/>
    </row>
    <row r="419" spans="1:8" ht="17.100000000000001" customHeight="1" x14ac:dyDescent="0.3">
      <c r="A419" s="223" t="s">
        <v>453</v>
      </c>
      <c r="B419" s="175" t="s">
        <v>1374</v>
      </c>
      <c r="C419" s="175"/>
      <c r="D419" s="176"/>
      <c r="E419" s="250"/>
      <c r="F419" s="253">
        <f>SUM(E420:E421)</f>
        <v>588128.6</v>
      </c>
      <c r="G419" s="177"/>
      <c r="H419" s="177"/>
    </row>
    <row r="420" spans="1:8" ht="17.100000000000001" customHeight="1" x14ac:dyDescent="0.3">
      <c r="A420" s="223" t="s">
        <v>455</v>
      </c>
      <c r="B420" s="175" t="s">
        <v>456</v>
      </c>
      <c r="C420" s="175"/>
      <c r="D420" s="176"/>
      <c r="E420" s="253">
        <f>VLOOKUP($A420,DTA!$A$3:$C$678,3,0)</f>
        <v>283962.81</v>
      </c>
      <c r="F420" s="177"/>
      <c r="G420" s="177"/>
      <c r="H420" s="177"/>
    </row>
    <row r="421" spans="1:8" ht="17.100000000000001" customHeight="1" x14ac:dyDescent="0.3">
      <c r="A421" s="223" t="s">
        <v>457</v>
      </c>
      <c r="B421" s="175" t="s">
        <v>458</v>
      </c>
      <c r="C421" s="175"/>
      <c r="D421" s="176"/>
      <c r="E421" s="251">
        <f>VLOOKUP($A421,DTA!$A$3:$C$678,3,0)</f>
        <v>304165.78999999998</v>
      </c>
      <c r="F421" s="177"/>
      <c r="G421" s="177"/>
      <c r="H421" s="177"/>
    </row>
    <row r="422" spans="1:8" ht="17.100000000000001" customHeight="1" x14ac:dyDescent="0.3">
      <c r="A422" s="174"/>
      <c r="B422" s="175"/>
      <c r="C422" s="175"/>
      <c r="D422" s="176"/>
      <c r="E422" s="253"/>
      <c r="F422" s="177"/>
      <c r="G422" s="177"/>
      <c r="H422" s="177"/>
    </row>
    <row r="423" spans="1:8" ht="17.100000000000001" customHeight="1" x14ac:dyDescent="0.3">
      <c r="A423" s="223" t="s">
        <v>459</v>
      </c>
      <c r="B423" s="175" t="s">
        <v>460</v>
      </c>
      <c r="C423" s="175"/>
      <c r="D423" s="176"/>
      <c r="E423" s="250"/>
      <c r="F423" s="253">
        <f>SUM(E424:E427)</f>
        <v>309191.10000000003</v>
      </c>
      <c r="G423" s="177"/>
      <c r="H423" s="177"/>
    </row>
    <row r="424" spans="1:8" ht="17.100000000000001" customHeight="1" x14ac:dyDescent="0.3">
      <c r="A424" s="223" t="s">
        <v>1558</v>
      </c>
      <c r="B424" s="175" t="s">
        <v>460</v>
      </c>
      <c r="C424" s="175"/>
      <c r="D424" s="176"/>
      <c r="E424" s="253">
        <f>VLOOKUP($A424,DTA!$A$3:$C$678,3,0)</f>
        <v>50792.22</v>
      </c>
      <c r="F424" s="179"/>
      <c r="G424" s="177"/>
      <c r="H424" s="177"/>
    </row>
    <row r="425" spans="1:8" ht="17.100000000000001" customHeight="1" x14ac:dyDescent="0.3">
      <c r="A425" s="223" t="s">
        <v>461</v>
      </c>
      <c r="B425" s="323" t="s">
        <v>1375</v>
      </c>
      <c r="C425" s="175"/>
      <c r="D425" s="176"/>
      <c r="E425" s="253">
        <f>VLOOKUP($A425,DTA!$A$3:$C$678,3,0)</f>
        <v>261.29000000000002</v>
      </c>
      <c r="F425" s="177"/>
      <c r="G425" s="177"/>
      <c r="H425" s="177"/>
    </row>
    <row r="426" spans="1:8" ht="17.100000000000001" customHeight="1" x14ac:dyDescent="0.3">
      <c r="A426" s="223" t="s">
        <v>462</v>
      </c>
      <c r="B426" s="175" t="s">
        <v>1434</v>
      </c>
      <c r="C426" s="175"/>
      <c r="D426" s="176"/>
      <c r="E426" s="253">
        <f>VLOOKUP($A426,DTA!$A$3:$C$678,3,0)</f>
        <v>257859.76</v>
      </c>
      <c r="F426" s="177"/>
      <c r="G426" s="177"/>
      <c r="H426" s="177"/>
    </row>
    <row r="427" spans="1:8" ht="17.100000000000001" customHeight="1" x14ac:dyDescent="0.3">
      <c r="A427" s="223" t="s">
        <v>1543</v>
      </c>
      <c r="B427" s="175" t="s">
        <v>1544</v>
      </c>
      <c r="C427" s="175"/>
      <c r="D427" s="176"/>
      <c r="E427" s="251">
        <f>VLOOKUP($A427,DTA!$A$3:$C$678,3,0)</f>
        <v>277.83</v>
      </c>
      <c r="F427" s="177"/>
      <c r="G427" s="177"/>
      <c r="H427" s="177"/>
    </row>
    <row r="428" spans="1:8" ht="12" customHeight="1" x14ac:dyDescent="0.3">
      <c r="A428" s="174"/>
      <c r="B428" s="175"/>
      <c r="C428" s="175"/>
      <c r="D428" s="176"/>
      <c r="E428" s="250"/>
      <c r="F428" s="177"/>
      <c r="G428" s="177"/>
      <c r="H428" s="177"/>
    </row>
    <row r="429" spans="1:8" ht="17.100000000000001" customHeight="1" x14ac:dyDescent="0.3">
      <c r="A429" s="223" t="s">
        <v>463</v>
      </c>
      <c r="B429" s="175" t="s">
        <v>464</v>
      </c>
      <c r="C429" s="175"/>
      <c r="D429" s="176"/>
      <c r="E429" s="250"/>
      <c r="F429" s="253">
        <f>SUM(E430)</f>
        <v>190869.07</v>
      </c>
      <c r="G429" s="177"/>
      <c r="H429" s="177"/>
    </row>
    <row r="430" spans="1:8" ht="17.100000000000001" customHeight="1" x14ac:dyDescent="0.3">
      <c r="A430" s="223" t="s">
        <v>465</v>
      </c>
      <c r="B430" s="175" t="s">
        <v>464</v>
      </c>
      <c r="C430" s="175"/>
      <c r="D430" s="176"/>
      <c r="E430" s="251">
        <f>VLOOKUP($A430,DTA!$A$3:$C$678,3,0)</f>
        <v>190869.07</v>
      </c>
      <c r="F430" s="250"/>
      <c r="G430" s="177"/>
      <c r="H430" s="177"/>
    </row>
    <row r="431" spans="1:8" ht="15.75" customHeight="1" x14ac:dyDescent="0.3">
      <c r="A431" s="174"/>
      <c r="B431" s="175"/>
      <c r="C431" s="175"/>
      <c r="D431" s="176"/>
      <c r="E431" s="177"/>
      <c r="F431" s="250"/>
      <c r="G431" s="177"/>
      <c r="H431" s="177"/>
    </row>
    <row r="432" spans="1:8" ht="17.100000000000001" customHeight="1" x14ac:dyDescent="0.3">
      <c r="A432" s="223" t="s">
        <v>466</v>
      </c>
      <c r="B432" s="175" t="s">
        <v>467</v>
      </c>
      <c r="C432" s="175"/>
      <c r="D432" s="176"/>
      <c r="E432" s="177"/>
      <c r="F432" s="253">
        <f>VLOOKUP($A432,DTA!$A$3:$C$678,3,0)</f>
        <v>279262.32</v>
      </c>
      <c r="G432" s="177"/>
      <c r="H432" s="177"/>
    </row>
    <row r="433" spans="1:8" ht="18" customHeight="1" x14ac:dyDescent="0.3">
      <c r="A433" s="223" t="s">
        <v>468</v>
      </c>
      <c r="B433" s="175" t="s">
        <v>469</v>
      </c>
      <c r="C433" s="175"/>
      <c r="D433" s="176"/>
      <c r="E433" s="177"/>
      <c r="F433" s="253">
        <f>VLOOKUP($A433,DTA!$A$3:$C$678,3,0)</f>
        <v>294852.06</v>
      </c>
      <c r="G433" s="177"/>
      <c r="H433" s="177"/>
    </row>
    <row r="434" spans="1:8" ht="18" customHeight="1" x14ac:dyDescent="0.3">
      <c r="A434" s="223" t="s">
        <v>470</v>
      </c>
      <c r="B434" s="175" t="s">
        <v>471</v>
      </c>
      <c r="C434" s="175"/>
      <c r="D434" s="176"/>
      <c r="E434" s="177"/>
      <c r="F434" s="253">
        <f>VLOOKUP($A434,DTA!$A$3:$C$678,3,0)</f>
        <v>9875.4699999999993</v>
      </c>
      <c r="G434" s="177"/>
      <c r="H434" s="177"/>
    </row>
    <row r="435" spans="1:8" ht="17.100000000000001" customHeight="1" x14ac:dyDescent="0.3">
      <c r="A435" s="223" t="s">
        <v>472</v>
      </c>
      <c r="B435" s="175" t="s">
        <v>475</v>
      </c>
      <c r="C435" s="175"/>
      <c r="D435" s="176"/>
      <c r="E435" s="177"/>
      <c r="F435" s="253">
        <f>SUM(E436:E437)</f>
        <v>911204.83000000007</v>
      </c>
      <c r="G435" s="177"/>
      <c r="H435" s="177"/>
    </row>
    <row r="436" spans="1:8" s="3" customFormat="1" ht="16.5" customHeight="1" x14ac:dyDescent="0.3">
      <c r="A436" s="223" t="s">
        <v>474</v>
      </c>
      <c r="B436" s="175" t="s">
        <v>475</v>
      </c>
      <c r="C436" s="175"/>
      <c r="D436" s="176"/>
      <c r="E436" s="253">
        <f>VLOOKUP($A436,DTA!$A$3:$C$678,3,0)</f>
        <v>96367.66</v>
      </c>
      <c r="F436" s="250"/>
      <c r="G436" s="177"/>
      <c r="H436" s="177"/>
    </row>
    <row r="437" spans="1:8" ht="17.100000000000001" customHeight="1" x14ac:dyDescent="0.3">
      <c r="A437" s="223" t="s">
        <v>476</v>
      </c>
      <c r="B437" s="175" t="s">
        <v>477</v>
      </c>
      <c r="C437" s="175"/>
      <c r="D437" s="176"/>
      <c r="E437" s="251">
        <f>VLOOKUP($A437,DTA!$A$3:$C$678,3,0)</f>
        <v>814837.17</v>
      </c>
      <c r="F437" s="250"/>
      <c r="G437" s="177"/>
      <c r="H437" s="177"/>
    </row>
    <row r="438" spans="1:8" ht="18" customHeight="1" x14ac:dyDescent="0.3">
      <c r="A438" s="223" t="s">
        <v>1633</v>
      </c>
      <c r="B438" s="175" t="s">
        <v>1650</v>
      </c>
      <c r="C438" s="175"/>
      <c r="D438" s="176"/>
      <c r="E438" s="253"/>
      <c r="F438" s="253">
        <f>VLOOKUP($A438,DTA!$A$3:$C$678,3,0)</f>
        <v>69.28</v>
      </c>
      <c r="G438" s="177"/>
      <c r="H438" s="177"/>
    </row>
    <row r="439" spans="1:8" ht="18" customHeight="1" x14ac:dyDescent="0.3">
      <c r="A439" s="223" t="s">
        <v>1759</v>
      </c>
      <c r="B439" s="175" t="s">
        <v>1760</v>
      </c>
      <c r="C439" s="175"/>
      <c r="D439" s="176"/>
      <c r="E439" s="253"/>
      <c r="F439" s="253">
        <f>VLOOKUP($A439,DTA!$A$3:$C$678,3,0)</f>
        <v>1998.34</v>
      </c>
      <c r="G439" s="177"/>
      <c r="H439" s="177"/>
    </row>
    <row r="440" spans="1:8" ht="17.100000000000001" customHeight="1" x14ac:dyDescent="0.3">
      <c r="A440" s="223" t="s">
        <v>478</v>
      </c>
      <c r="B440" s="175" t="s">
        <v>479</v>
      </c>
      <c r="C440" s="175"/>
      <c r="D440" s="176"/>
      <c r="E440" s="176"/>
      <c r="F440" s="253">
        <f>VLOOKUP($A440,DTA!$A$3:$C$678,3,0)</f>
        <v>3691.47</v>
      </c>
      <c r="G440" s="177"/>
      <c r="H440" s="177"/>
    </row>
    <row r="441" spans="1:8" ht="17.100000000000001" customHeight="1" x14ac:dyDescent="0.3">
      <c r="A441" s="223" t="s">
        <v>480</v>
      </c>
      <c r="B441" s="175" t="s">
        <v>481</v>
      </c>
      <c r="C441" s="175"/>
      <c r="D441" s="176"/>
      <c r="E441" s="176"/>
      <c r="F441" s="253">
        <f>VLOOKUP($A441,DTA!$A$3:$C$678,3,0)</f>
        <v>743665.26</v>
      </c>
      <c r="G441" s="177"/>
      <c r="H441" s="177"/>
    </row>
    <row r="442" spans="1:8" ht="16.5" customHeight="1" x14ac:dyDescent="0.3">
      <c r="A442" s="223" t="s">
        <v>482</v>
      </c>
      <c r="B442" s="175" t="s">
        <v>483</v>
      </c>
      <c r="C442" s="175"/>
      <c r="D442" s="176"/>
      <c r="E442" s="177"/>
      <c r="F442" s="253">
        <f>VLOOKUP($A442,DTA!$A$3:$C$678,3,0)</f>
        <v>203639.22</v>
      </c>
      <c r="G442" s="177"/>
      <c r="H442" s="177"/>
    </row>
    <row r="443" spans="1:8" ht="16.5" customHeight="1" x14ac:dyDescent="0.3">
      <c r="A443" s="265" t="s">
        <v>1121</v>
      </c>
      <c r="B443" s="265" t="s">
        <v>1122</v>
      </c>
      <c r="C443" s="175"/>
      <c r="D443" s="176"/>
      <c r="E443" s="177"/>
      <c r="F443" s="253">
        <f>VLOOKUP($A443,DTA!$A$3:$C$678,3,0)</f>
        <v>15747.19</v>
      </c>
      <c r="G443" s="177"/>
      <c r="H443" s="177"/>
    </row>
    <row r="444" spans="1:8" ht="16.5" customHeight="1" x14ac:dyDescent="0.3">
      <c r="A444" s="223" t="s">
        <v>484</v>
      </c>
      <c r="B444" s="175" t="s">
        <v>485</v>
      </c>
      <c r="C444" s="175"/>
      <c r="D444" s="176"/>
      <c r="E444" s="177"/>
      <c r="F444" s="253">
        <f>VLOOKUP($A444,DTA!$A$3:$C$678,3,0)</f>
        <v>6418.63</v>
      </c>
      <c r="G444" s="177"/>
      <c r="H444" s="177"/>
    </row>
    <row r="445" spans="1:8" ht="17.25" customHeight="1" x14ac:dyDescent="0.3">
      <c r="A445" s="223" t="s">
        <v>486</v>
      </c>
      <c r="B445" s="175" t="s">
        <v>487</v>
      </c>
      <c r="C445" s="175"/>
      <c r="D445" s="176"/>
      <c r="E445" s="177"/>
      <c r="F445" s="253">
        <f>VLOOKUP($A445,DTA!$A$3:$C$678,3,0)</f>
        <v>41442.78</v>
      </c>
      <c r="G445" s="177"/>
      <c r="H445" s="177"/>
    </row>
    <row r="446" spans="1:8" ht="17.25" customHeight="1" x14ac:dyDescent="0.3">
      <c r="A446" s="223" t="s">
        <v>1545</v>
      </c>
      <c r="B446" s="175" t="s">
        <v>1546</v>
      </c>
      <c r="C446" s="175"/>
      <c r="D446" s="176"/>
      <c r="E446" s="177"/>
      <c r="F446" s="253">
        <f>VLOOKUP($A446,DTA!$A$3:$C$678,3,0)</f>
        <v>339.15</v>
      </c>
      <c r="G446" s="177"/>
      <c r="H446" s="177"/>
    </row>
    <row r="447" spans="1:8" ht="17.25" customHeight="1" x14ac:dyDescent="0.3">
      <c r="A447" s="223" t="s">
        <v>1436</v>
      </c>
      <c r="B447" s="175" t="s">
        <v>1437</v>
      </c>
      <c r="C447" s="175"/>
      <c r="D447" s="176"/>
      <c r="E447" s="177"/>
      <c r="F447" s="253">
        <f>VLOOKUP($A447,DTA!$A$3:$C$678,3,0)</f>
        <v>106454.17</v>
      </c>
      <c r="G447" s="177"/>
      <c r="H447" s="177"/>
    </row>
    <row r="448" spans="1:8" ht="17.25" customHeight="1" x14ac:dyDescent="0.3">
      <c r="A448" s="223" t="s">
        <v>1472</v>
      </c>
      <c r="B448" s="175" t="s">
        <v>1473</v>
      </c>
      <c r="C448" s="175"/>
      <c r="D448" s="176"/>
      <c r="E448" s="177"/>
      <c r="F448" s="251">
        <f>VLOOKUP($A448,DTA!$A$3:$C$678,3,0)</f>
        <v>5135.87</v>
      </c>
      <c r="G448" s="177"/>
      <c r="H448" s="177"/>
    </row>
    <row r="449" spans="1:8" ht="17.25" customHeight="1" x14ac:dyDescent="0.3">
      <c r="A449" s="223"/>
      <c r="B449" s="257"/>
      <c r="C449" s="175"/>
      <c r="D449" s="176"/>
      <c r="E449" s="177"/>
      <c r="F449" s="253"/>
      <c r="G449" s="177"/>
      <c r="H449" s="177"/>
    </row>
    <row r="450" spans="1:8" ht="17.100000000000001" customHeight="1" x14ac:dyDescent="0.2">
      <c r="A450" s="189" t="s">
        <v>488</v>
      </c>
      <c r="B450" s="188" t="s">
        <v>489</v>
      </c>
      <c r="C450" s="172"/>
      <c r="D450" s="169"/>
      <c r="E450" s="170"/>
      <c r="F450" s="170"/>
      <c r="G450" s="270">
        <f>SUM(F451:F454)</f>
        <v>674077.2</v>
      </c>
      <c r="H450" s="170"/>
    </row>
    <row r="451" spans="1:8" ht="18.75" customHeight="1" x14ac:dyDescent="0.3">
      <c r="A451" s="223" t="s">
        <v>490</v>
      </c>
      <c r="B451" s="175" t="s">
        <v>1379</v>
      </c>
      <c r="C451" s="175"/>
      <c r="D451" s="176"/>
      <c r="E451" s="250"/>
      <c r="F451" s="253">
        <f>SUM(E452)</f>
        <v>674077.2</v>
      </c>
      <c r="G451" s="250"/>
      <c r="H451" s="177"/>
    </row>
    <row r="452" spans="1:8" ht="18" customHeight="1" x14ac:dyDescent="0.3">
      <c r="A452" s="223" t="s">
        <v>492</v>
      </c>
      <c r="B452" s="175" t="s">
        <v>1379</v>
      </c>
      <c r="C452" s="175"/>
      <c r="D452" s="176"/>
      <c r="E452" s="251">
        <f>VLOOKUP($A452,DTA!$A$3:$C$678,3,0)</f>
        <v>674077.2</v>
      </c>
      <c r="F452" s="250"/>
      <c r="G452" s="250"/>
      <c r="H452" s="177"/>
    </row>
    <row r="453" spans="1:8" ht="7.5" customHeight="1" x14ac:dyDescent="0.3">
      <c r="A453" s="223"/>
      <c r="B453" s="257"/>
      <c r="C453" s="175"/>
      <c r="D453" s="176"/>
      <c r="E453" s="253"/>
      <c r="F453" s="250"/>
      <c r="G453" s="250"/>
      <c r="H453" s="177"/>
    </row>
    <row r="454" spans="1:8" ht="16.5" hidden="1" customHeight="1" x14ac:dyDescent="0.3">
      <c r="A454" s="223" t="s">
        <v>493</v>
      </c>
      <c r="B454" s="257" t="s">
        <v>494</v>
      </c>
      <c r="C454" s="175"/>
      <c r="D454" s="176"/>
      <c r="E454" s="250"/>
      <c r="F454" s="251">
        <f>SUM(E455)</f>
        <v>0</v>
      </c>
      <c r="G454" s="250"/>
      <c r="H454" s="177"/>
    </row>
    <row r="455" spans="1:8" ht="16.5" hidden="1" customHeight="1" x14ac:dyDescent="0.3">
      <c r="A455" s="223" t="s">
        <v>495</v>
      </c>
      <c r="B455" s="257" t="s">
        <v>494</v>
      </c>
      <c r="C455" s="175"/>
      <c r="D455" s="176"/>
      <c r="E455" s="251">
        <v>0</v>
      </c>
      <c r="F455" s="253"/>
      <c r="G455" s="250"/>
      <c r="H455" s="177"/>
    </row>
    <row r="456" spans="1:8" ht="10.5" hidden="1" customHeight="1" x14ac:dyDescent="0.3">
      <c r="A456" s="174"/>
      <c r="B456" s="175"/>
      <c r="C456" s="175"/>
      <c r="D456" s="176"/>
      <c r="E456" s="253"/>
      <c r="F456" s="253"/>
      <c r="G456" s="250"/>
      <c r="H456" s="177"/>
    </row>
    <row r="457" spans="1:8" ht="16.5" hidden="1" customHeight="1" x14ac:dyDescent="0.3">
      <c r="A457" s="189" t="s">
        <v>1425</v>
      </c>
      <c r="B457" s="188" t="s">
        <v>1426</v>
      </c>
      <c r="C457" s="175"/>
      <c r="D457" s="176"/>
      <c r="E457" s="253"/>
      <c r="F457" s="253"/>
      <c r="G457" s="252">
        <f>+F458</f>
        <v>0</v>
      </c>
      <c r="H457" s="177"/>
    </row>
    <row r="458" spans="1:8" ht="17.25" hidden="1" customHeight="1" x14ac:dyDescent="0.3">
      <c r="A458" s="223" t="s">
        <v>1427</v>
      </c>
      <c r="B458" s="175" t="s">
        <v>1428</v>
      </c>
      <c r="C458" s="175"/>
      <c r="D458" s="176"/>
      <c r="E458" s="253"/>
      <c r="F458" s="253">
        <f>+E459</f>
        <v>0</v>
      </c>
      <c r="G458" s="250"/>
      <c r="H458" s="177"/>
    </row>
    <row r="459" spans="1:8" ht="17.25" hidden="1" customHeight="1" x14ac:dyDescent="0.3">
      <c r="A459" s="223" t="s">
        <v>1429</v>
      </c>
      <c r="B459" s="257" t="s">
        <v>1430</v>
      </c>
      <c r="C459" s="175"/>
      <c r="D459" s="176"/>
      <c r="E459" s="251">
        <v>0</v>
      </c>
      <c r="F459" s="253"/>
      <c r="G459" s="250"/>
      <c r="H459" s="177"/>
    </row>
    <row r="460" spans="1:8" ht="17.100000000000001" customHeight="1" x14ac:dyDescent="0.2">
      <c r="A460" s="189" t="s">
        <v>496</v>
      </c>
      <c r="B460" s="188" t="s">
        <v>497</v>
      </c>
      <c r="C460" s="172"/>
      <c r="D460" s="169"/>
      <c r="E460" s="252"/>
      <c r="F460" s="252"/>
      <c r="G460" s="270">
        <f>SUM(F461)</f>
        <v>35432.67</v>
      </c>
      <c r="H460" s="170"/>
    </row>
    <row r="461" spans="1:8" ht="17.100000000000001" customHeight="1" x14ac:dyDescent="0.3">
      <c r="A461" s="174" t="s">
        <v>498</v>
      </c>
      <c r="B461" s="175" t="s">
        <v>499</v>
      </c>
      <c r="C461" s="175"/>
      <c r="D461" s="176"/>
      <c r="E461" s="250"/>
      <c r="F461" s="251">
        <f>SUM(E462)</f>
        <v>35432.67</v>
      </c>
      <c r="G461" s="250"/>
      <c r="H461" s="177"/>
    </row>
    <row r="462" spans="1:8" ht="17.100000000000001" customHeight="1" x14ac:dyDescent="0.3">
      <c r="A462" s="174" t="s">
        <v>500</v>
      </c>
      <c r="B462" s="175" t="s">
        <v>501</v>
      </c>
      <c r="C462" s="175"/>
      <c r="D462" s="176"/>
      <c r="E462" s="251">
        <f>VLOOKUP($A462,DTA!$A$3:$C$678,3,0)</f>
        <v>35432.67</v>
      </c>
      <c r="F462" s="250"/>
      <c r="G462" s="250"/>
      <c r="H462" s="177"/>
    </row>
    <row r="463" spans="1:8" ht="17.100000000000001" customHeight="1" x14ac:dyDescent="0.3">
      <c r="A463" s="174"/>
      <c r="B463" s="175"/>
      <c r="C463" s="175"/>
      <c r="D463" s="176"/>
      <c r="E463" s="253"/>
      <c r="F463" s="250"/>
      <c r="G463" s="250"/>
      <c r="H463" s="177"/>
    </row>
    <row r="464" spans="1:8" ht="17.100000000000001" customHeight="1" x14ac:dyDescent="0.2">
      <c r="A464" s="189" t="s">
        <v>502</v>
      </c>
      <c r="B464" s="188" t="s">
        <v>503</v>
      </c>
      <c r="C464" s="172"/>
      <c r="D464" s="169"/>
      <c r="E464" s="252"/>
      <c r="F464" s="252"/>
      <c r="G464" s="258">
        <f>SUM(F465:F471)</f>
        <v>61425.119999999995</v>
      </c>
      <c r="H464" s="170"/>
    </row>
    <row r="465" spans="1:8" ht="17.100000000000001" hidden="1" customHeight="1" x14ac:dyDescent="0.3">
      <c r="A465" s="174" t="s">
        <v>1635</v>
      </c>
      <c r="B465" s="174" t="s">
        <v>1636</v>
      </c>
      <c r="C465" s="172"/>
      <c r="D465" s="169"/>
      <c r="E465" s="252"/>
      <c r="F465" s="253">
        <v>0</v>
      </c>
      <c r="G465" s="270"/>
      <c r="H465" s="170"/>
    </row>
    <row r="466" spans="1:8" ht="17.100000000000001" customHeight="1" x14ac:dyDescent="0.3">
      <c r="A466" s="174" t="s">
        <v>504</v>
      </c>
      <c r="B466" s="174" t="s">
        <v>505</v>
      </c>
      <c r="C466" s="175"/>
      <c r="D466" s="176"/>
      <c r="E466" s="250"/>
      <c r="F466" s="253">
        <f>+E467</f>
        <v>31468.98</v>
      </c>
      <c r="G466" s="177"/>
      <c r="H466" s="177"/>
    </row>
    <row r="467" spans="1:8" ht="18" customHeight="1" x14ac:dyDescent="0.3">
      <c r="A467" s="174" t="s">
        <v>506</v>
      </c>
      <c r="B467" s="175" t="s">
        <v>507</v>
      </c>
      <c r="C467" s="175"/>
      <c r="D467" s="176"/>
      <c r="E467" s="251">
        <f>VLOOKUP($A467,DTA!$A$3:$C$678,3,0)</f>
        <v>31468.98</v>
      </c>
      <c r="F467" s="253"/>
      <c r="G467" s="177"/>
      <c r="H467" s="177"/>
    </row>
    <row r="468" spans="1:8" ht="18" hidden="1" customHeight="1" x14ac:dyDescent="0.3">
      <c r="A468" s="174" t="s">
        <v>1637</v>
      </c>
      <c r="B468" s="175" t="s">
        <v>1638</v>
      </c>
      <c r="C468" s="175"/>
      <c r="D468" s="176"/>
      <c r="E468" s="253"/>
      <c r="F468" s="253">
        <v>0</v>
      </c>
      <c r="G468" s="177"/>
      <c r="H468" s="177"/>
    </row>
    <row r="469" spans="1:8" ht="17.100000000000001" hidden="1" customHeight="1" x14ac:dyDescent="0.3">
      <c r="A469" s="174" t="s">
        <v>1639</v>
      </c>
      <c r="B469" s="175" t="s">
        <v>1640</v>
      </c>
      <c r="C469" s="175"/>
      <c r="D469" s="176"/>
      <c r="E469" s="253"/>
      <c r="F469" s="253">
        <v>0</v>
      </c>
      <c r="G469" s="177"/>
      <c r="H469" s="177"/>
    </row>
    <row r="470" spans="1:8" ht="17.100000000000001" customHeight="1" x14ac:dyDescent="0.3">
      <c r="A470" s="174" t="s">
        <v>1637</v>
      </c>
      <c r="B470" s="175" t="s">
        <v>1638</v>
      </c>
      <c r="C470" s="175"/>
      <c r="D470" s="176"/>
      <c r="E470" s="253"/>
      <c r="F470" s="253">
        <f>VLOOKUP($A470,DTA!$A$3:$C$678,3,0)</f>
        <v>360</v>
      </c>
      <c r="G470" s="177"/>
      <c r="H470" s="177"/>
    </row>
    <row r="471" spans="1:8" ht="17.100000000000001" customHeight="1" x14ac:dyDescent="0.3">
      <c r="A471" s="174" t="s">
        <v>1663</v>
      </c>
      <c r="B471" s="175" t="s">
        <v>1664</v>
      </c>
      <c r="C471" s="175"/>
      <c r="D471" s="176"/>
      <c r="E471" s="253"/>
      <c r="F471" s="251">
        <f>VLOOKUP($A471,DTA!$A$3:$C$678,3,0)</f>
        <v>29596.14</v>
      </c>
      <c r="G471" s="177"/>
      <c r="H471" s="177"/>
    </row>
    <row r="472" spans="1:8" ht="17.100000000000001" customHeight="1" x14ac:dyDescent="0.3">
      <c r="A472" s="174"/>
      <c r="B472" s="175"/>
      <c r="C472" s="175"/>
      <c r="D472" s="176"/>
      <c r="E472" s="253"/>
      <c r="F472" s="253"/>
      <c r="G472" s="177"/>
      <c r="H472" s="177"/>
    </row>
    <row r="473" spans="1:8" ht="17.100000000000001" customHeight="1" x14ac:dyDescent="0.3">
      <c r="A473" s="312" t="s">
        <v>508</v>
      </c>
      <c r="B473" s="312" t="s">
        <v>509</v>
      </c>
      <c r="C473" s="175"/>
      <c r="D473" s="176"/>
      <c r="E473" s="253"/>
      <c r="F473" s="253"/>
      <c r="G473" s="177"/>
      <c r="H473" s="170">
        <f>+G474+G488+G494+G503</f>
        <v>1624608.23</v>
      </c>
    </row>
    <row r="474" spans="1:8" ht="17.100000000000001" customHeight="1" x14ac:dyDescent="0.3">
      <c r="A474" s="265" t="s">
        <v>510</v>
      </c>
      <c r="B474" s="265" t="s">
        <v>511</v>
      </c>
      <c r="C474" s="175"/>
      <c r="D474" s="176"/>
      <c r="E474" s="253"/>
      <c r="F474" s="253"/>
      <c r="G474" s="177">
        <f>SUM(F475:F486)</f>
        <v>247345.15999999997</v>
      </c>
      <c r="H474" s="177"/>
    </row>
    <row r="475" spans="1:8" ht="17.100000000000001" customHeight="1" x14ac:dyDescent="0.3">
      <c r="A475" s="265" t="s">
        <v>1806</v>
      </c>
      <c r="B475" s="265" t="s">
        <v>512</v>
      </c>
      <c r="C475" s="175"/>
      <c r="D475" s="176"/>
      <c r="E475" s="253"/>
      <c r="F475" s="253">
        <f>+E476</f>
        <v>28516.21</v>
      </c>
      <c r="G475" s="177"/>
      <c r="H475" s="177"/>
    </row>
    <row r="476" spans="1:8" ht="17.100000000000001" customHeight="1" x14ac:dyDescent="0.3">
      <c r="A476" s="265" t="s">
        <v>1807</v>
      </c>
      <c r="B476" s="265" t="s">
        <v>513</v>
      </c>
      <c r="C476" s="175"/>
      <c r="D476" s="176"/>
      <c r="E476" s="251">
        <f>VLOOKUP($A476,DTA!$A$3:$C$678,3,0)</f>
        <v>28516.21</v>
      </c>
      <c r="F476" s="253"/>
      <c r="G476" s="177"/>
      <c r="H476" s="177"/>
    </row>
    <row r="477" spans="1:8" ht="17.100000000000001" customHeight="1" x14ac:dyDescent="0.3">
      <c r="A477" s="265" t="s">
        <v>1808</v>
      </c>
      <c r="B477" s="265" t="s">
        <v>514</v>
      </c>
      <c r="C477" s="175"/>
      <c r="D477" s="176"/>
      <c r="E477" s="253"/>
      <c r="F477" s="253">
        <f>VLOOKUP($A477,DTA!$A$3:$C$678,3,0)</f>
        <v>132113.37</v>
      </c>
      <c r="G477" s="177"/>
      <c r="H477" s="177"/>
    </row>
    <row r="478" spans="1:8" ht="17.100000000000001" customHeight="1" x14ac:dyDescent="0.3">
      <c r="A478" s="265" t="s">
        <v>1809</v>
      </c>
      <c r="B478" s="265" t="s">
        <v>515</v>
      </c>
      <c r="C478" s="175"/>
      <c r="D478" s="176"/>
      <c r="E478" s="253"/>
      <c r="F478" s="253">
        <f>+E479</f>
        <v>2819.33</v>
      </c>
      <c r="G478" s="177"/>
      <c r="H478" s="177"/>
    </row>
    <row r="479" spans="1:8" ht="17.100000000000001" customHeight="1" x14ac:dyDescent="0.3">
      <c r="A479" s="265" t="s">
        <v>1810</v>
      </c>
      <c r="B479" s="265" t="s">
        <v>516</v>
      </c>
      <c r="C479" s="175"/>
      <c r="D479" s="176"/>
      <c r="E479" s="251">
        <f>VLOOKUP($A479,DTA!$A$3:$C$678,3,0)</f>
        <v>2819.33</v>
      </c>
      <c r="F479" s="253"/>
      <c r="G479" s="177"/>
      <c r="H479" s="177"/>
    </row>
    <row r="480" spans="1:8" ht="17.100000000000001" customHeight="1" x14ac:dyDescent="0.3">
      <c r="A480" s="265" t="s">
        <v>1811</v>
      </c>
      <c r="B480" s="265" t="s">
        <v>1559</v>
      </c>
      <c r="C480" s="175"/>
      <c r="D480" s="176"/>
      <c r="E480" s="253"/>
      <c r="F480" s="253">
        <f>+E481</f>
        <v>263.27</v>
      </c>
      <c r="G480" s="177"/>
      <c r="H480" s="177"/>
    </row>
    <row r="481" spans="1:8" ht="17.100000000000001" customHeight="1" x14ac:dyDescent="0.3">
      <c r="A481" s="265" t="s">
        <v>1812</v>
      </c>
      <c r="B481" s="265" t="s">
        <v>516</v>
      </c>
      <c r="C481" s="175"/>
      <c r="D481" s="176"/>
      <c r="E481" s="251">
        <f>VLOOKUP($A481,DTA!$A$3:$C$678,3,0)</f>
        <v>263.27</v>
      </c>
      <c r="F481" s="253"/>
      <c r="G481" s="177"/>
      <c r="H481" s="177"/>
    </row>
    <row r="482" spans="1:8" ht="17.100000000000001" customHeight="1" x14ac:dyDescent="0.3">
      <c r="A482" s="265" t="s">
        <v>1813</v>
      </c>
      <c r="B482" s="265" t="s">
        <v>517</v>
      </c>
      <c r="C482" s="175"/>
      <c r="D482" s="176"/>
      <c r="E482" s="253"/>
      <c r="F482" s="253">
        <f>+E483</f>
        <v>10346.07</v>
      </c>
      <c r="G482" s="177"/>
      <c r="H482" s="177"/>
    </row>
    <row r="483" spans="1:8" ht="17.100000000000001" customHeight="1" x14ac:dyDescent="0.3">
      <c r="A483" s="265" t="s">
        <v>1814</v>
      </c>
      <c r="B483" s="265" t="s">
        <v>516</v>
      </c>
      <c r="C483" s="175"/>
      <c r="D483" s="176"/>
      <c r="E483" s="251">
        <f>VLOOKUP($A483,DTA!$A$3:$C$678,3,0)</f>
        <v>10346.07</v>
      </c>
      <c r="F483" s="253"/>
      <c r="G483" s="177"/>
      <c r="H483" s="177"/>
    </row>
    <row r="484" spans="1:8" ht="17.100000000000001" customHeight="1" x14ac:dyDescent="0.3">
      <c r="A484" s="265" t="s">
        <v>1815</v>
      </c>
      <c r="B484" s="265" t="s">
        <v>518</v>
      </c>
      <c r="C484" s="175"/>
      <c r="D484" s="176"/>
      <c r="E484" s="253"/>
      <c r="F484" s="253">
        <f>+E485</f>
        <v>71873.75</v>
      </c>
      <c r="G484" s="177"/>
      <c r="H484" s="177"/>
    </row>
    <row r="485" spans="1:8" ht="17.100000000000001" customHeight="1" x14ac:dyDescent="0.3">
      <c r="A485" s="265" t="s">
        <v>1816</v>
      </c>
      <c r="B485" s="265" t="s">
        <v>519</v>
      </c>
      <c r="C485" s="175"/>
      <c r="D485" s="176"/>
      <c r="E485" s="251">
        <f>VLOOKUP($A485,DTA!$A$3:$C$678,3,0)</f>
        <v>71873.75</v>
      </c>
      <c r="F485" s="253"/>
      <c r="G485" s="177"/>
      <c r="H485" s="177"/>
    </row>
    <row r="486" spans="1:8" ht="17.100000000000001" customHeight="1" x14ac:dyDescent="0.3">
      <c r="A486" s="265" t="s">
        <v>1817</v>
      </c>
      <c r="B486" s="265" t="s">
        <v>1818</v>
      </c>
      <c r="C486" s="175"/>
      <c r="D486" s="176"/>
      <c r="E486" s="253"/>
      <c r="F486" s="253">
        <f>+E487</f>
        <v>1413.16</v>
      </c>
      <c r="G486" s="177"/>
      <c r="H486" s="177"/>
    </row>
    <row r="487" spans="1:8" ht="17.100000000000001" customHeight="1" x14ac:dyDescent="0.3">
      <c r="A487" s="265" t="s">
        <v>1819</v>
      </c>
      <c r="B487" s="265" t="s">
        <v>1820</v>
      </c>
      <c r="C487" s="175"/>
      <c r="D487" s="176"/>
      <c r="E487" s="251">
        <f>VLOOKUP($A487,DTA!$A$3:$C$678,3,0)</f>
        <v>1413.16</v>
      </c>
      <c r="F487" s="253"/>
      <c r="G487" s="177"/>
      <c r="H487" s="177"/>
    </row>
    <row r="488" spans="1:8" ht="17.100000000000001" customHeight="1" x14ac:dyDescent="0.3">
      <c r="A488" s="265" t="s">
        <v>520</v>
      </c>
      <c r="B488" s="265" t="s">
        <v>521</v>
      </c>
      <c r="C488" s="175"/>
      <c r="D488" s="176"/>
      <c r="E488" s="253"/>
      <c r="F488" s="253"/>
      <c r="G488" s="177">
        <f>+F489+F492</f>
        <v>305079.13</v>
      </c>
      <c r="H488" s="177"/>
    </row>
    <row r="489" spans="1:8" ht="17.100000000000001" customHeight="1" x14ac:dyDescent="0.3">
      <c r="A489" s="265" t="s">
        <v>1821</v>
      </c>
      <c r="B489" s="265" t="s">
        <v>522</v>
      </c>
      <c r="C489" s="175"/>
      <c r="D489" s="176"/>
      <c r="E489" s="253"/>
      <c r="F489" s="253">
        <f>+E490+E491</f>
        <v>303138.73</v>
      </c>
      <c r="G489" s="177"/>
      <c r="H489" s="177"/>
    </row>
    <row r="490" spans="1:8" ht="17.100000000000001" customHeight="1" x14ac:dyDescent="0.3">
      <c r="A490" s="265" t="s">
        <v>1822</v>
      </c>
      <c r="B490" s="265" t="s">
        <v>523</v>
      </c>
      <c r="C490" s="175"/>
      <c r="D490" s="176"/>
      <c r="E490" s="253">
        <f>VLOOKUP($A490,DTA!$A$3:$C$678,3,0)</f>
        <v>286281.11</v>
      </c>
      <c r="F490" s="253"/>
      <c r="G490" s="177"/>
      <c r="H490" s="177"/>
    </row>
    <row r="491" spans="1:8" ht="17.100000000000001" customHeight="1" x14ac:dyDescent="0.3">
      <c r="A491" s="265" t="s">
        <v>1823</v>
      </c>
      <c r="B491" s="265" t="s">
        <v>524</v>
      </c>
      <c r="C491" s="175"/>
      <c r="D491" s="176"/>
      <c r="E491" s="251">
        <f>VLOOKUP($A491,DTA!$A$3:$C$678,3,0)</f>
        <v>16857.62</v>
      </c>
      <c r="F491" s="253"/>
      <c r="G491" s="177"/>
      <c r="H491" s="177"/>
    </row>
    <row r="492" spans="1:8" ht="17.100000000000001" customHeight="1" x14ac:dyDescent="0.3">
      <c r="A492" s="265" t="s">
        <v>1824</v>
      </c>
      <c r="B492" s="265" t="s">
        <v>518</v>
      </c>
      <c r="C492" s="175"/>
      <c r="D492" s="176"/>
      <c r="E492" s="253"/>
      <c r="F492" s="253">
        <f>+E493</f>
        <v>1940.4</v>
      </c>
      <c r="G492" s="177"/>
      <c r="H492" s="177"/>
    </row>
    <row r="493" spans="1:8" ht="17.100000000000001" customHeight="1" x14ac:dyDescent="0.3">
      <c r="A493" s="265" t="s">
        <v>1825</v>
      </c>
      <c r="B493" s="265" t="s">
        <v>1761</v>
      </c>
      <c r="C493" s="175"/>
      <c r="D493" s="176"/>
      <c r="E493" s="251">
        <f>VLOOKUP($A493,DTA!$A$3:$C$678,3,0)</f>
        <v>1940.4</v>
      </c>
      <c r="F493" s="253"/>
      <c r="G493" s="177"/>
      <c r="H493" s="177"/>
    </row>
    <row r="494" spans="1:8" ht="17.100000000000001" customHeight="1" x14ac:dyDescent="0.3">
      <c r="A494" s="265" t="s">
        <v>525</v>
      </c>
      <c r="B494" s="265" t="s">
        <v>526</v>
      </c>
      <c r="C494" s="175"/>
      <c r="D494" s="176"/>
      <c r="E494" s="253"/>
      <c r="F494" s="253"/>
      <c r="G494" s="177">
        <f>SUM(F495:F502)</f>
        <v>870475.61</v>
      </c>
      <c r="H494" s="177"/>
    </row>
    <row r="495" spans="1:8" ht="17.100000000000001" customHeight="1" x14ac:dyDescent="0.3">
      <c r="A495" s="265" t="s">
        <v>1826</v>
      </c>
      <c r="B495" s="265" t="s">
        <v>527</v>
      </c>
      <c r="C495" s="175"/>
      <c r="D495" s="176"/>
      <c r="E495" s="253"/>
      <c r="F495" s="253">
        <f>+E496</f>
        <v>760290.83</v>
      </c>
      <c r="G495" s="177"/>
      <c r="H495" s="177"/>
    </row>
    <row r="496" spans="1:8" ht="17.100000000000001" customHeight="1" x14ac:dyDescent="0.3">
      <c r="A496" s="265" t="s">
        <v>1827</v>
      </c>
      <c r="B496" s="265" t="s">
        <v>528</v>
      </c>
      <c r="C496" s="175"/>
      <c r="D496" s="176"/>
      <c r="E496" s="253">
        <f>+D497+D498</f>
        <v>760290.83</v>
      </c>
      <c r="F496" s="253"/>
      <c r="G496" s="177"/>
      <c r="H496" s="177"/>
    </row>
    <row r="497" spans="1:8" ht="17.100000000000001" customHeight="1" x14ac:dyDescent="0.3">
      <c r="A497" s="265" t="s">
        <v>1828</v>
      </c>
      <c r="B497" s="265" t="s">
        <v>1322</v>
      </c>
      <c r="C497" s="175"/>
      <c r="D497" s="253">
        <f>VLOOKUP($A497,DTA!$A$3:$C$678,3,0)</f>
        <v>690513.12</v>
      </c>
      <c r="E497" s="253"/>
      <c r="F497" s="253"/>
      <c r="G497" s="177"/>
      <c r="H497" s="177"/>
    </row>
    <row r="498" spans="1:8" ht="17.100000000000001" customHeight="1" x14ac:dyDescent="0.3">
      <c r="A498" s="265" t="s">
        <v>1829</v>
      </c>
      <c r="B498" s="265" t="s">
        <v>1013</v>
      </c>
      <c r="C498" s="175"/>
      <c r="D498" s="251">
        <f>VLOOKUP($A498,DTA!$A$3:$C$678,3,0)</f>
        <v>69777.710000000006</v>
      </c>
      <c r="E498" s="253"/>
      <c r="F498" s="253"/>
      <c r="G498" s="177"/>
      <c r="H498" s="177"/>
    </row>
    <row r="499" spans="1:8" ht="17.100000000000001" customHeight="1" x14ac:dyDescent="0.3">
      <c r="A499" s="265" t="s">
        <v>1830</v>
      </c>
      <c r="B499" s="265" t="s">
        <v>1712</v>
      </c>
      <c r="C499" s="175"/>
      <c r="D499" s="176"/>
      <c r="E499" s="253"/>
      <c r="F499" s="253">
        <f>+E500</f>
        <v>64536.74</v>
      </c>
      <c r="G499" s="177"/>
      <c r="H499" s="177"/>
    </row>
    <row r="500" spans="1:8" ht="17.100000000000001" customHeight="1" x14ac:dyDescent="0.3">
      <c r="A500" s="265" t="s">
        <v>1831</v>
      </c>
      <c r="B500" s="265" t="s">
        <v>1713</v>
      </c>
      <c r="C500" s="175"/>
      <c r="D500" s="176"/>
      <c r="E500" s="253">
        <f>+D501</f>
        <v>64536.74</v>
      </c>
      <c r="F500" s="253"/>
      <c r="G500" s="177"/>
      <c r="H500" s="177"/>
    </row>
    <row r="501" spans="1:8" ht="17.100000000000001" customHeight="1" x14ac:dyDescent="0.3">
      <c r="A501" s="265" t="s">
        <v>1832</v>
      </c>
      <c r="B501" s="265" t="s">
        <v>1681</v>
      </c>
      <c r="C501" s="175"/>
      <c r="D501" s="251">
        <f>VLOOKUP($A501,DTA!$A$3:$C$678,3,0)</f>
        <v>64536.74</v>
      </c>
      <c r="E501" s="253"/>
      <c r="F501" s="253"/>
      <c r="G501" s="177"/>
      <c r="H501" s="177"/>
    </row>
    <row r="502" spans="1:8" ht="17.100000000000001" customHeight="1" x14ac:dyDescent="0.3">
      <c r="A502" s="265" t="s">
        <v>1833</v>
      </c>
      <c r="B502" s="265" t="s">
        <v>529</v>
      </c>
      <c r="C502" s="175"/>
      <c r="D502" s="176"/>
      <c r="E502" s="253"/>
      <c r="F502" s="251">
        <f>VLOOKUP($A502,DTA!$A$3:$C$678,3,0)</f>
        <v>45648.04</v>
      </c>
      <c r="G502" s="177"/>
      <c r="H502" s="177"/>
    </row>
    <row r="503" spans="1:8" ht="17.100000000000001" customHeight="1" x14ac:dyDescent="0.3">
      <c r="A503" s="265" t="s">
        <v>530</v>
      </c>
      <c r="B503" s="265" t="s">
        <v>531</v>
      </c>
      <c r="C503" s="175"/>
      <c r="D503" s="176"/>
      <c r="E503" s="253"/>
      <c r="F503" s="253"/>
      <c r="G503" s="177">
        <f>SUM(F504:F509)</f>
        <v>201708.33</v>
      </c>
      <c r="H503" s="177"/>
    </row>
    <row r="504" spans="1:8" ht="17.100000000000001" customHeight="1" x14ac:dyDescent="0.3">
      <c r="A504" s="265" t="s">
        <v>1834</v>
      </c>
      <c r="B504" s="265" t="s">
        <v>532</v>
      </c>
      <c r="C504" s="175"/>
      <c r="D504" s="176"/>
      <c r="E504" s="253"/>
      <c r="F504" s="253">
        <f>VLOOKUP($A504,DTA!$A$3:$C$678,3,0)</f>
        <v>192104.09</v>
      </c>
      <c r="G504" s="177"/>
      <c r="H504" s="177"/>
    </row>
    <row r="505" spans="1:8" ht="17.100000000000001" customHeight="1" x14ac:dyDescent="0.3">
      <c r="A505" s="265" t="s">
        <v>1312</v>
      </c>
      <c r="B505" s="265" t="s">
        <v>1749</v>
      </c>
      <c r="C505" s="175"/>
      <c r="D505" s="176"/>
      <c r="E505" s="253"/>
      <c r="F505" s="253">
        <f>VLOOKUP($A505,DTA!$A$3:$C$678,3,0)</f>
        <v>761.96</v>
      </c>
      <c r="G505" s="177"/>
      <c r="H505" s="177"/>
    </row>
    <row r="506" spans="1:8" ht="17.100000000000001" customHeight="1" x14ac:dyDescent="0.3">
      <c r="A506" s="265" t="s">
        <v>1835</v>
      </c>
      <c r="B506" s="265" t="s">
        <v>1627</v>
      </c>
      <c r="C506" s="175"/>
      <c r="D506" s="176"/>
      <c r="E506" s="253"/>
      <c r="F506" s="253">
        <f>VLOOKUP($A506,DTA!$A$3:$C$678,3,0)</f>
        <v>2352.52</v>
      </c>
      <c r="G506" s="177"/>
      <c r="H506" s="177"/>
    </row>
    <row r="507" spans="1:8" ht="17.100000000000001" customHeight="1" x14ac:dyDescent="0.3">
      <c r="A507" s="265" t="s">
        <v>1836</v>
      </c>
      <c r="B507" s="265" t="s">
        <v>533</v>
      </c>
      <c r="C507" s="175"/>
      <c r="D507" s="176"/>
      <c r="E507" s="253"/>
      <c r="F507" s="253">
        <f>VLOOKUP($A507,DTA!$A$3:$C$678,3,0)</f>
        <v>3730.16</v>
      </c>
      <c r="G507" s="177"/>
      <c r="H507" s="177"/>
    </row>
    <row r="508" spans="1:8" ht="17.100000000000001" customHeight="1" x14ac:dyDescent="0.3">
      <c r="A508" s="265" t="s">
        <v>1837</v>
      </c>
      <c r="B508" s="265" t="s">
        <v>1838</v>
      </c>
      <c r="C508" s="175"/>
      <c r="D508" s="176"/>
      <c r="E508" s="253"/>
      <c r="F508" s="253">
        <f>VLOOKUP($A508,DTA!$A$3:$C$678,3,0)</f>
        <v>2630.4</v>
      </c>
      <c r="G508" s="177"/>
      <c r="H508" s="177"/>
    </row>
    <row r="509" spans="1:8" ht="17.100000000000001" customHeight="1" x14ac:dyDescent="0.3">
      <c r="A509" s="265" t="s">
        <v>1839</v>
      </c>
      <c r="B509" s="265" t="s">
        <v>1565</v>
      </c>
      <c r="C509" s="175"/>
      <c r="D509" s="176"/>
      <c r="E509" s="253"/>
      <c r="F509" s="251">
        <f>VLOOKUP($A509,DTA!$A$3:$C$678,3,0)</f>
        <v>129.19999999999999</v>
      </c>
      <c r="G509" s="177"/>
      <c r="H509" s="177"/>
    </row>
    <row r="510" spans="1:8" ht="17.100000000000001" customHeight="1" x14ac:dyDescent="0.3">
      <c r="A510" s="174"/>
      <c r="B510" s="175"/>
      <c r="C510" s="175"/>
      <c r="D510" s="176"/>
      <c r="E510" s="253"/>
      <c r="F510" s="253"/>
      <c r="G510" s="177"/>
      <c r="H510" s="177"/>
    </row>
    <row r="511" spans="1:8" ht="17.100000000000001" customHeight="1" x14ac:dyDescent="0.3">
      <c r="A511" s="174"/>
      <c r="B511" s="175"/>
      <c r="C511" s="175"/>
      <c r="D511" s="176"/>
      <c r="E511" s="253"/>
      <c r="F511" s="253"/>
      <c r="G511" s="177"/>
      <c r="H511" s="177"/>
    </row>
    <row r="512" spans="1:8" ht="19.5" customHeight="1" thickBot="1" x14ac:dyDescent="0.25">
      <c r="A512" s="168" t="s">
        <v>534</v>
      </c>
      <c r="B512" s="193" t="s">
        <v>535</v>
      </c>
      <c r="C512" s="193"/>
      <c r="D512" s="169"/>
      <c r="E512" s="170"/>
      <c r="F512" s="170"/>
      <c r="G512" s="170"/>
      <c r="H512" s="255">
        <f>SUM(G514:G523)</f>
        <v>238411030.16999999</v>
      </c>
    </row>
    <row r="513" spans="1:8" ht="13.5" customHeight="1" thickTop="1" x14ac:dyDescent="0.3">
      <c r="A513" s="223"/>
      <c r="B513" s="257"/>
      <c r="C513" s="175"/>
      <c r="D513" s="176"/>
      <c r="E513" s="177"/>
      <c r="F513" s="177"/>
      <c r="G513" s="177"/>
      <c r="H513" s="180"/>
    </row>
    <row r="514" spans="1:8" s="3" customFormat="1" ht="16.5" customHeight="1" x14ac:dyDescent="0.25">
      <c r="A514" s="189" t="s">
        <v>536</v>
      </c>
      <c r="B514" s="188" t="s">
        <v>537</v>
      </c>
      <c r="C514" s="175"/>
      <c r="D514" s="169"/>
      <c r="E514" s="170"/>
      <c r="F514" s="170"/>
      <c r="G514" s="270">
        <f>SUM(F515)</f>
        <v>207404453.72</v>
      </c>
      <c r="H514" s="170"/>
    </row>
    <row r="515" spans="1:8" ht="17.25" customHeight="1" x14ac:dyDescent="0.3">
      <c r="A515" s="223" t="s">
        <v>538</v>
      </c>
      <c r="B515" s="175" t="s">
        <v>539</v>
      </c>
      <c r="C515" s="175"/>
      <c r="D515" s="176"/>
      <c r="E515" s="177"/>
      <c r="F515" s="251">
        <f>SUM(E516)</f>
        <v>207404453.72</v>
      </c>
      <c r="G515" s="177"/>
      <c r="H515" s="177"/>
    </row>
    <row r="516" spans="1:8" ht="18" customHeight="1" x14ac:dyDescent="0.3">
      <c r="A516" s="223" t="s">
        <v>540</v>
      </c>
      <c r="B516" s="175" t="s">
        <v>1322</v>
      </c>
      <c r="C516" s="175"/>
      <c r="D516" s="176"/>
      <c r="E516" s="251">
        <f>VLOOKUP($A516,DTA!$A$3:$C$678,3,0)</f>
        <v>207404453.72</v>
      </c>
      <c r="F516" s="177"/>
      <c r="G516" s="177"/>
      <c r="H516" s="177"/>
    </row>
    <row r="517" spans="1:8" ht="9.75" customHeight="1" x14ac:dyDescent="0.25">
      <c r="A517" s="174"/>
      <c r="B517" s="175"/>
      <c r="C517" s="175"/>
      <c r="D517" s="176"/>
      <c r="E517" s="179"/>
      <c r="F517" s="177"/>
      <c r="G517" s="177"/>
      <c r="H517" s="177"/>
    </row>
    <row r="518" spans="1:8" ht="9.75" customHeight="1" x14ac:dyDescent="0.25">
      <c r="A518" s="174"/>
      <c r="B518" s="175"/>
      <c r="C518" s="175"/>
      <c r="D518" s="176"/>
      <c r="E518" s="179"/>
      <c r="F518" s="177"/>
      <c r="G518" s="177"/>
      <c r="H518" s="177"/>
    </row>
    <row r="519" spans="1:8" ht="15.6" customHeight="1" x14ac:dyDescent="0.25">
      <c r="A519" s="189" t="s">
        <v>1033</v>
      </c>
      <c r="B519" s="188" t="s">
        <v>1339</v>
      </c>
      <c r="C519" s="175"/>
      <c r="D519" s="176"/>
      <c r="E519" s="179"/>
      <c r="F519" s="177"/>
      <c r="G519" s="270">
        <f>SUM(F520)</f>
        <v>112875</v>
      </c>
      <c r="H519" s="177"/>
    </row>
    <row r="520" spans="1:8" ht="17.25" customHeight="1" x14ac:dyDescent="0.3">
      <c r="A520" s="223" t="s">
        <v>1340</v>
      </c>
      <c r="B520" s="174" t="s">
        <v>1687</v>
      </c>
      <c r="C520" s="175"/>
      <c r="D520" s="176"/>
      <c r="E520" s="177"/>
      <c r="F520" s="251">
        <f>SUM(E521)</f>
        <v>112875</v>
      </c>
      <c r="G520" s="179"/>
      <c r="H520" s="177"/>
    </row>
    <row r="521" spans="1:8" ht="17.25" customHeight="1" x14ac:dyDescent="0.3">
      <c r="A521" s="223" t="s">
        <v>1341</v>
      </c>
      <c r="B521" s="174" t="s">
        <v>1342</v>
      </c>
      <c r="C521" s="175"/>
      <c r="D521" s="176"/>
      <c r="E521" s="251">
        <f>VLOOKUP($A521,DTA!$A$3:$C$727,3,0)</f>
        <v>112875</v>
      </c>
      <c r="F521" s="177"/>
      <c r="G521" s="179"/>
      <c r="H521" s="177"/>
    </row>
    <row r="522" spans="1:8" ht="17.25" customHeight="1" x14ac:dyDescent="0.3">
      <c r="A522" s="223"/>
      <c r="B522" s="223"/>
      <c r="C522" s="175"/>
      <c r="D522" s="176"/>
      <c r="E522" s="253"/>
      <c r="F522" s="177"/>
      <c r="G522" s="179"/>
      <c r="H522" s="177"/>
    </row>
    <row r="523" spans="1:8" ht="16.5" customHeight="1" x14ac:dyDescent="0.25">
      <c r="A523" s="189" t="s">
        <v>1014</v>
      </c>
      <c r="B523" s="188" t="s">
        <v>1015</v>
      </c>
      <c r="C523" s="175"/>
      <c r="D523" s="169"/>
      <c r="E523" s="170"/>
      <c r="F523" s="170"/>
      <c r="G523" s="258">
        <f>SUM(F524)</f>
        <v>30893701.449999999</v>
      </c>
      <c r="H523" s="170"/>
    </row>
    <row r="524" spans="1:8" ht="18" customHeight="1" x14ac:dyDescent="0.3">
      <c r="A524" s="223" t="s">
        <v>1016</v>
      </c>
      <c r="B524" s="175" t="s">
        <v>1013</v>
      </c>
      <c r="C524" s="175"/>
      <c r="D524" s="176"/>
      <c r="E524" s="177"/>
      <c r="F524" s="251">
        <f>VLOOKUP($A524,DTA!$A$3:$C$678,3,0)</f>
        <v>30893701.449999999</v>
      </c>
      <c r="G524" s="177"/>
      <c r="H524" s="177"/>
    </row>
    <row r="525" spans="1:8" ht="18" customHeight="1" x14ac:dyDescent="0.3">
      <c r="A525" s="223"/>
      <c r="B525" s="175"/>
      <c r="C525" s="175"/>
      <c r="D525" s="176"/>
      <c r="E525" s="177"/>
      <c r="F525" s="253"/>
      <c r="G525" s="177"/>
      <c r="H525" s="177"/>
    </row>
    <row r="526" spans="1:8" ht="18" customHeight="1" thickBot="1" x14ac:dyDescent="0.35">
      <c r="A526" s="168" t="s">
        <v>1676</v>
      </c>
      <c r="B526" s="322" t="s">
        <v>1677</v>
      </c>
      <c r="C526" s="175"/>
      <c r="D526" s="176"/>
      <c r="E526" s="177"/>
      <c r="F526" s="253"/>
      <c r="G526" s="177"/>
      <c r="H526" s="255">
        <f>+G527</f>
        <v>18428210.800000001</v>
      </c>
    </row>
    <row r="527" spans="1:8" ht="18" customHeight="1" thickTop="1" x14ac:dyDescent="0.3">
      <c r="A527" s="223" t="s">
        <v>1678</v>
      </c>
      <c r="B527" s="174" t="s">
        <v>1679</v>
      </c>
      <c r="C527" s="175"/>
      <c r="D527" s="176"/>
      <c r="E527" s="177"/>
      <c r="F527" s="253"/>
      <c r="G527" s="177">
        <f>+F528</f>
        <v>18428210.800000001</v>
      </c>
      <c r="H527" s="177"/>
    </row>
    <row r="528" spans="1:8" ht="18" customHeight="1" x14ac:dyDescent="0.3">
      <c r="A528" s="223" t="s">
        <v>1680</v>
      </c>
      <c r="B528" s="174" t="s">
        <v>1681</v>
      </c>
      <c r="C528" s="175"/>
      <c r="D528" s="176"/>
      <c r="E528" s="177"/>
      <c r="F528" s="251">
        <f>VLOOKUP($A528,DTA!$A$3:$C$678,3,0)</f>
        <v>18428210.800000001</v>
      </c>
      <c r="G528" s="177"/>
      <c r="H528" s="177"/>
    </row>
    <row r="529" spans="1:8" ht="18" customHeight="1" x14ac:dyDescent="0.3">
      <c r="A529" s="223"/>
      <c r="B529" s="174"/>
      <c r="C529" s="175"/>
      <c r="D529" s="176"/>
      <c r="E529" s="177"/>
      <c r="F529" s="253"/>
      <c r="G529" s="177"/>
      <c r="H529" s="177"/>
    </row>
    <row r="530" spans="1:8" ht="18" customHeight="1" x14ac:dyDescent="0.3">
      <c r="A530" s="223"/>
      <c r="B530" s="174"/>
      <c r="C530" s="175"/>
      <c r="D530" s="176"/>
      <c r="E530" s="177"/>
      <c r="F530" s="253"/>
      <c r="G530" s="177"/>
      <c r="H530" s="177"/>
    </row>
    <row r="531" spans="1:8" ht="18" customHeight="1" x14ac:dyDescent="0.3">
      <c r="A531" s="223"/>
      <c r="B531" s="174"/>
      <c r="C531" s="175"/>
      <c r="D531" s="176"/>
      <c r="E531" s="177"/>
      <c r="F531" s="253"/>
      <c r="G531" s="177"/>
      <c r="H531" s="177"/>
    </row>
    <row r="532" spans="1:8" ht="18" customHeight="1" x14ac:dyDescent="0.3">
      <c r="A532" s="223"/>
      <c r="B532" s="174"/>
      <c r="C532" s="175"/>
      <c r="D532" s="176"/>
      <c r="E532" s="177"/>
      <c r="F532" s="253"/>
      <c r="G532" s="177"/>
      <c r="H532" s="177"/>
    </row>
    <row r="533" spans="1:8" ht="18" customHeight="1" x14ac:dyDescent="0.3">
      <c r="A533" s="223"/>
      <c r="B533" s="174"/>
      <c r="C533" s="175"/>
      <c r="D533" s="176"/>
      <c r="E533" s="177"/>
      <c r="F533" s="253"/>
      <c r="G533" s="177"/>
      <c r="H533" s="177"/>
    </row>
    <row r="534" spans="1:8" ht="18" customHeight="1" x14ac:dyDescent="0.3">
      <c r="A534" s="223"/>
      <c r="B534" s="174"/>
      <c r="C534" s="175"/>
      <c r="D534" s="176"/>
      <c r="E534" s="177"/>
      <c r="F534" s="253"/>
      <c r="G534" s="177"/>
      <c r="H534" s="177"/>
    </row>
    <row r="535" spans="1:8" ht="18" customHeight="1" x14ac:dyDescent="0.3">
      <c r="A535" s="223"/>
      <c r="B535" s="174"/>
      <c r="C535" s="175"/>
      <c r="D535" s="176"/>
      <c r="E535" s="177"/>
      <c r="F535" s="253"/>
      <c r="G535" s="177"/>
      <c r="H535" s="177"/>
    </row>
    <row r="536" spans="1:8" ht="18" customHeight="1" x14ac:dyDescent="0.3">
      <c r="A536" s="223"/>
      <c r="B536" s="174"/>
      <c r="C536" s="175"/>
      <c r="D536" s="176"/>
      <c r="E536" s="177"/>
      <c r="F536" s="253"/>
      <c r="G536" s="177"/>
      <c r="H536" s="177"/>
    </row>
    <row r="537" spans="1:8" ht="18" customHeight="1" x14ac:dyDescent="0.3">
      <c r="A537" s="223"/>
      <c r="B537" s="174"/>
      <c r="C537" s="175"/>
      <c r="D537" s="176"/>
      <c r="E537" s="177"/>
      <c r="F537" s="253"/>
      <c r="G537" s="177"/>
      <c r="H537" s="177"/>
    </row>
    <row r="538" spans="1:8" ht="18" customHeight="1" x14ac:dyDescent="0.3">
      <c r="A538" s="223"/>
      <c r="B538" s="174"/>
      <c r="C538" s="175"/>
      <c r="D538" s="176"/>
      <c r="E538" s="177"/>
      <c r="F538" s="253"/>
      <c r="G538" s="177"/>
      <c r="H538" s="177"/>
    </row>
    <row r="539" spans="1:8" ht="18" customHeight="1" x14ac:dyDescent="0.3">
      <c r="A539" s="223"/>
      <c r="B539" s="174"/>
      <c r="C539" s="175"/>
      <c r="D539" s="176"/>
      <c r="E539" s="177"/>
      <c r="F539" s="253"/>
      <c r="G539" s="177"/>
      <c r="H539" s="177"/>
    </row>
    <row r="540" spans="1:8" ht="18" customHeight="1" x14ac:dyDescent="0.3">
      <c r="A540" s="223"/>
      <c r="B540" s="223"/>
      <c r="C540" s="175"/>
      <c r="D540" s="176"/>
      <c r="E540" s="177"/>
      <c r="F540" s="253"/>
      <c r="G540" s="177"/>
      <c r="H540" s="177"/>
    </row>
    <row r="541" spans="1:8" ht="19.5" customHeight="1" thickBot="1" x14ac:dyDescent="0.25">
      <c r="A541" s="168" t="s">
        <v>542</v>
      </c>
      <c r="B541" s="188" t="s">
        <v>543</v>
      </c>
      <c r="C541" s="193"/>
      <c r="D541" s="169"/>
      <c r="E541" s="170"/>
      <c r="F541" s="170"/>
      <c r="G541" s="170"/>
      <c r="H541" s="255">
        <f>+H543+H553+H556+H559</f>
        <v>218302267.15000001</v>
      </c>
    </row>
    <row r="542" spans="1:8" ht="9.75" customHeight="1" thickTop="1" x14ac:dyDescent="0.25">
      <c r="A542" s="174"/>
      <c r="B542" s="175"/>
      <c r="C542" s="175"/>
      <c r="D542" s="176"/>
      <c r="E542" s="177"/>
      <c r="F542" s="177"/>
      <c r="G542" s="177"/>
      <c r="H542" s="180"/>
    </row>
    <row r="543" spans="1:8" ht="17.25" customHeight="1" x14ac:dyDescent="0.2">
      <c r="A543" s="189" t="s">
        <v>544</v>
      </c>
      <c r="B543" s="188" t="s">
        <v>545</v>
      </c>
      <c r="C543" s="172"/>
      <c r="D543" s="169"/>
      <c r="E543" s="170"/>
      <c r="F543" s="170"/>
      <c r="H543" s="270">
        <f>SUM(G544)</f>
        <v>210416835.57999998</v>
      </c>
    </row>
    <row r="544" spans="1:8" ht="17.25" customHeight="1" x14ac:dyDescent="0.3">
      <c r="A544" s="223" t="s">
        <v>546</v>
      </c>
      <c r="B544" s="175" t="s">
        <v>547</v>
      </c>
      <c r="C544" s="175"/>
      <c r="D544" s="176"/>
      <c r="E544" s="177"/>
      <c r="G544" s="251">
        <f>+F545+F549</f>
        <v>210416835.57999998</v>
      </c>
      <c r="H544" s="177"/>
    </row>
    <row r="545" spans="1:9" ht="17.25" customHeight="1" x14ac:dyDescent="0.3">
      <c r="A545" s="223" t="s">
        <v>548</v>
      </c>
      <c r="B545" s="175" t="s">
        <v>549</v>
      </c>
      <c r="C545" s="175"/>
      <c r="D545" s="176"/>
      <c r="F545" s="253">
        <f>SUM(E546:E547)</f>
        <v>210336203.38999999</v>
      </c>
      <c r="G545" s="177"/>
      <c r="H545" s="177"/>
    </row>
    <row r="546" spans="1:9" ht="17.25" customHeight="1" x14ac:dyDescent="0.3">
      <c r="A546" s="223" t="s">
        <v>550</v>
      </c>
      <c r="B546" s="175" t="s">
        <v>551</v>
      </c>
      <c r="C546" s="175"/>
      <c r="E546" s="253">
        <f>VLOOKUP($A546,DTA!$A$3:$C$678,3,0)</f>
        <v>199825059.5</v>
      </c>
      <c r="F546" s="177"/>
      <c r="G546" s="177"/>
      <c r="H546" s="177"/>
    </row>
    <row r="547" spans="1:9" ht="17.25" customHeight="1" x14ac:dyDescent="0.3">
      <c r="A547" s="223" t="s">
        <v>552</v>
      </c>
      <c r="B547" s="175" t="s">
        <v>553</v>
      </c>
      <c r="C547" s="175"/>
      <c r="E547" s="251">
        <f>VLOOKUP($A547,DTA!$A$3:$C$678,3,0)</f>
        <v>10511143.890000001</v>
      </c>
      <c r="F547" s="177"/>
      <c r="G547" s="177"/>
      <c r="H547" s="177"/>
    </row>
    <row r="548" spans="1:9" ht="17.25" customHeight="1" x14ac:dyDescent="0.3">
      <c r="A548" s="223"/>
      <c r="B548" s="175"/>
      <c r="C548" s="175"/>
      <c r="E548" s="253"/>
      <c r="F548" s="177"/>
      <c r="G548" s="177"/>
      <c r="H548" s="177"/>
    </row>
    <row r="549" spans="1:9" ht="17.25" customHeight="1" x14ac:dyDescent="0.3">
      <c r="A549" s="265" t="s">
        <v>554</v>
      </c>
      <c r="B549" s="265" t="s">
        <v>1840</v>
      </c>
      <c r="C549" s="175"/>
      <c r="E549" s="253"/>
      <c r="F549" s="177">
        <f>+E550</f>
        <v>80632.19</v>
      </c>
      <c r="G549" s="177"/>
      <c r="H549" s="177"/>
    </row>
    <row r="550" spans="1:9" ht="16.5" customHeight="1" x14ac:dyDescent="0.3">
      <c r="A550" s="265" t="s">
        <v>1841</v>
      </c>
      <c r="B550" s="265" t="s">
        <v>551</v>
      </c>
      <c r="C550" s="175"/>
      <c r="D550" s="253"/>
      <c r="E550" s="251">
        <f>VLOOKUP($A550,DTA!$A$3:$C$678,3,0)</f>
        <v>80632.19</v>
      </c>
      <c r="F550" s="177"/>
      <c r="G550" s="177"/>
      <c r="H550" s="177"/>
    </row>
    <row r="551" spans="1:9" ht="6.75" customHeight="1" x14ac:dyDescent="0.3">
      <c r="A551" s="223"/>
      <c r="B551" s="257"/>
      <c r="C551" s="175"/>
      <c r="D551" s="253"/>
      <c r="E551" s="177"/>
      <c r="F551" s="177"/>
      <c r="G551" s="177"/>
      <c r="H551" s="177"/>
    </row>
    <row r="552" spans="1:9" ht="6.75" customHeight="1" x14ac:dyDescent="0.3">
      <c r="A552" s="223"/>
      <c r="B552" s="257"/>
      <c r="C552" s="175"/>
      <c r="D552" s="253"/>
      <c r="E552" s="177"/>
      <c r="F552" s="177"/>
      <c r="G552" s="177"/>
      <c r="H552" s="177"/>
    </row>
    <row r="553" spans="1:9" ht="15.6" customHeight="1" x14ac:dyDescent="0.2">
      <c r="A553" s="189" t="s">
        <v>555</v>
      </c>
      <c r="B553" s="188" t="s">
        <v>556</v>
      </c>
      <c r="C553" s="172"/>
      <c r="D553" s="169"/>
      <c r="E553" s="170"/>
      <c r="F553" s="170"/>
      <c r="H553" s="270">
        <f>SUM(G554)</f>
        <v>80962.929999999993</v>
      </c>
    </row>
    <row r="554" spans="1:9" ht="17.25" customHeight="1" x14ac:dyDescent="0.3">
      <c r="A554" s="223" t="s">
        <v>557</v>
      </c>
      <c r="B554" s="175" t="s">
        <v>558</v>
      </c>
      <c r="C554" s="175"/>
      <c r="D554" s="176"/>
      <c r="E554" s="177"/>
      <c r="G554" s="251">
        <f>VLOOKUP($A554,DTA!$A$3:$C$678,3,0)</f>
        <v>80962.929999999993</v>
      </c>
      <c r="H554" s="177"/>
    </row>
    <row r="555" spans="1:9" ht="12.75" customHeight="1" x14ac:dyDescent="0.25">
      <c r="A555" s="174"/>
      <c r="B555" s="175"/>
      <c r="C555" s="175"/>
      <c r="D555" s="176"/>
      <c r="E555" s="177"/>
      <c r="F555" s="177"/>
      <c r="G555" s="177"/>
      <c r="H555" s="177"/>
    </row>
    <row r="556" spans="1:9" ht="15.6" customHeight="1" x14ac:dyDescent="0.2">
      <c r="A556" s="189" t="s">
        <v>559</v>
      </c>
      <c r="B556" s="188" t="s">
        <v>560</v>
      </c>
      <c r="C556" s="172"/>
      <c r="D556" s="169"/>
      <c r="E556" s="170"/>
      <c r="F556" s="170"/>
      <c r="H556" s="270">
        <f>SUM(G557)</f>
        <v>4639961.5199999996</v>
      </c>
    </row>
    <row r="557" spans="1:9" ht="16.5" customHeight="1" x14ac:dyDescent="0.3">
      <c r="A557" s="223" t="s">
        <v>561</v>
      </c>
      <c r="B557" s="175" t="s">
        <v>562</v>
      </c>
      <c r="C557" s="175"/>
      <c r="D557" s="176"/>
      <c r="E557" s="177"/>
      <c r="G557" s="251">
        <f>VLOOKUP($A557,DTA!$A$3:$C$678,3,0)</f>
        <v>4639961.5199999996</v>
      </c>
      <c r="H557" s="177"/>
    </row>
    <row r="558" spans="1:9" ht="14.25" customHeight="1" x14ac:dyDescent="0.3">
      <c r="A558" s="223"/>
      <c r="B558" s="257"/>
      <c r="C558" s="175"/>
      <c r="D558" s="176"/>
      <c r="E558" s="177"/>
      <c r="G558" s="253"/>
      <c r="H558" s="177"/>
    </row>
    <row r="559" spans="1:9" ht="18" customHeight="1" x14ac:dyDescent="0.2">
      <c r="A559" s="168" t="s">
        <v>567</v>
      </c>
      <c r="B559" s="193" t="s">
        <v>568</v>
      </c>
      <c r="C559" s="172"/>
      <c r="D559" s="169"/>
      <c r="E559" s="170"/>
      <c r="F559" s="170"/>
      <c r="H559" s="270">
        <f>SUM(G561:G599)</f>
        <v>3164507.12</v>
      </c>
    </row>
    <row r="560" spans="1:9" s="3" customFormat="1" ht="11.25" customHeight="1" x14ac:dyDescent="0.3">
      <c r="A560" s="265"/>
      <c r="B560" s="265"/>
      <c r="C560" s="175"/>
      <c r="E560" s="253"/>
      <c r="F560" s="250"/>
      <c r="G560" s="177"/>
      <c r="H560" s="177"/>
      <c r="I560" s="51"/>
    </row>
    <row r="561" spans="1:9" s="3" customFormat="1" ht="20.25" customHeight="1" x14ac:dyDescent="0.3">
      <c r="A561" s="189" t="s">
        <v>1667</v>
      </c>
      <c r="B561" s="188" t="s">
        <v>521</v>
      </c>
      <c r="C561" s="175"/>
      <c r="D561" s="179"/>
      <c r="E561" s="253"/>
      <c r="F561" s="250"/>
      <c r="G561" s="252">
        <f>+F562</f>
        <v>1592176.61</v>
      </c>
      <c r="H561" s="177"/>
      <c r="I561" s="51"/>
    </row>
    <row r="562" spans="1:9" s="3" customFormat="1" ht="19.5" customHeight="1" x14ac:dyDescent="0.3">
      <c r="A562" s="223" t="s">
        <v>1668</v>
      </c>
      <c r="B562" s="175" t="s">
        <v>522</v>
      </c>
      <c r="C562" s="175"/>
      <c r="D562" s="179"/>
      <c r="E562" s="253"/>
      <c r="F562" s="250">
        <f>+E563</f>
        <v>1592176.61</v>
      </c>
      <c r="G562" s="177"/>
      <c r="H562" s="177"/>
      <c r="I562" s="51"/>
    </row>
    <row r="563" spans="1:9" s="3" customFormat="1" ht="20.25" customHeight="1" x14ac:dyDescent="0.3">
      <c r="A563" s="223" t="s">
        <v>1669</v>
      </c>
      <c r="B563" s="175" t="s">
        <v>1756</v>
      </c>
      <c r="C563" s="175"/>
      <c r="E563" s="251">
        <f>VLOOKUP($A563,DTA!$A$3:$C$678,3,0)</f>
        <v>1592176.61</v>
      </c>
      <c r="F563" s="250"/>
      <c r="G563" s="177"/>
      <c r="H563" s="177"/>
      <c r="I563" s="51"/>
    </row>
    <row r="564" spans="1:9" s="3" customFormat="1" ht="15.6" customHeight="1" x14ac:dyDescent="0.3">
      <c r="A564" s="223"/>
      <c r="B564" s="257"/>
      <c r="C564" s="175"/>
      <c r="E564" s="253"/>
      <c r="F564" s="250"/>
      <c r="G564" s="177"/>
      <c r="H564" s="177"/>
      <c r="I564" s="51"/>
    </row>
    <row r="565" spans="1:9" s="3" customFormat="1" ht="19.5" customHeight="1" x14ac:dyDescent="0.3">
      <c r="A565" s="189" t="s">
        <v>1670</v>
      </c>
      <c r="B565" s="188" t="s">
        <v>526</v>
      </c>
      <c r="C565" s="175"/>
      <c r="D565" s="179"/>
      <c r="E565" s="253"/>
      <c r="F565" s="250"/>
      <c r="G565" s="252">
        <f>+F566</f>
        <v>10740.02</v>
      </c>
      <c r="H565" s="177"/>
      <c r="I565" s="51"/>
    </row>
    <row r="566" spans="1:9" s="3" customFormat="1" ht="20.25" customHeight="1" x14ac:dyDescent="0.3">
      <c r="A566" s="223" t="s">
        <v>1672</v>
      </c>
      <c r="B566" s="175" t="s">
        <v>529</v>
      </c>
      <c r="C566" s="175"/>
      <c r="D566" s="179"/>
      <c r="E566" s="253"/>
      <c r="F566" s="253">
        <f>VLOOKUP($A566,DTA!$A$3:$C$678,3,0)</f>
        <v>10740.02</v>
      </c>
      <c r="G566" s="177"/>
      <c r="H566" s="177"/>
      <c r="I566" s="51"/>
    </row>
    <row r="567" spans="1:9" s="3" customFormat="1" ht="7.5" customHeight="1" x14ac:dyDescent="0.3">
      <c r="A567" s="223"/>
      <c r="B567" s="175"/>
      <c r="C567" s="175"/>
      <c r="D567" s="179"/>
      <c r="E567" s="253"/>
      <c r="F567" s="253"/>
      <c r="G567" s="177"/>
      <c r="H567" s="177"/>
      <c r="I567" s="51"/>
    </row>
    <row r="568" spans="1:9" s="3" customFormat="1" ht="21" customHeight="1" x14ac:dyDescent="0.3">
      <c r="A568" s="312" t="s">
        <v>1770</v>
      </c>
      <c r="B568" s="312" t="s">
        <v>511</v>
      </c>
      <c r="C568" s="175"/>
      <c r="D568" s="179"/>
      <c r="E568" s="253"/>
      <c r="F568" s="253"/>
      <c r="G568" s="170">
        <f>SUM(F569:F575)</f>
        <v>12474.980000000001</v>
      </c>
      <c r="H568" s="177"/>
      <c r="I568" s="51"/>
    </row>
    <row r="569" spans="1:9" s="3" customFormat="1" ht="15.6" customHeight="1" x14ac:dyDescent="0.3">
      <c r="A569" s="265" t="s">
        <v>1771</v>
      </c>
      <c r="B569" s="265" t="s">
        <v>512</v>
      </c>
      <c r="C569" s="175"/>
      <c r="D569" s="179"/>
      <c r="E569" s="253"/>
      <c r="F569" s="253">
        <f>+E570</f>
        <v>58</v>
      </c>
      <c r="G569" s="177"/>
      <c r="H569" s="177"/>
      <c r="I569" s="51"/>
    </row>
    <row r="570" spans="1:9" s="3" customFormat="1" ht="15.6" customHeight="1" x14ac:dyDescent="0.3">
      <c r="A570" s="265" t="s">
        <v>1772</v>
      </c>
      <c r="B570" s="265" t="s">
        <v>513</v>
      </c>
      <c r="C570" s="175"/>
      <c r="D570" s="179"/>
      <c r="E570" s="251">
        <f>VLOOKUP($A570,DTA!$A$3:$C$678,3,0)</f>
        <v>58</v>
      </c>
      <c r="F570" s="253"/>
      <c r="G570" s="177"/>
      <c r="H570" s="177"/>
      <c r="I570" s="51"/>
    </row>
    <row r="571" spans="1:9" s="3" customFormat="1" ht="15.6" customHeight="1" x14ac:dyDescent="0.3">
      <c r="A571" s="265" t="s">
        <v>1773</v>
      </c>
      <c r="B571" s="265" t="s">
        <v>514</v>
      </c>
      <c r="C571" s="175"/>
      <c r="D571" s="179"/>
      <c r="E571" s="253"/>
      <c r="F571" s="253">
        <f>VLOOKUP($A571,DTA!$A$3:$C$678,3,0)</f>
        <v>12362.12</v>
      </c>
      <c r="G571" s="177"/>
      <c r="H571" s="177"/>
      <c r="I571" s="51"/>
    </row>
    <row r="572" spans="1:9" s="3" customFormat="1" ht="15.6" customHeight="1" x14ac:dyDescent="0.3">
      <c r="A572" s="265" t="s">
        <v>1774</v>
      </c>
      <c r="B572" s="265" t="s">
        <v>515</v>
      </c>
      <c r="C572" s="175"/>
      <c r="D572" s="179"/>
      <c r="E572" s="253"/>
      <c r="F572" s="253">
        <f>+E573</f>
        <v>48.68</v>
      </c>
      <c r="G572" s="177"/>
      <c r="H572" s="177"/>
      <c r="I572" s="51"/>
    </row>
    <row r="573" spans="1:9" s="3" customFormat="1" ht="15.6" customHeight="1" x14ac:dyDescent="0.3">
      <c r="A573" s="265" t="s">
        <v>1775</v>
      </c>
      <c r="B573" s="265" t="s">
        <v>516</v>
      </c>
      <c r="C573" s="175"/>
      <c r="D573" s="179"/>
      <c r="E573" s="251">
        <f>VLOOKUP($A573,DTA!$A$3:$C$678,3,0)</f>
        <v>48.68</v>
      </c>
      <c r="F573" s="253"/>
      <c r="G573" s="177"/>
      <c r="H573" s="177"/>
      <c r="I573" s="51"/>
    </row>
    <row r="574" spans="1:9" s="3" customFormat="1" ht="15.6" customHeight="1" x14ac:dyDescent="0.3">
      <c r="A574" s="265" t="s">
        <v>1776</v>
      </c>
      <c r="B574" s="265" t="s">
        <v>517</v>
      </c>
      <c r="C574" s="175"/>
      <c r="D574" s="179"/>
      <c r="E574" s="253"/>
      <c r="F574" s="253">
        <f>+E575</f>
        <v>6.18</v>
      </c>
      <c r="G574" s="177"/>
      <c r="H574" s="177"/>
      <c r="I574" s="51"/>
    </row>
    <row r="575" spans="1:9" s="3" customFormat="1" ht="15.6" customHeight="1" x14ac:dyDescent="0.3">
      <c r="A575" s="265" t="s">
        <v>1777</v>
      </c>
      <c r="B575" s="265" t="s">
        <v>516</v>
      </c>
      <c r="C575" s="175"/>
      <c r="D575" s="179"/>
      <c r="E575" s="251">
        <f>VLOOKUP($A575,DTA!$A$3:$C$678,3,0)</f>
        <v>6.18</v>
      </c>
      <c r="F575" s="253"/>
      <c r="G575" s="177"/>
      <c r="H575" s="177"/>
      <c r="I575" s="51"/>
    </row>
    <row r="576" spans="1:9" s="3" customFormat="1" ht="6.75" customHeight="1" x14ac:dyDescent="0.3">
      <c r="A576" s="265"/>
      <c r="B576" s="265"/>
      <c r="C576" s="175"/>
      <c r="D576" s="179"/>
      <c r="E576" s="253"/>
      <c r="F576" s="253"/>
      <c r="G576" s="177"/>
      <c r="H576" s="177"/>
      <c r="I576" s="51"/>
    </row>
    <row r="577" spans="1:9" s="3" customFormat="1" ht="15.6" customHeight="1" x14ac:dyDescent="0.3">
      <c r="A577" s="312" t="s">
        <v>1778</v>
      </c>
      <c r="B577" s="312" t="s">
        <v>521</v>
      </c>
      <c r="C577" s="175"/>
      <c r="D577" s="179"/>
      <c r="E577" s="253"/>
      <c r="F577" s="253"/>
      <c r="G577" s="170">
        <f>+F578</f>
        <v>460175.27</v>
      </c>
      <c r="H577" s="177"/>
      <c r="I577" s="51"/>
    </row>
    <row r="578" spans="1:9" s="3" customFormat="1" ht="15.6" customHeight="1" x14ac:dyDescent="0.3">
      <c r="A578" s="265" t="s">
        <v>1779</v>
      </c>
      <c r="B578" s="265" t="s">
        <v>522</v>
      </c>
      <c r="C578" s="175"/>
      <c r="D578" s="179"/>
      <c r="E578" s="253"/>
      <c r="F578" s="253">
        <f>+E579+E580</f>
        <v>460175.27</v>
      </c>
      <c r="G578" s="177"/>
      <c r="H578" s="177"/>
      <c r="I578" s="51"/>
    </row>
    <row r="579" spans="1:9" s="3" customFormat="1" ht="15.6" customHeight="1" x14ac:dyDescent="0.3">
      <c r="A579" s="265" t="s">
        <v>1780</v>
      </c>
      <c r="B579" s="265" t="s">
        <v>523</v>
      </c>
      <c r="C579" s="175"/>
      <c r="D579" s="179"/>
      <c r="E579" s="253">
        <f>VLOOKUP($A579,DTA!$A$3:$C$678,3,0)</f>
        <v>107430.12</v>
      </c>
      <c r="F579" s="253"/>
      <c r="G579" s="177"/>
      <c r="H579" s="177"/>
      <c r="I579" s="51"/>
    </row>
    <row r="580" spans="1:9" s="3" customFormat="1" ht="15.6" customHeight="1" x14ac:dyDescent="0.3">
      <c r="A580" s="265" t="s">
        <v>1781</v>
      </c>
      <c r="B580" s="265" t="s">
        <v>524</v>
      </c>
      <c r="C580" s="175"/>
      <c r="D580" s="179"/>
      <c r="E580" s="251">
        <f>VLOOKUP($A580,DTA!$A$3:$C$678,3,0)</f>
        <v>352745.15</v>
      </c>
      <c r="F580" s="253"/>
      <c r="G580" s="177"/>
      <c r="H580" s="177"/>
      <c r="I580" s="51"/>
    </row>
    <row r="581" spans="1:9" s="3" customFormat="1" ht="8.25" customHeight="1" x14ac:dyDescent="0.3">
      <c r="A581" s="265"/>
      <c r="B581" s="265"/>
      <c r="C581" s="175"/>
      <c r="D581" s="179"/>
      <c r="E581" s="253"/>
      <c r="F581" s="253"/>
      <c r="G581" s="177"/>
      <c r="H581" s="177"/>
      <c r="I581" s="51"/>
    </row>
    <row r="582" spans="1:9" s="3" customFormat="1" ht="15.6" customHeight="1" x14ac:dyDescent="0.3">
      <c r="A582" s="312" t="s">
        <v>1782</v>
      </c>
      <c r="B582" s="312" t="s">
        <v>526</v>
      </c>
      <c r="C582" s="175"/>
      <c r="D582" s="179"/>
      <c r="E582" s="253"/>
      <c r="F582" s="253"/>
      <c r="G582" s="170">
        <f>SUM(F583:F589)</f>
        <v>885332.86</v>
      </c>
      <c r="H582" s="177"/>
      <c r="I582" s="51"/>
    </row>
    <row r="583" spans="1:9" s="3" customFormat="1" ht="15.6" customHeight="1" x14ac:dyDescent="0.3">
      <c r="A583" s="265" t="s">
        <v>1783</v>
      </c>
      <c r="B583" s="265" t="s">
        <v>527</v>
      </c>
      <c r="C583" s="175"/>
      <c r="D583" s="179"/>
      <c r="E583" s="253"/>
      <c r="F583" s="253">
        <f>+E584</f>
        <v>740848.25</v>
      </c>
      <c r="G583" s="177"/>
      <c r="H583" s="177"/>
      <c r="I583" s="51"/>
    </row>
    <row r="584" spans="1:9" s="3" customFormat="1" ht="15.6" customHeight="1" x14ac:dyDescent="0.3">
      <c r="A584" s="265" t="s">
        <v>1784</v>
      </c>
      <c r="B584" s="265" t="s">
        <v>528</v>
      </c>
      <c r="C584" s="175"/>
      <c r="D584" s="179"/>
      <c r="E584" s="253">
        <f>SUM(D585:D585)</f>
        <v>740848.25</v>
      </c>
      <c r="F584" s="253"/>
      <c r="G584" s="177"/>
      <c r="H584" s="177"/>
      <c r="I584" s="51"/>
    </row>
    <row r="585" spans="1:9" s="3" customFormat="1" ht="15.6" customHeight="1" x14ac:dyDescent="0.3">
      <c r="A585" s="265" t="s">
        <v>1785</v>
      </c>
      <c r="B585" s="265" t="s">
        <v>1671</v>
      </c>
      <c r="C585" s="175"/>
      <c r="D585" s="251">
        <f>VLOOKUP($A585,DTA!$A$3:$C$678,3,0)</f>
        <v>740848.25</v>
      </c>
      <c r="E585" s="253"/>
      <c r="F585" s="253"/>
      <c r="G585" s="177"/>
      <c r="H585" s="177"/>
      <c r="I585" s="51"/>
    </row>
    <row r="586" spans="1:9" s="3" customFormat="1" ht="15.6" customHeight="1" x14ac:dyDescent="0.3">
      <c r="A586" s="265" t="s">
        <v>1786</v>
      </c>
      <c r="B586" s="265" t="s">
        <v>1712</v>
      </c>
      <c r="C586" s="175"/>
      <c r="D586" s="179"/>
      <c r="E586" s="253"/>
      <c r="F586" s="253">
        <f>+E587</f>
        <v>76383.86</v>
      </c>
      <c r="G586" s="177"/>
      <c r="H586" s="177"/>
      <c r="I586" s="51"/>
    </row>
    <row r="587" spans="1:9" s="3" customFormat="1" ht="15.6" customHeight="1" x14ac:dyDescent="0.3">
      <c r="A587" s="265" t="s">
        <v>1787</v>
      </c>
      <c r="B587" s="265" t="s">
        <v>1713</v>
      </c>
      <c r="C587" s="175"/>
      <c r="D587" s="179"/>
      <c r="E587" s="253">
        <f>+D588</f>
        <v>76383.86</v>
      </c>
      <c r="F587" s="253"/>
      <c r="G587" s="177"/>
      <c r="H587" s="177"/>
      <c r="I587" s="51"/>
    </row>
    <row r="588" spans="1:9" s="3" customFormat="1" ht="15.6" customHeight="1" x14ac:dyDescent="0.3">
      <c r="A588" s="265" t="s">
        <v>1788</v>
      </c>
      <c r="B588" s="265" t="s">
        <v>1681</v>
      </c>
      <c r="C588" s="175"/>
      <c r="D588" s="251">
        <f>VLOOKUP($A588,DTA!$A$3:$C$678,3,0)</f>
        <v>76383.86</v>
      </c>
      <c r="E588" s="253"/>
      <c r="F588" s="253"/>
      <c r="G588" s="177"/>
      <c r="H588" s="177"/>
      <c r="I588" s="51"/>
    </row>
    <row r="589" spans="1:9" s="3" customFormat="1" ht="15.6" customHeight="1" x14ac:dyDescent="0.3">
      <c r="A589" s="265" t="s">
        <v>1789</v>
      </c>
      <c r="B589" s="265" t="s">
        <v>529</v>
      </c>
      <c r="C589" s="175"/>
      <c r="D589" s="179"/>
      <c r="E589" s="253"/>
      <c r="F589" s="253">
        <f>VLOOKUP($A589,DTA!$A$3:$C$678,3,0)</f>
        <v>68100.75</v>
      </c>
      <c r="G589" s="177"/>
      <c r="H589" s="177"/>
      <c r="I589" s="51"/>
    </row>
    <row r="590" spans="1:9" s="3" customFormat="1" ht="7.5" customHeight="1" x14ac:dyDescent="0.3">
      <c r="A590" s="265"/>
      <c r="B590" s="265"/>
      <c r="C590" s="175"/>
      <c r="D590" s="179"/>
      <c r="E590" s="253"/>
      <c r="F590" s="253"/>
      <c r="G590" s="177"/>
      <c r="H590" s="177"/>
      <c r="I590" s="51"/>
    </row>
    <row r="591" spans="1:9" s="3" customFormat="1" ht="15.6" customHeight="1" x14ac:dyDescent="0.3">
      <c r="A591" s="312" t="s">
        <v>1790</v>
      </c>
      <c r="B591" s="312" t="s">
        <v>1219</v>
      </c>
      <c r="C591" s="175"/>
      <c r="D591" s="179"/>
      <c r="E591" s="253"/>
      <c r="F591" s="253"/>
      <c r="G591" s="170">
        <f>+F592</f>
        <v>9305.5499999999993</v>
      </c>
      <c r="H591" s="177"/>
      <c r="I591" s="51"/>
    </row>
    <row r="592" spans="1:9" s="3" customFormat="1" ht="15.6" customHeight="1" x14ac:dyDescent="0.3">
      <c r="A592" s="265" t="s">
        <v>1791</v>
      </c>
      <c r="B592" s="265" t="s">
        <v>1248</v>
      </c>
      <c r="C592" s="175"/>
      <c r="D592" s="179"/>
      <c r="E592" s="253"/>
      <c r="F592" s="253">
        <f>VLOOKUP($A592,DTA!$A$3:$C$678,3,0)</f>
        <v>9305.5499999999993</v>
      </c>
      <c r="G592" s="177"/>
      <c r="H592" s="177"/>
      <c r="I592" s="51"/>
    </row>
    <row r="593" spans="1:9" s="3" customFormat="1" ht="7.5" customHeight="1" x14ac:dyDescent="0.3">
      <c r="A593" s="265"/>
      <c r="B593" s="265"/>
      <c r="C593" s="175"/>
      <c r="D593" s="179"/>
      <c r="E593" s="253"/>
      <c r="F593" s="253"/>
      <c r="G593" s="177"/>
      <c r="H593" s="177"/>
      <c r="I593" s="51"/>
    </row>
    <row r="594" spans="1:9" s="3" customFormat="1" ht="15.6" customHeight="1" x14ac:dyDescent="0.3">
      <c r="A594" s="312" t="s">
        <v>1792</v>
      </c>
      <c r="B594" s="312" t="s">
        <v>531</v>
      </c>
      <c r="C594" s="175"/>
      <c r="D594" s="179"/>
      <c r="E594" s="253"/>
      <c r="F594" s="253"/>
      <c r="G594" s="170">
        <f>SUM(F595:F597)</f>
        <v>30480.400000000001</v>
      </c>
      <c r="H594" s="177"/>
      <c r="I594" s="51"/>
    </row>
    <row r="595" spans="1:9" s="3" customFormat="1" ht="15.6" customHeight="1" x14ac:dyDescent="0.3">
      <c r="A595" s="265" t="s">
        <v>1793</v>
      </c>
      <c r="B595" s="265" t="s">
        <v>532</v>
      </c>
      <c r="C595" s="175"/>
      <c r="D595" s="179"/>
      <c r="E595" s="253"/>
      <c r="F595" s="253"/>
      <c r="G595" s="177"/>
      <c r="H595" s="177"/>
      <c r="I595" s="51"/>
    </row>
    <row r="596" spans="1:9" s="3" customFormat="1" ht="15.6" customHeight="1" x14ac:dyDescent="0.3">
      <c r="A596" s="265" t="s">
        <v>1794</v>
      </c>
      <c r="B596" s="265" t="s">
        <v>1627</v>
      </c>
      <c r="C596" s="175"/>
      <c r="D596" s="179"/>
      <c r="E596" s="253"/>
      <c r="F596" s="253">
        <f>VLOOKUP($A596,DTA!$A$3:$C$678,3,0)</f>
        <v>29462.95</v>
      </c>
      <c r="G596" s="177"/>
      <c r="H596" s="177"/>
      <c r="I596" s="51"/>
    </row>
    <row r="597" spans="1:9" s="3" customFormat="1" ht="15.6" customHeight="1" x14ac:dyDescent="0.3">
      <c r="A597" s="265" t="s">
        <v>1795</v>
      </c>
      <c r="B597" s="265" t="s">
        <v>1565</v>
      </c>
      <c r="C597" s="175"/>
      <c r="D597" s="179"/>
      <c r="E597" s="253"/>
      <c r="F597" s="251">
        <f>VLOOKUP($A597,DTA!$A$3:$C$678,3,0)</f>
        <v>1017.45</v>
      </c>
      <c r="G597" s="177"/>
      <c r="H597" s="177"/>
      <c r="I597" s="51"/>
    </row>
    <row r="598" spans="1:9" s="3" customFormat="1" ht="7.5" customHeight="1" x14ac:dyDescent="0.3">
      <c r="A598" s="223"/>
      <c r="B598" s="175"/>
      <c r="C598" s="175"/>
      <c r="D598" s="179"/>
      <c r="E598" s="253"/>
      <c r="F598" s="253"/>
      <c r="G598" s="177"/>
      <c r="H598" s="177"/>
      <c r="I598" s="51"/>
    </row>
    <row r="599" spans="1:9" ht="18" customHeight="1" x14ac:dyDescent="0.3">
      <c r="A599" s="189" t="s">
        <v>569</v>
      </c>
      <c r="B599" s="188" t="s">
        <v>570</v>
      </c>
      <c r="C599" s="175"/>
      <c r="D599" s="176"/>
      <c r="E599" s="250"/>
      <c r="G599" s="258">
        <f>SUM(F600:F602)</f>
        <v>163821.43</v>
      </c>
      <c r="H599" s="177"/>
    </row>
    <row r="600" spans="1:9" ht="18" customHeight="1" x14ac:dyDescent="0.3">
      <c r="A600" s="223" t="s">
        <v>571</v>
      </c>
      <c r="B600" s="175" t="s">
        <v>572</v>
      </c>
      <c r="C600" s="175"/>
      <c r="D600" s="176"/>
      <c r="F600" s="253">
        <f>VLOOKUP($A600,DTA!$A$3:$C$678,3,0)</f>
        <v>16047.18</v>
      </c>
      <c r="G600" s="177"/>
      <c r="H600" s="177"/>
    </row>
    <row r="601" spans="1:9" s="3" customFormat="1" ht="18" customHeight="1" x14ac:dyDescent="0.3">
      <c r="A601" s="223" t="s">
        <v>573</v>
      </c>
      <c r="B601" s="175" t="s">
        <v>574</v>
      </c>
      <c r="C601" s="175"/>
      <c r="D601" s="176"/>
      <c r="F601" s="253">
        <f>VLOOKUP($A601,DTA!$A$3:$C$678,3,0)</f>
        <v>144457.06</v>
      </c>
      <c r="G601" s="177"/>
      <c r="H601" s="177"/>
      <c r="I601" s="51"/>
    </row>
    <row r="602" spans="1:9" ht="18" customHeight="1" x14ac:dyDescent="0.3">
      <c r="A602" s="223" t="s">
        <v>575</v>
      </c>
      <c r="B602" s="175" t="s">
        <v>576</v>
      </c>
      <c r="C602" s="175"/>
      <c r="D602" s="176"/>
      <c r="F602" s="251">
        <f>VLOOKUP($A602,DTA!$A$3:$C$678,3,0)</f>
        <v>3317.19</v>
      </c>
      <c r="G602" s="177"/>
      <c r="H602" s="177"/>
    </row>
    <row r="603" spans="1:9" ht="18" customHeight="1" x14ac:dyDescent="0.3">
      <c r="A603" s="223"/>
      <c r="B603" s="257"/>
      <c r="C603" s="175"/>
      <c r="D603" s="176"/>
      <c r="F603" s="253"/>
      <c r="G603" s="177"/>
      <c r="H603" s="177"/>
    </row>
    <row r="604" spans="1:9" ht="18" customHeight="1" x14ac:dyDescent="0.3">
      <c r="A604" s="223"/>
      <c r="B604" s="257"/>
      <c r="C604" s="175"/>
      <c r="D604" s="176"/>
      <c r="F604" s="253"/>
      <c r="G604" s="177"/>
      <c r="H604" s="177"/>
    </row>
    <row r="605" spans="1:9" ht="18" customHeight="1" x14ac:dyDescent="0.3">
      <c r="A605" s="223"/>
      <c r="B605" s="257"/>
      <c r="C605" s="175"/>
      <c r="D605" s="176"/>
      <c r="F605" s="253"/>
      <c r="G605" s="177"/>
      <c r="H605" s="177"/>
    </row>
    <row r="606" spans="1:9" ht="18" customHeight="1" x14ac:dyDescent="0.3">
      <c r="A606" s="223"/>
      <c r="B606" s="257"/>
      <c r="C606" s="175"/>
      <c r="D606" s="176"/>
      <c r="F606" s="253"/>
      <c r="G606" s="177"/>
      <c r="H606" s="177"/>
    </row>
    <row r="607" spans="1:9" ht="18" customHeight="1" x14ac:dyDescent="0.3">
      <c r="A607" s="223"/>
      <c r="B607" s="257"/>
      <c r="C607" s="175"/>
      <c r="D607" s="176"/>
      <c r="F607" s="253"/>
      <c r="G607" s="177"/>
      <c r="H607" s="177"/>
    </row>
    <row r="608" spans="1:9" ht="18" customHeight="1" x14ac:dyDescent="0.3">
      <c r="A608" s="223"/>
      <c r="B608" s="257"/>
      <c r="C608" s="175"/>
      <c r="D608" s="176"/>
      <c r="F608" s="253"/>
      <c r="G608" s="177"/>
      <c r="H608" s="177"/>
    </row>
    <row r="609" spans="1:8" ht="18" customHeight="1" x14ac:dyDescent="0.3">
      <c r="A609" s="223"/>
      <c r="B609" s="257"/>
      <c r="C609" s="175"/>
      <c r="D609" s="176"/>
      <c r="F609" s="253"/>
      <c r="G609" s="177"/>
      <c r="H609" s="177"/>
    </row>
    <row r="610" spans="1:8" ht="18" customHeight="1" x14ac:dyDescent="0.3">
      <c r="A610" s="223"/>
      <c r="B610" s="257"/>
      <c r="C610" s="175"/>
      <c r="D610" s="176"/>
      <c r="F610" s="253"/>
      <c r="G610" s="177"/>
      <c r="H610" s="177"/>
    </row>
    <row r="611" spans="1:8" ht="18" customHeight="1" x14ac:dyDescent="0.3">
      <c r="A611" s="223"/>
      <c r="B611" s="257"/>
      <c r="C611" s="175"/>
      <c r="D611" s="176"/>
      <c r="F611" s="253"/>
      <c r="G611" s="177"/>
      <c r="H611" s="177"/>
    </row>
    <row r="612" spans="1:8" ht="18" customHeight="1" x14ac:dyDescent="0.3">
      <c r="A612" s="223"/>
      <c r="B612" s="257"/>
      <c r="C612" s="175"/>
      <c r="D612" s="176"/>
      <c r="F612" s="253"/>
      <c r="G612" s="177"/>
      <c r="H612" s="177"/>
    </row>
    <row r="613" spans="1:8" ht="18" customHeight="1" x14ac:dyDescent="0.3">
      <c r="A613" s="223"/>
      <c r="B613" s="257"/>
      <c r="C613" s="175"/>
      <c r="D613" s="176"/>
      <c r="F613" s="253"/>
      <c r="G613" s="177"/>
      <c r="H613" s="177"/>
    </row>
    <row r="614" spans="1:8" ht="18" customHeight="1" x14ac:dyDescent="0.3">
      <c r="A614" s="223"/>
      <c r="B614" s="257"/>
      <c r="C614" s="175"/>
      <c r="D614" s="176"/>
      <c r="F614" s="253"/>
      <c r="G614" s="177"/>
      <c r="H614" s="177"/>
    </row>
    <row r="615" spans="1:8" ht="9" customHeight="1" x14ac:dyDescent="0.3">
      <c r="A615" s="223"/>
      <c r="B615" s="257"/>
      <c r="C615" s="175"/>
      <c r="D615" s="176"/>
      <c r="F615" s="253"/>
      <c r="G615" s="177"/>
      <c r="H615" s="177"/>
    </row>
    <row r="616" spans="1:8" ht="16.5" hidden="1" customHeight="1" x14ac:dyDescent="0.3">
      <c r="A616" s="223"/>
      <c r="B616" s="257"/>
      <c r="C616" s="175"/>
      <c r="D616" s="176"/>
      <c r="E616" s="253"/>
      <c r="F616" s="177"/>
      <c r="G616" s="177"/>
      <c r="H616" s="177"/>
    </row>
    <row r="617" spans="1:8" ht="16.5" hidden="1" customHeight="1" x14ac:dyDescent="0.3">
      <c r="A617" s="223"/>
      <c r="B617" s="257"/>
      <c r="C617" s="175"/>
      <c r="D617" s="176"/>
      <c r="E617" s="253"/>
      <c r="F617" s="177"/>
      <c r="G617" s="177"/>
      <c r="H617" s="177"/>
    </row>
    <row r="618" spans="1:8" ht="16.5" hidden="1" customHeight="1" x14ac:dyDescent="0.3">
      <c r="A618" s="223"/>
      <c r="B618" s="257"/>
      <c r="C618" s="175"/>
      <c r="D618" s="176"/>
      <c r="E618" s="253"/>
      <c r="F618" s="177"/>
      <c r="G618" s="177"/>
      <c r="H618" s="177"/>
    </row>
    <row r="619" spans="1:8" ht="16.5" hidden="1" customHeight="1" x14ac:dyDescent="0.3">
      <c r="A619" s="223"/>
      <c r="B619" s="257"/>
      <c r="C619" s="175"/>
      <c r="D619" s="176"/>
      <c r="E619" s="253"/>
      <c r="F619" s="177"/>
      <c r="G619" s="177"/>
      <c r="H619" s="177"/>
    </row>
    <row r="620" spans="1:8" ht="16.5" hidden="1" customHeight="1" x14ac:dyDescent="0.3">
      <c r="A620" s="223"/>
      <c r="B620" s="257"/>
      <c r="C620" s="175"/>
      <c r="D620" s="176"/>
      <c r="E620" s="253"/>
      <c r="F620" s="177"/>
      <c r="G620" s="177"/>
      <c r="H620" s="177"/>
    </row>
    <row r="621" spans="1:8" ht="16.5" hidden="1" customHeight="1" x14ac:dyDescent="0.3">
      <c r="A621" s="223"/>
      <c r="B621" s="257"/>
      <c r="C621" s="175"/>
      <c r="D621" s="176"/>
      <c r="E621" s="253"/>
      <c r="F621" s="177"/>
      <c r="G621" s="177"/>
      <c r="H621" s="177"/>
    </row>
    <row r="622" spans="1:8" ht="16.5" hidden="1" customHeight="1" x14ac:dyDescent="0.3">
      <c r="A622" s="223"/>
      <c r="B622" s="257"/>
      <c r="C622" s="175"/>
      <c r="D622" s="176"/>
      <c r="E622" s="253"/>
      <c r="F622" s="177"/>
      <c r="G622" s="177"/>
      <c r="H622" s="177"/>
    </row>
    <row r="623" spans="1:8" ht="16.5" hidden="1" customHeight="1" x14ac:dyDescent="0.3">
      <c r="A623" s="223"/>
      <c r="B623" s="257"/>
      <c r="C623" s="175"/>
      <c r="D623" s="176"/>
      <c r="E623" s="253"/>
      <c r="F623" s="177"/>
      <c r="G623" s="177"/>
      <c r="H623" s="177"/>
    </row>
    <row r="624" spans="1:8" ht="16.5" hidden="1" customHeight="1" x14ac:dyDescent="0.3">
      <c r="A624" s="223"/>
      <c r="B624" s="257"/>
      <c r="C624" s="175"/>
      <c r="D624" s="176"/>
      <c r="E624" s="253"/>
      <c r="F624" s="177"/>
      <c r="G624" s="177"/>
      <c r="H624" s="177"/>
    </row>
    <row r="625" spans="1:8" ht="16.5" hidden="1" customHeight="1" x14ac:dyDescent="0.3">
      <c r="A625" s="223"/>
      <c r="B625" s="257"/>
      <c r="C625" s="175"/>
      <c r="D625" s="176"/>
      <c r="E625" s="253"/>
      <c r="F625" s="177"/>
      <c r="G625" s="177"/>
      <c r="H625" s="177"/>
    </row>
    <row r="626" spans="1:8" ht="16.5" hidden="1" customHeight="1" x14ac:dyDescent="0.3">
      <c r="A626" s="223"/>
      <c r="B626" s="257"/>
      <c r="C626" s="175"/>
      <c r="D626" s="176"/>
      <c r="E626" s="253"/>
      <c r="F626" s="177"/>
      <c r="G626" s="177"/>
      <c r="H626" s="177"/>
    </row>
    <row r="627" spans="1:8" ht="16.5" hidden="1" customHeight="1" x14ac:dyDescent="0.3">
      <c r="A627" s="223"/>
      <c r="B627" s="257"/>
      <c r="C627" s="175"/>
      <c r="D627" s="176"/>
      <c r="E627" s="253"/>
      <c r="F627" s="177"/>
      <c r="G627" s="177"/>
      <c r="H627" s="177"/>
    </row>
    <row r="628" spans="1:8" ht="16.5" hidden="1" customHeight="1" x14ac:dyDescent="0.3">
      <c r="A628" s="223"/>
      <c r="B628" s="257"/>
      <c r="C628" s="175"/>
      <c r="D628" s="176"/>
      <c r="E628" s="253"/>
      <c r="F628" s="177"/>
      <c r="G628" s="177"/>
      <c r="H628" s="177"/>
    </row>
    <row r="629" spans="1:8" ht="16.5" hidden="1" customHeight="1" x14ac:dyDescent="0.3">
      <c r="A629" s="223"/>
      <c r="B629" s="257"/>
      <c r="C629" s="175"/>
      <c r="D629" s="176"/>
      <c r="E629" s="253"/>
      <c r="F629" s="177"/>
      <c r="G629" s="177"/>
      <c r="H629" s="177"/>
    </row>
    <row r="630" spans="1:8" ht="16.5" hidden="1" customHeight="1" x14ac:dyDescent="0.3">
      <c r="A630" s="223"/>
      <c r="B630" s="257"/>
      <c r="C630" s="175"/>
      <c r="D630" s="176"/>
      <c r="E630" s="253"/>
      <c r="F630" s="177"/>
      <c r="G630" s="177"/>
      <c r="H630" s="177"/>
    </row>
    <row r="631" spans="1:8" ht="16.5" hidden="1" customHeight="1" x14ac:dyDescent="0.3">
      <c r="A631" s="223"/>
      <c r="B631" s="257"/>
      <c r="C631" s="175"/>
      <c r="D631" s="176"/>
      <c r="E631" s="253"/>
      <c r="F631" s="177"/>
      <c r="G631" s="177"/>
      <c r="H631" s="177"/>
    </row>
    <row r="632" spans="1:8" ht="16.5" hidden="1" customHeight="1" x14ac:dyDescent="0.3">
      <c r="A632" s="223"/>
      <c r="B632" s="257"/>
      <c r="C632" s="175"/>
      <c r="D632" s="176"/>
      <c r="E632" s="253"/>
      <c r="F632" s="177"/>
      <c r="G632" s="177"/>
      <c r="H632" s="177"/>
    </row>
    <row r="633" spans="1:8" ht="16.5" hidden="1" customHeight="1" x14ac:dyDescent="0.3">
      <c r="A633" s="223"/>
      <c r="B633" s="257"/>
      <c r="C633" s="175"/>
      <c r="D633" s="176"/>
      <c r="E633" s="253"/>
      <c r="F633" s="177"/>
      <c r="G633" s="177"/>
      <c r="H633" s="177"/>
    </row>
    <row r="634" spans="1:8" ht="16.5" hidden="1" customHeight="1" x14ac:dyDescent="0.3">
      <c r="A634" s="223"/>
      <c r="B634" s="257"/>
      <c r="C634" s="175"/>
      <c r="D634" s="176"/>
      <c r="E634" s="253"/>
      <c r="F634" s="177"/>
      <c r="G634" s="177"/>
      <c r="H634" s="177"/>
    </row>
    <row r="635" spans="1:8" ht="16.5" hidden="1" customHeight="1" x14ac:dyDescent="0.3">
      <c r="A635" s="223"/>
      <c r="B635" s="257"/>
      <c r="C635" s="175"/>
      <c r="D635" s="176"/>
      <c r="E635" s="253"/>
      <c r="F635" s="177"/>
      <c r="G635" s="177"/>
      <c r="H635" s="177"/>
    </row>
    <row r="636" spans="1:8" ht="16.5" hidden="1" customHeight="1" x14ac:dyDescent="0.3">
      <c r="A636" s="223"/>
      <c r="B636" s="257"/>
      <c r="C636" s="175"/>
      <c r="D636" s="176"/>
      <c r="E636" s="253"/>
      <c r="F636" s="177"/>
      <c r="G636" s="177"/>
      <c r="H636" s="177"/>
    </row>
    <row r="637" spans="1:8" ht="16.5" hidden="1" customHeight="1" x14ac:dyDescent="0.3">
      <c r="A637" s="223"/>
      <c r="B637" s="257"/>
      <c r="C637" s="175"/>
      <c r="D637" s="176"/>
      <c r="E637" s="253"/>
      <c r="F637" s="177"/>
      <c r="G637" s="177"/>
      <c r="H637" s="177"/>
    </row>
    <row r="638" spans="1:8" ht="16.5" hidden="1" customHeight="1" x14ac:dyDescent="0.3">
      <c r="A638" s="223"/>
      <c r="B638" s="257"/>
      <c r="C638" s="175"/>
      <c r="D638" s="176"/>
      <c r="E638" s="253"/>
      <c r="F638" s="177"/>
      <c r="G638" s="177"/>
      <c r="H638" s="177"/>
    </row>
    <row r="639" spans="1:8" ht="16.5" hidden="1" customHeight="1" x14ac:dyDescent="0.3">
      <c r="A639" s="223"/>
      <c r="B639" s="257"/>
      <c r="C639" s="175"/>
      <c r="D639" s="176"/>
      <c r="E639" s="253"/>
      <c r="F639" s="177"/>
      <c r="G639" s="177"/>
      <c r="H639" s="177"/>
    </row>
    <row r="640" spans="1:8" ht="16.5" thickBot="1" x14ac:dyDescent="0.3">
      <c r="A640" s="168" t="s">
        <v>1134</v>
      </c>
      <c r="B640" s="193" t="s">
        <v>1135</v>
      </c>
      <c r="C640" s="193"/>
      <c r="D640" s="176"/>
      <c r="E640" s="177"/>
      <c r="F640" s="177"/>
      <c r="G640" s="177"/>
      <c r="H640" s="255">
        <f>SUM(H642:H675)</f>
        <v>426866481.97999996</v>
      </c>
    </row>
    <row r="641" spans="1:8" ht="18" thickTop="1" x14ac:dyDescent="0.3">
      <c r="A641" s="186"/>
      <c r="B641" s="187"/>
      <c r="C641" s="187"/>
      <c r="D641" s="176"/>
      <c r="E641" s="177"/>
      <c r="F641" s="177"/>
      <c r="G641" s="177"/>
      <c r="H641" s="177"/>
    </row>
    <row r="642" spans="1:8" ht="15.75" thickBot="1" x14ac:dyDescent="0.25">
      <c r="A642" s="168" t="s">
        <v>577</v>
      </c>
      <c r="B642" s="193" t="s">
        <v>578</v>
      </c>
      <c r="C642" s="193"/>
      <c r="D642" s="169"/>
      <c r="E642" s="170"/>
      <c r="F642" s="170"/>
      <c r="G642" s="170"/>
      <c r="H642" s="255">
        <f>SUM(G644:G656)</f>
        <v>55248685.25</v>
      </c>
    </row>
    <row r="643" spans="1:8" ht="14.25" thickTop="1" x14ac:dyDescent="0.25">
      <c r="A643" s="174"/>
      <c r="B643" s="175"/>
      <c r="C643" s="175"/>
      <c r="D643" s="176"/>
      <c r="E643" s="177"/>
      <c r="F643" s="177"/>
      <c r="G643" s="177"/>
      <c r="H643" s="180"/>
    </row>
    <row r="644" spans="1:8" ht="21" customHeight="1" x14ac:dyDescent="0.3">
      <c r="A644" s="189" t="s">
        <v>579</v>
      </c>
      <c r="B644" s="188" t="s">
        <v>580</v>
      </c>
      <c r="C644" s="257"/>
      <c r="D644" s="264"/>
      <c r="E644" s="252"/>
      <c r="F644" s="252"/>
      <c r="G644" s="270">
        <f>SUM(F646:F647)</f>
        <v>6635428.5700000003</v>
      </c>
      <c r="H644" s="170"/>
    </row>
    <row r="645" spans="1:8" ht="13.5" x14ac:dyDescent="0.25">
      <c r="A645" s="174"/>
      <c r="B645" s="175"/>
      <c r="C645" s="175"/>
      <c r="D645" s="176"/>
      <c r="E645" s="177"/>
      <c r="F645" s="177"/>
      <c r="G645" s="177"/>
      <c r="H645" s="177"/>
    </row>
    <row r="646" spans="1:8" ht="21.2" customHeight="1" x14ac:dyDescent="0.3">
      <c r="A646" s="223" t="s">
        <v>581</v>
      </c>
      <c r="B646" s="257" t="s">
        <v>582</v>
      </c>
      <c r="C646" s="175"/>
      <c r="D646" s="176"/>
      <c r="E646" s="177"/>
      <c r="F646" s="253">
        <f>VLOOKUP($A646,DTA!$A$3:$C$706,3,0)</f>
        <v>2857142.86</v>
      </c>
      <c r="G646" s="177"/>
      <c r="H646" s="177"/>
    </row>
    <row r="647" spans="1:8" ht="21.2" customHeight="1" x14ac:dyDescent="0.3">
      <c r="A647" s="223" t="s">
        <v>583</v>
      </c>
      <c r="B647" s="257" t="s">
        <v>584</v>
      </c>
      <c r="C647" s="175"/>
      <c r="D647" s="176"/>
      <c r="E647" s="177"/>
      <c r="F647" s="251">
        <f>VLOOKUP($A647,DTA!$A$3:$C$706,3,0)</f>
        <v>3778285.71</v>
      </c>
      <c r="G647" s="177"/>
      <c r="H647" s="177"/>
    </row>
    <row r="648" spans="1:8" ht="21.2" customHeight="1" x14ac:dyDescent="0.25">
      <c r="A648" s="174"/>
      <c r="B648" s="175"/>
      <c r="C648" s="175"/>
      <c r="D648" s="176"/>
      <c r="E648" s="177"/>
      <c r="F648" s="177"/>
      <c r="G648" s="177"/>
      <c r="H648" s="177"/>
    </row>
    <row r="649" spans="1:8" ht="21.2" customHeight="1" x14ac:dyDescent="0.2">
      <c r="A649" s="189" t="s">
        <v>585</v>
      </c>
      <c r="B649" s="188" t="s">
        <v>586</v>
      </c>
      <c r="C649" s="172"/>
      <c r="D649" s="169"/>
      <c r="E649" s="171"/>
      <c r="F649" s="170"/>
      <c r="G649" s="270">
        <f>SUM(F650:F652)</f>
        <v>33568502.350000001</v>
      </c>
      <c r="H649" s="170"/>
    </row>
    <row r="650" spans="1:8" ht="19.5" hidden="1" customHeight="1" x14ac:dyDescent="0.3">
      <c r="A650" s="223" t="s">
        <v>944</v>
      </c>
      <c r="B650" s="257" t="s">
        <v>1142</v>
      </c>
      <c r="C650" s="175"/>
      <c r="D650" s="176"/>
      <c r="E650" s="173"/>
      <c r="F650" s="179">
        <v>0</v>
      </c>
      <c r="G650" s="180"/>
      <c r="H650" s="170"/>
    </row>
    <row r="651" spans="1:8" ht="19.5" customHeight="1" x14ac:dyDescent="0.3">
      <c r="A651" s="265" t="s">
        <v>944</v>
      </c>
      <c r="B651" s="265" t="s">
        <v>1142</v>
      </c>
      <c r="C651" s="175"/>
      <c r="D651" s="176"/>
      <c r="E651" s="173"/>
      <c r="F651" s="253">
        <f>VLOOKUP($A651,DTA!$A$3:$C$706,3,0)</f>
        <v>33375883.77</v>
      </c>
      <c r="G651" s="180"/>
      <c r="H651" s="170"/>
    </row>
    <row r="652" spans="1:8" ht="21.2" customHeight="1" x14ac:dyDescent="0.3">
      <c r="A652" s="223" t="s">
        <v>587</v>
      </c>
      <c r="B652" s="257" t="s">
        <v>588</v>
      </c>
      <c r="C652" s="175"/>
      <c r="D652" s="176"/>
      <c r="E652" s="173"/>
      <c r="F652" s="251">
        <f>VLOOKUP($A652,DTA!$A$3:$C$706,3,0)</f>
        <v>192618.58</v>
      </c>
      <c r="G652" s="177"/>
      <c r="H652" s="177"/>
    </row>
    <row r="653" spans="1:8" ht="21.2" customHeight="1" x14ac:dyDescent="0.25">
      <c r="A653" s="174"/>
      <c r="B653" s="175"/>
      <c r="C653" s="175"/>
      <c r="D653" s="176"/>
      <c r="E653" s="173"/>
      <c r="F653" s="179"/>
      <c r="G653" s="177"/>
      <c r="H653" s="177"/>
    </row>
    <row r="654" spans="1:8" ht="21.2" customHeight="1" x14ac:dyDescent="0.25">
      <c r="A654" s="189" t="s">
        <v>1004</v>
      </c>
      <c r="B654" s="188" t="s">
        <v>949</v>
      </c>
      <c r="C654" s="172"/>
      <c r="D654" s="169"/>
      <c r="E654" s="171"/>
      <c r="F654" s="180"/>
      <c r="G654" s="270">
        <v>6290617.46</v>
      </c>
      <c r="H654" s="177"/>
    </row>
    <row r="655" spans="1:8" ht="21.2" customHeight="1" x14ac:dyDescent="0.25">
      <c r="A655" s="174"/>
      <c r="B655" s="175"/>
      <c r="C655" s="175"/>
      <c r="D655" s="176"/>
      <c r="E655" s="177"/>
      <c r="F655" s="177"/>
      <c r="G655" s="177"/>
      <c r="H655" s="177"/>
    </row>
    <row r="656" spans="1:8" ht="21.2" customHeight="1" x14ac:dyDescent="0.25">
      <c r="A656" s="189" t="s">
        <v>589</v>
      </c>
      <c r="B656" s="188" t="s">
        <v>590</v>
      </c>
      <c r="C656" s="175"/>
      <c r="D656" s="169"/>
      <c r="E656" s="171"/>
      <c r="F656" s="170"/>
      <c r="G656" s="258">
        <f>SUM(F657:F660)</f>
        <v>8754136.8699999992</v>
      </c>
      <c r="H656" s="170"/>
    </row>
    <row r="657" spans="1:8" ht="21.2" customHeight="1" x14ac:dyDescent="0.3">
      <c r="A657" s="223" t="s">
        <v>591</v>
      </c>
      <c r="B657" s="257" t="s">
        <v>340</v>
      </c>
      <c r="C657" s="175"/>
      <c r="D657" s="176"/>
      <c r="E657" s="173"/>
      <c r="F657" s="253">
        <f>VLOOKUP($A657,DTA!$A$3:$C$706,3,0)</f>
        <v>1715893.19</v>
      </c>
      <c r="G657" s="177"/>
      <c r="H657" s="177"/>
    </row>
    <row r="658" spans="1:8" ht="21.2" customHeight="1" x14ac:dyDescent="0.3">
      <c r="A658" s="223" t="s">
        <v>592</v>
      </c>
      <c r="B658" s="257" t="s">
        <v>372</v>
      </c>
      <c r="C658" s="175"/>
      <c r="D658" s="176"/>
      <c r="E658" s="173"/>
      <c r="F658" s="253">
        <f>VLOOKUP($A658,DTA!$A$3:$C$706,3,0)</f>
        <v>3339474.84</v>
      </c>
      <c r="G658" s="177"/>
      <c r="H658" s="177"/>
    </row>
    <row r="659" spans="1:8" ht="21.2" customHeight="1" x14ac:dyDescent="0.3">
      <c r="A659" s="223" t="s">
        <v>593</v>
      </c>
      <c r="B659" s="257" t="s">
        <v>594</v>
      </c>
      <c r="C659" s="175"/>
      <c r="D659" s="176"/>
      <c r="E659" s="173"/>
      <c r="F659" s="253">
        <f>VLOOKUP($A659,DTA!$A$3:$C$706,3,0)</f>
        <v>3610768.84</v>
      </c>
      <c r="G659" s="177"/>
      <c r="H659" s="177"/>
    </row>
    <row r="660" spans="1:8" ht="16.5" x14ac:dyDescent="0.3">
      <c r="A660" s="223" t="s">
        <v>1396</v>
      </c>
      <c r="B660" s="257" t="s">
        <v>1397</v>
      </c>
      <c r="C660" s="175"/>
      <c r="D660" s="176"/>
      <c r="E660" s="177"/>
      <c r="F660" s="251">
        <f>VLOOKUP($A660,DTA!$A$3:$C$706,3,0)</f>
        <v>88000</v>
      </c>
      <c r="G660" s="177"/>
      <c r="H660" s="177"/>
    </row>
    <row r="661" spans="1:8" ht="13.5" x14ac:dyDescent="0.25">
      <c r="A661" s="174"/>
      <c r="B661" s="175"/>
      <c r="C661" s="175"/>
      <c r="D661" s="176"/>
      <c r="E661" s="177"/>
      <c r="F661" s="179"/>
      <c r="G661" s="177"/>
      <c r="H661" s="177"/>
    </row>
    <row r="662" spans="1:8" ht="13.5" x14ac:dyDescent="0.25">
      <c r="A662" s="174"/>
      <c r="B662" s="175"/>
      <c r="C662" s="175"/>
      <c r="D662" s="176"/>
      <c r="E662" s="177"/>
      <c r="F662" s="179"/>
      <c r="G662" s="177"/>
      <c r="H662" s="177"/>
    </row>
    <row r="663" spans="1:8" ht="13.5" x14ac:dyDescent="0.25">
      <c r="A663" s="174"/>
      <c r="B663" s="175"/>
      <c r="C663" s="175"/>
      <c r="D663" s="176"/>
      <c r="E663" s="177"/>
      <c r="F663" s="179"/>
      <c r="G663" s="177"/>
      <c r="H663" s="177"/>
    </row>
    <row r="664" spans="1:8" ht="13.5" x14ac:dyDescent="0.25">
      <c r="A664" s="174"/>
      <c r="B664" s="175"/>
      <c r="C664" s="175"/>
      <c r="D664" s="176"/>
      <c r="E664" s="177"/>
      <c r="F664" s="179"/>
      <c r="G664" s="177"/>
      <c r="H664" s="177"/>
    </row>
    <row r="665" spans="1:8" ht="13.5" x14ac:dyDescent="0.25">
      <c r="A665" s="174"/>
      <c r="B665" s="175"/>
      <c r="C665" s="175"/>
      <c r="D665" s="176"/>
      <c r="E665" s="177"/>
      <c r="F665" s="179"/>
      <c r="G665" s="177"/>
      <c r="H665" s="177"/>
    </row>
    <row r="666" spans="1:8" ht="13.5" x14ac:dyDescent="0.25">
      <c r="A666" s="174"/>
      <c r="B666" s="175"/>
      <c r="C666" s="175"/>
      <c r="D666" s="176"/>
      <c r="E666" s="177"/>
      <c r="F666" s="179"/>
      <c r="G666" s="177"/>
      <c r="H666" s="177"/>
    </row>
    <row r="667" spans="1:8" ht="15.75" thickBot="1" x14ac:dyDescent="0.25">
      <c r="A667" s="168" t="s">
        <v>595</v>
      </c>
      <c r="B667" s="193" t="s">
        <v>596</v>
      </c>
      <c r="C667" s="193"/>
      <c r="D667" s="169"/>
      <c r="E667" s="170"/>
      <c r="F667" s="170"/>
      <c r="G667" s="170"/>
      <c r="H667" s="255">
        <f>SUM(G669:G672)</f>
        <v>371617796.72999996</v>
      </c>
    </row>
    <row r="668" spans="1:8" ht="14.25" thickTop="1" x14ac:dyDescent="0.25">
      <c r="A668" s="174"/>
      <c r="B668" s="175"/>
      <c r="C668" s="175"/>
      <c r="D668" s="176"/>
      <c r="E668" s="177"/>
      <c r="F668" s="177"/>
      <c r="G668" s="177"/>
      <c r="H668" s="180"/>
    </row>
    <row r="669" spans="1:8" ht="21.2" customHeight="1" x14ac:dyDescent="0.25">
      <c r="A669" s="189" t="s">
        <v>597</v>
      </c>
      <c r="B669" s="188" t="s">
        <v>598</v>
      </c>
      <c r="C669" s="175"/>
      <c r="D669" s="169"/>
      <c r="E669" s="170"/>
      <c r="F669" s="170"/>
      <c r="G669" s="270">
        <f>SUM(F670)</f>
        <v>359745380.02999997</v>
      </c>
      <c r="H669" s="170"/>
    </row>
    <row r="670" spans="1:8" ht="21.2" customHeight="1" x14ac:dyDescent="0.3">
      <c r="A670" s="223" t="s">
        <v>599</v>
      </c>
      <c r="B670" s="257" t="s">
        <v>600</v>
      </c>
      <c r="C670" s="175"/>
      <c r="D670" s="176"/>
      <c r="E670" s="177"/>
      <c r="F670" s="251">
        <f>VLOOKUP($A670,DTA!$A$3:$C$706,3,0)</f>
        <v>359745380.02999997</v>
      </c>
      <c r="G670" s="177"/>
      <c r="H670" s="177"/>
    </row>
    <row r="671" spans="1:8" ht="14.25" customHeight="1" x14ac:dyDescent="0.25">
      <c r="A671" s="174"/>
      <c r="B671" s="175"/>
      <c r="C671" s="175"/>
      <c r="D671" s="176"/>
      <c r="E671" s="177"/>
      <c r="F671" s="177"/>
      <c r="G671" s="177"/>
      <c r="H671" s="177"/>
    </row>
    <row r="672" spans="1:8" ht="21.2" customHeight="1" x14ac:dyDescent="0.2">
      <c r="A672" s="189" t="s">
        <v>601</v>
      </c>
      <c r="B672" s="188" t="s">
        <v>602</v>
      </c>
      <c r="C672" s="172"/>
      <c r="D672" s="169"/>
      <c r="E672" s="170"/>
      <c r="F672" s="170"/>
      <c r="G672" s="258">
        <f>SUM(F673:F674)</f>
        <v>11872416.699999999</v>
      </c>
      <c r="H672" s="170"/>
    </row>
    <row r="673" spans="1:9" ht="21.2" customHeight="1" x14ac:dyDescent="0.3">
      <c r="A673" s="223" t="s">
        <v>1568</v>
      </c>
      <c r="B673" s="257" t="s">
        <v>1569</v>
      </c>
      <c r="C673" s="172"/>
      <c r="D673" s="169"/>
      <c r="E673" s="170"/>
      <c r="F673" s="253">
        <f>VLOOKUP($A673,DTA!$A$3:$C$706,3,0)</f>
        <v>11815035.279999999</v>
      </c>
      <c r="G673" s="180"/>
      <c r="H673" s="170"/>
    </row>
    <row r="674" spans="1:9" ht="21.2" customHeight="1" x14ac:dyDescent="0.3">
      <c r="A674" s="223" t="s">
        <v>603</v>
      </c>
      <c r="B674" s="257" t="s">
        <v>604</v>
      </c>
      <c r="C674" s="175"/>
      <c r="D674" s="176"/>
      <c r="E674" s="177"/>
      <c r="F674" s="251">
        <f>VLOOKUP($A674,DTA!$A$3:$C$706,3,0)</f>
        <v>57381.42</v>
      </c>
      <c r="G674" s="177"/>
      <c r="H674" s="177"/>
    </row>
    <row r="675" spans="1:9" x14ac:dyDescent="0.2">
      <c r="B675" s="62"/>
      <c r="C675" s="62"/>
      <c r="D675" s="57"/>
      <c r="E675" s="56"/>
      <c r="F675" s="56"/>
      <c r="G675" s="56"/>
      <c r="H675" s="56"/>
    </row>
    <row r="676" spans="1:9" x14ac:dyDescent="0.2">
      <c r="B676" s="62"/>
      <c r="C676" s="62"/>
      <c r="D676" s="46"/>
      <c r="E676" s="56"/>
      <c r="F676" s="56"/>
      <c r="G676" s="56"/>
      <c r="H676" s="60"/>
      <c r="I676" s="3"/>
    </row>
    <row r="677" spans="1:9" x14ac:dyDescent="0.2">
      <c r="B677" s="62"/>
      <c r="C677" s="62"/>
      <c r="D677" s="57"/>
      <c r="E677" s="56"/>
      <c r="F677" s="56"/>
      <c r="G677" s="56"/>
      <c r="H677" s="56"/>
    </row>
    <row r="678" spans="1:9" x14ac:dyDescent="0.2">
      <c r="B678" s="62"/>
      <c r="C678" s="62"/>
      <c r="D678" s="57"/>
      <c r="E678" s="56"/>
      <c r="F678" s="56"/>
      <c r="G678" s="56"/>
      <c r="H678" s="56"/>
      <c r="I678" s="3"/>
    </row>
    <row r="679" spans="1:9" x14ac:dyDescent="0.2">
      <c r="B679" s="62"/>
      <c r="C679" s="62"/>
      <c r="D679" s="57"/>
      <c r="E679" s="56"/>
      <c r="F679" s="56"/>
      <c r="G679" s="56"/>
      <c r="H679" s="56"/>
    </row>
    <row r="680" spans="1:9" x14ac:dyDescent="0.2">
      <c r="B680" s="62"/>
      <c r="C680" s="62"/>
      <c r="D680" s="57"/>
      <c r="E680" s="56"/>
      <c r="F680" s="56"/>
      <c r="G680" s="56"/>
      <c r="H680" s="56"/>
    </row>
    <row r="681" spans="1:9" x14ac:dyDescent="0.2">
      <c r="B681" s="62"/>
      <c r="C681" s="62"/>
      <c r="D681" s="57"/>
      <c r="E681" s="56"/>
      <c r="F681" s="56"/>
      <c r="G681" s="56"/>
      <c r="H681" s="56"/>
    </row>
    <row r="682" spans="1:9" x14ac:dyDescent="0.2">
      <c r="B682" s="62"/>
      <c r="C682" s="62"/>
      <c r="D682" s="57"/>
      <c r="E682" s="56"/>
      <c r="F682" s="56"/>
      <c r="G682" s="56"/>
      <c r="H682" s="56"/>
    </row>
    <row r="683" spans="1:9" x14ac:dyDescent="0.2">
      <c r="B683" s="62"/>
      <c r="C683" s="62"/>
      <c r="D683" s="57"/>
      <c r="E683" s="56"/>
      <c r="F683" s="56"/>
      <c r="G683" s="56"/>
      <c r="H683" s="56"/>
      <c r="I683" s="3"/>
    </row>
    <row r="684" spans="1:9" x14ac:dyDescent="0.2">
      <c r="A684" s="51"/>
      <c r="B684" s="62"/>
      <c r="C684" s="62"/>
      <c r="D684" s="57"/>
      <c r="E684" s="56"/>
      <c r="F684" s="56"/>
      <c r="G684" s="56"/>
      <c r="H684" s="56"/>
      <c r="I684" s="3"/>
    </row>
    <row r="685" spans="1:9" x14ac:dyDescent="0.2">
      <c r="A685" s="51"/>
      <c r="B685" s="62"/>
      <c r="C685" s="62"/>
      <c r="D685" s="57"/>
      <c r="E685" s="56"/>
      <c r="F685" s="56"/>
      <c r="G685" s="56"/>
      <c r="H685" s="56"/>
      <c r="I685" s="3"/>
    </row>
    <row r="686" spans="1:9" x14ac:dyDescent="0.2">
      <c r="A686" s="51"/>
      <c r="B686" s="62"/>
      <c r="C686" s="62"/>
      <c r="D686" s="57"/>
      <c r="E686" s="56"/>
      <c r="F686" s="56"/>
      <c r="G686" s="56"/>
      <c r="H686" s="56"/>
      <c r="I686" s="3"/>
    </row>
    <row r="687" spans="1:9" x14ac:dyDescent="0.2">
      <c r="A687" s="51"/>
      <c r="B687" s="62"/>
      <c r="C687" s="62"/>
      <c r="D687" s="57"/>
      <c r="E687" s="56"/>
      <c r="F687" s="56"/>
      <c r="G687" s="56"/>
      <c r="H687" s="56"/>
      <c r="I687" s="3"/>
    </row>
    <row r="688" spans="1:9" x14ac:dyDescent="0.2">
      <c r="A688" s="51"/>
      <c r="B688" s="62"/>
      <c r="C688" s="62"/>
      <c r="D688" s="57"/>
      <c r="E688" s="56"/>
      <c r="F688" s="56"/>
      <c r="G688" s="56"/>
      <c r="H688" s="56"/>
      <c r="I688" s="3"/>
    </row>
    <row r="689" spans="1:9" x14ac:dyDescent="0.2">
      <c r="A689" s="51"/>
      <c r="B689" s="62"/>
      <c r="C689" s="62"/>
      <c r="D689" s="57"/>
      <c r="E689" s="56"/>
      <c r="F689" s="56"/>
      <c r="G689" s="56"/>
      <c r="H689" s="56"/>
      <c r="I689" s="3"/>
    </row>
    <row r="690" spans="1:9" x14ac:dyDescent="0.2">
      <c r="A690" s="51"/>
      <c r="B690" s="62"/>
      <c r="C690" s="62"/>
      <c r="D690" s="57"/>
      <c r="E690" s="56"/>
      <c r="F690" s="56"/>
      <c r="G690" s="56"/>
      <c r="H690" s="56"/>
      <c r="I690" s="3"/>
    </row>
    <row r="691" spans="1:9" x14ac:dyDescent="0.2">
      <c r="A691" s="51"/>
      <c r="B691" s="62"/>
      <c r="C691" s="62"/>
      <c r="D691" s="57"/>
      <c r="E691" s="56"/>
      <c r="F691" s="56"/>
      <c r="G691" s="56"/>
      <c r="H691" s="56"/>
      <c r="I691" s="3"/>
    </row>
    <row r="692" spans="1:9" x14ac:dyDescent="0.2">
      <c r="A692" s="51"/>
      <c r="B692" s="62"/>
      <c r="C692" s="62"/>
      <c r="D692" s="57"/>
      <c r="E692" s="56"/>
      <c r="F692" s="56"/>
      <c r="G692" s="56"/>
      <c r="H692" s="56"/>
      <c r="I692" s="3"/>
    </row>
    <row r="693" spans="1:9" x14ac:dyDescent="0.2">
      <c r="A693" s="51"/>
      <c r="B693" s="62"/>
      <c r="C693" s="62"/>
      <c r="D693" s="57"/>
      <c r="E693" s="56"/>
      <c r="F693" s="56"/>
      <c r="G693" s="56"/>
      <c r="H693" s="56"/>
      <c r="I693" s="3"/>
    </row>
    <row r="694" spans="1:9" x14ac:dyDescent="0.2">
      <c r="A694" s="51"/>
      <c r="B694" s="62"/>
      <c r="C694" s="62"/>
      <c r="D694" s="57"/>
      <c r="E694" s="56"/>
      <c r="F694" s="56"/>
      <c r="G694" s="56"/>
      <c r="H694" s="56"/>
      <c r="I694" s="3"/>
    </row>
    <row r="695" spans="1:9" x14ac:dyDescent="0.2">
      <c r="A695" s="51"/>
      <c r="B695" s="62"/>
      <c r="C695" s="62"/>
      <c r="D695" s="57"/>
      <c r="E695" s="56"/>
      <c r="F695" s="56"/>
      <c r="G695" s="56"/>
      <c r="H695" s="56"/>
      <c r="I695" s="3"/>
    </row>
    <row r="696" spans="1:9" x14ac:dyDescent="0.2">
      <c r="A696" s="51"/>
      <c r="B696" s="62"/>
      <c r="C696" s="62"/>
      <c r="D696" s="57"/>
      <c r="E696" s="56"/>
      <c r="F696" s="56"/>
      <c r="G696" s="56"/>
      <c r="H696" s="56"/>
      <c r="I696" s="3"/>
    </row>
    <row r="697" spans="1:9" x14ac:dyDescent="0.2">
      <c r="A697" s="51"/>
      <c r="B697" s="62"/>
      <c r="C697" s="62"/>
      <c r="D697" s="57"/>
      <c r="E697" s="56"/>
      <c r="F697" s="56"/>
      <c r="G697" s="56"/>
      <c r="H697" s="56"/>
      <c r="I697" s="3"/>
    </row>
    <row r="698" spans="1:9" x14ac:dyDescent="0.2">
      <c r="A698" s="51"/>
      <c r="B698" s="62"/>
      <c r="C698" s="62"/>
      <c r="D698" s="57"/>
      <c r="E698" s="56"/>
      <c r="F698" s="56"/>
      <c r="G698" s="56"/>
      <c r="H698" s="56"/>
      <c r="I698" s="3"/>
    </row>
    <row r="699" spans="1:9" x14ac:dyDescent="0.2">
      <c r="A699" s="51"/>
      <c r="B699" s="62"/>
      <c r="C699" s="62"/>
      <c r="D699" s="57"/>
      <c r="E699" s="56"/>
      <c r="F699" s="56"/>
      <c r="G699" s="56"/>
      <c r="H699" s="56"/>
      <c r="I699" s="3"/>
    </row>
    <row r="700" spans="1:9" x14ac:dyDescent="0.2">
      <c r="A700" s="51"/>
      <c r="B700" s="62"/>
      <c r="C700" s="62"/>
      <c r="D700" s="57"/>
      <c r="E700" s="56"/>
      <c r="F700" s="56"/>
      <c r="G700" s="56"/>
      <c r="H700" s="56"/>
      <c r="I700" s="3"/>
    </row>
    <row r="701" spans="1:9" x14ac:dyDescent="0.2">
      <c r="A701" s="51"/>
      <c r="B701" s="62"/>
      <c r="C701" s="62"/>
      <c r="D701" s="57"/>
      <c r="E701" s="56"/>
      <c r="F701" s="56"/>
      <c r="G701" s="56"/>
      <c r="H701" s="56"/>
      <c r="I701" s="3"/>
    </row>
    <row r="702" spans="1:9" x14ac:dyDescent="0.2">
      <c r="A702" s="51"/>
      <c r="B702" s="62"/>
      <c r="C702" s="62"/>
      <c r="D702" s="57"/>
      <c r="E702" s="56"/>
      <c r="F702" s="56"/>
      <c r="G702" s="56"/>
      <c r="H702" s="56"/>
      <c r="I702" s="3"/>
    </row>
    <row r="703" spans="1:9" x14ac:dyDescent="0.2">
      <c r="A703" s="51"/>
      <c r="B703" s="62"/>
      <c r="C703" s="62"/>
      <c r="D703" s="57"/>
      <c r="E703" s="56"/>
      <c r="F703" s="56"/>
      <c r="G703" s="56"/>
      <c r="H703" s="56"/>
      <c r="I703" s="3"/>
    </row>
    <row r="704" spans="1:9" x14ac:dyDescent="0.2">
      <c r="A704" s="51"/>
      <c r="B704" s="62"/>
      <c r="C704" s="62"/>
      <c r="D704" s="57"/>
      <c r="E704" s="56"/>
      <c r="F704" s="56"/>
      <c r="G704" s="56"/>
      <c r="H704" s="56"/>
      <c r="I704" s="3"/>
    </row>
    <row r="705" spans="1:9" s="3" customFormat="1" x14ac:dyDescent="0.2">
      <c r="A705" s="51"/>
      <c r="B705" s="62"/>
      <c r="C705" s="62"/>
      <c r="D705" s="57"/>
      <c r="E705" s="56"/>
      <c r="F705" s="56"/>
      <c r="G705" s="56"/>
      <c r="H705" s="56"/>
      <c r="I705" s="51"/>
    </row>
    <row r="706" spans="1:9" x14ac:dyDescent="0.2">
      <c r="B706" s="62"/>
      <c r="C706" s="62"/>
      <c r="D706" s="57"/>
      <c r="E706" s="56"/>
      <c r="F706" s="56"/>
      <c r="G706" s="56"/>
      <c r="H706" s="56"/>
    </row>
    <row r="707" spans="1:9" x14ac:dyDescent="0.2">
      <c r="B707" s="62"/>
      <c r="C707" s="62"/>
      <c r="D707" s="57"/>
      <c r="E707" s="56"/>
      <c r="F707" s="56"/>
      <c r="G707" s="56"/>
      <c r="H707" s="56"/>
    </row>
    <row r="708" spans="1:9" x14ac:dyDescent="0.2">
      <c r="B708" s="62"/>
      <c r="C708" s="62"/>
      <c r="D708" s="57"/>
      <c r="E708" s="56"/>
      <c r="F708" s="56"/>
      <c r="G708" s="56"/>
      <c r="H708" s="56"/>
    </row>
    <row r="709" spans="1:9" x14ac:dyDescent="0.2">
      <c r="B709" s="62"/>
      <c r="C709" s="62"/>
      <c r="D709" s="57"/>
      <c r="E709" s="56"/>
      <c r="F709" s="56"/>
      <c r="G709" s="56"/>
      <c r="H709" s="56"/>
    </row>
    <row r="710" spans="1:9" s="3" customFormat="1" x14ac:dyDescent="0.2">
      <c r="A710" s="51"/>
      <c r="B710" s="62"/>
      <c r="C710" s="62"/>
      <c r="D710" s="51"/>
      <c r="E710" s="51"/>
      <c r="F710" s="51"/>
      <c r="G710" s="51"/>
      <c r="H710" s="51"/>
      <c r="I710" s="51"/>
    </row>
    <row r="711" spans="1:9" x14ac:dyDescent="0.2">
      <c r="B711" s="62"/>
      <c r="C711" s="62"/>
      <c r="D711" s="57"/>
      <c r="E711" s="56"/>
      <c r="F711" s="56"/>
      <c r="G711" s="56"/>
      <c r="H711" s="56"/>
    </row>
    <row r="712" spans="1:9" x14ac:dyDescent="0.2">
      <c r="B712" s="62"/>
      <c r="C712" s="62"/>
      <c r="D712" s="57"/>
      <c r="E712" s="56"/>
      <c r="F712" s="56"/>
      <c r="G712" s="56"/>
      <c r="H712" s="56"/>
    </row>
    <row r="713" spans="1:9" x14ac:dyDescent="0.2">
      <c r="B713" s="62"/>
      <c r="C713" s="62"/>
      <c r="D713" s="57"/>
      <c r="E713" s="56"/>
      <c r="F713" s="56"/>
      <c r="G713" s="56"/>
      <c r="H713" s="56"/>
    </row>
    <row r="714" spans="1:9" s="3" customFormat="1" x14ac:dyDescent="0.2">
      <c r="A714" s="45"/>
      <c r="B714" s="62"/>
      <c r="C714" s="62"/>
      <c r="D714" s="57"/>
      <c r="E714" s="56"/>
      <c r="F714" s="56"/>
      <c r="G714" s="56"/>
      <c r="H714" s="56"/>
      <c r="I714" s="51"/>
    </row>
    <row r="715" spans="1:9" x14ac:dyDescent="0.2">
      <c r="B715" s="62"/>
      <c r="C715" s="62"/>
      <c r="D715" s="57"/>
      <c r="E715" s="56"/>
      <c r="F715" s="56"/>
      <c r="G715" s="56"/>
      <c r="H715" s="56"/>
    </row>
    <row r="716" spans="1:9" x14ac:dyDescent="0.2">
      <c r="B716" s="62"/>
      <c r="C716" s="62"/>
      <c r="D716" s="57"/>
      <c r="E716" s="56"/>
      <c r="F716" s="56"/>
      <c r="G716" s="56"/>
      <c r="H716" s="56"/>
    </row>
    <row r="717" spans="1:9" x14ac:dyDescent="0.2">
      <c r="B717" s="62"/>
      <c r="C717" s="62"/>
      <c r="D717" s="57"/>
      <c r="E717" s="56"/>
      <c r="F717" s="56"/>
      <c r="G717" s="56"/>
      <c r="H717" s="56"/>
    </row>
    <row r="718" spans="1:9" s="3" customFormat="1" x14ac:dyDescent="0.2">
      <c r="A718" s="51"/>
      <c r="B718" s="62"/>
      <c r="C718" s="62"/>
      <c r="D718" s="57"/>
      <c r="E718" s="56"/>
      <c r="F718" s="56"/>
      <c r="G718" s="56"/>
      <c r="H718" s="56"/>
      <c r="I718" s="51"/>
    </row>
    <row r="719" spans="1:9" x14ac:dyDescent="0.2">
      <c r="A719" s="51"/>
      <c r="B719" s="62"/>
      <c r="C719" s="62"/>
      <c r="D719" s="57"/>
      <c r="E719" s="56"/>
      <c r="F719" s="56"/>
      <c r="G719" s="56"/>
      <c r="H719" s="56"/>
    </row>
    <row r="720" spans="1:9" x14ac:dyDescent="0.2">
      <c r="A720" s="51"/>
      <c r="B720" s="62"/>
      <c r="C720" s="62"/>
      <c r="D720" s="57"/>
      <c r="E720" s="56"/>
      <c r="F720" s="56"/>
      <c r="G720" s="56"/>
      <c r="H720" s="56"/>
    </row>
    <row r="721" spans="1:9" x14ac:dyDescent="0.2">
      <c r="A721" s="51"/>
      <c r="B721" s="62"/>
      <c r="C721" s="62"/>
      <c r="D721" s="57"/>
      <c r="E721" s="56"/>
      <c r="F721" s="56"/>
      <c r="G721" s="56"/>
      <c r="H721" s="56"/>
    </row>
    <row r="722" spans="1:9" x14ac:dyDescent="0.2">
      <c r="A722" s="51"/>
      <c r="B722" s="62"/>
      <c r="C722" s="62"/>
      <c r="D722" s="57"/>
      <c r="E722" s="56"/>
      <c r="F722" s="56"/>
      <c r="G722" s="56"/>
      <c r="H722" s="56"/>
    </row>
    <row r="723" spans="1:9" s="3" customFormat="1" x14ac:dyDescent="0.2">
      <c r="A723" s="51"/>
      <c r="B723" s="62"/>
      <c r="C723" s="62"/>
      <c r="D723" s="57"/>
      <c r="E723" s="56"/>
      <c r="F723" s="56"/>
      <c r="G723" s="56"/>
      <c r="H723" s="56"/>
      <c r="I723" s="51"/>
    </row>
    <row r="724" spans="1:9" x14ac:dyDescent="0.2">
      <c r="A724" s="51"/>
      <c r="B724" s="62"/>
      <c r="C724" s="62"/>
      <c r="D724" s="57"/>
      <c r="E724" s="56"/>
      <c r="F724" s="56"/>
      <c r="G724" s="56"/>
      <c r="H724" s="56"/>
    </row>
    <row r="725" spans="1:9" x14ac:dyDescent="0.2">
      <c r="A725" s="51"/>
      <c r="B725" s="62"/>
      <c r="C725" s="62"/>
      <c r="D725" s="57"/>
      <c r="E725" s="56"/>
      <c r="F725" s="56"/>
      <c r="G725" s="56"/>
      <c r="H725" s="56"/>
    </row>
    <row r="726" spans="1:9" s="3" customFormat="1" ht="32.25" customHeight="1" x14ac:dyDescent="0.2">
      <c r="A726" s="51"/>
      <c r="B726" s="62"/>
      <c r="C726" s="62"/>
      <c r="D726" s="57"/>
      <c r="E726" s="56"/>
      <c r="F726" s="56"/>
      <c r="G726" s="56"/>
      <c r="H726" s="56"/>
      <c r="I726" s="51"/>
    </row>
    <row r="727" spans="1:9" x14ac:dyDescent="0.2">
      <c r="A727" s="51"/>
      <c r="B727" s="62"/>
      <c r="C727" s="62"/>
      <c r="D727" s="57"/>
      <c r="E727" s="56"/>
      <c r="F727" s="56"/>
      <c r="G727" s="56"/>
      <c r="H727" s="56"/>
    </row>
    <row r="728" spans="1:9" s="3" customFormat="1" x14ac:dyDescent="0.2">
      <c r="A728" s="51"/>
      <c r="B728" s="62"/>
      <c r="C728" s="62"/>
      <c r="D728" s="57"/>
      <c r="E728" s="56"/>
      <c r="F728" s="56"/>
      <c r="G728" s="56"/>
      <c r="H728" s="56"/>
      <c r="I728" s="51"/>
    </row>
    <row r="729" spans="1:9" x14ac:dyDescent="0.2">
      <c r="A729" s="51"/>
      <c r="B729" s="62"/>
      <c r="C729" s="62"/>
      <c r="D729" s="57"/>
      <c r="E729" s="56"/>
      <c r="F729" s="56"/>
      <c r="G729" s="56"/>
      <c r="H729" s="56"/>
    </row>
    <row r="730" spans="1:9" x14ac:dyDescent="0.2">
      <c r="A730" s="51"/>
      <c r="B730" s="62"/>
      <c r="C730" s="62"/>
      <c r="D730" s="57"/>
      <c r="E730" s="56"/>
      <c r="F730" s="56"/>
      <c r="G730" s="56"/>
      <c r="H730" s="56"/>
    </row>
    <row r="731" spans="1:9" x14ac:dyDescent="0.2">
      <c r="A731" s="51"/>
      <c r="B731" s="62"/>
      <c r="C731" s="62"/>
      <c r="D731" s="57"/>
      <c r="E731" s="56"/>
      <c r="F731" s="56"/>
      <c r="G731" s="56"/>
      <c r="H731" s="56"/>
    </row>
    <row r="732" spans="1:9" s="3" customFormat="1" x14ac:dyDescent="0.2">
      <c r="A732" s="51"/>
      <c r="B732" s="62"/>
      <c r="C732" s="62"/>
      <c r="D732" s="57"/>
      <c r="E732" s="56"/>
      <c r="F732" s="56"/>
      <c r="G732" s="56"/>
      <c r="H732" s="56"/>
    </row>
    <row r="733" spans="1:9" x14ac:dyDescent="0.2">
      <c r="A733" s="51"/>
      <c r="B733" s="62"/>
      <c r="C733" s="62"/>
      <c r="D733" s="57"/>
      <c r="E733" s="56"/>
      <c r="F733" s="56"/>
      <c r="G733" s="56"/>
      <c r="H733" s="56"/>
    </row>
    <row r="734" spans="1:9" x14ac:dyDescent="0.2">
      <c r="A734" s="51"/>
      <c r="B734" s="62"/>
      <c r="C734" s="62"/>
      <c r="D734" s="57"/>
      <c r="E734" s="56"/>
      <c r="F734" s="56"/>
      <c r="G734" s="56"/>
      <c r="H734" s="56"/>
    </row>
    <row r="735" spans="1:9" s="3" customFormat="1" x14ac:dyDescent="0.2">
      <c r="A735" s="51"/>
      <c r="B735" s="62"/>
      <c r="C735" s="62"/>
      <c r="D735" s="57"/>
      <c r="E735" s="56"/>
      <c r="F735" s="56"/>
      <c r="G735" s="56"/>
      <c r="H735" s="56"/>
      <c r="I735" s="51"/>
    </row>
    <row r="736" spans="1:9" x14ac:dyDescent="0.2">
      <c r="A736" s="51"/>
      <c r="B736" s="62"/>
      <c r="C736" s="62"/>
      <c r="D736" s="57"/>
      <c r="E736" s="56"/>
      <c r="F736" s="56"/>
      <c r="G736" s="56"/>
      <c r="H736" s="56"/>
      <c r="I736" s="3"/>
    </row>
    <row r="737" spans="1:9" x14ac:dyDescent="0.2">
      <c r="A737" s="51"/>
      <c r="B737" s="62"/>
      <c r="C737" s="62"/>
      <c r="D737" s="57"/>
      <c r="E737" s="56"/>
      <c r="F737" s="56"/>
      <c r="G737" s="56"/>
      <c r="H737" s="56"/>
    </row>
    <row r="738" spans="1:9" x14ac:dyDescent="0.2">
      <c r="A738" s="51"/>
      <c r="B738" s="62"/>
      <c r="C738" s="62"/>
      <c r="D738" s="57"/>
      <c r="E738" s="56"/>
      <c r="F738" s="56"/>
      <c r="G738" s="56"/>
      <c r="H738" s="56"/>
      <c r="I738" s="3"/>
    </row>
    <row r="739" spans="1:9" x14ac:dyDescent="0.2">
      <c r="A739" s="51"/>
      <c r="B739" s="62"/>
      <c r="C739" s="62"/>
      <c r="D739" s="57"/>
      <c r="E739" s="56"/>
      <c r="F739" s="56"/>
      <c r="G739" s="56"/>
      <c r="H739" s="56"/>
    </row>
    <row r="740" spans="1:9" s="3" customFormat="1" x14ac:dyDescent="0.2">
      <c r="A740" s="51"/>
      <c r="B740" s="62"/>
      <c r="C740" s="62"/>
      <c r="D740" s="57"/>
      <c r="E740" s="56"/>
      <c r="F740" s="56"/>
      <c r="G740" s="56"/>
      <c r="H740" s="56"/>
      <c r="I740" s="51"/>
    </row>
    <row r="741" spans="1:9" x14ac:dyDescent="0.2">
      <c r="A741" s="51"/>
      <c r="B741" s="62"/>
      <c r="C741" s="62"/>
      <c r="D741" s="57"/>
      <c r="E741" s="56"/>
      <c r="F741" s="56"/>
      <c r="G741" s="56"/>
      <c r="H741" s="56"/>
      <c r="I741" s="3"/>
    </row>
    <row r="742" spans="1:9" x14ac:dyDescent="0.2">
      <c r="A742" s="51"/>
      <c r="B742" s="62"/>
      <c r="C742" s="62"/>
      <c r="D742" s="57"/>
      <c r="E742" s="56"/>
      <c r="F742" s="56"/>
      <c r="G742" s="56"/>
      <c r="H742" s="56"/>
    </row>
    <row r="743" spans="1:9" x14ac:dyDescent="0.2">
      <c r="A743" s="51"/>
      <c r="B743" s="62"/>
      <c r="C743" s="62"/>
      <c r="D743" s="57"/>
      <c r="E743" s="56"/>
      <c r="F743" s="56"/>
      <c r="G743" s="56"/>
      <c r="H743" s="56"/>
    </row>
    <row r="744" spans="1:9" s="3" customFormat="1" x14ac:dyDescent="0.2">
      <c r="A744" s="51"/>
      <c r="B744" s="62"/>
      <c r="C744" s="62"/>
      <c r="D744" s="57"/>
      <c r="E744" s="56"/>
      <c r="F744" s="56"/>
      <c r="G744" s="56"/>
      <c r="H744" s="56"/>
      <c r="I744" s="51"/>
    </row>
    <row r="745" spans="1:9" x14ac:dyDescent="0.2">
      <c r="A745" s="51"/>
      <c r="B745" s="62"/>
      <c r="C745" s="62"/>
      <c r="D745" s="57"/>
      <c r="E745" s="56"/>
      <c r="F745" s="56"/>
      <c r="G745" s="56"/>
      <c r="H745" s="56"/>
    </row>
    <row r="746" spans="1:9" x14ac:dyDescent="0.2">
      <c r="A746" s="51"/>
      <c r="B746" s="62"/>
      <c r="C746" s="62"/>
      <c r="D746" s="57"/>
      <c r="E746" s="56"/>
      <c r="F746" s="56"/>
      <c r="G746" s="56"/>
      <c r="H746" s="56"/>
    </row>
    <row r="747" spans="1:9" x14ac:dyDescent="0.2">
      <c r="A747" s="51"/>
      <c r="B747" s="62"/>
      <c r="C747" s="62"/>
      <c r="D747" s="57"/>
      <c r="E747" s="56"/>
      <c r="F747" s="56"/>
      <c r="G747" s="56"/>
      <c r="H747" s="56"/>
    </row>
    <row r="748" spans="1:9" x14ac:dyDescent="0.2">
      <c r="A748" s="51"/>
      <c r="B748" s="62"/>
      <c r="C748" s="62"/>
      <c r="D748" s="57"/>
      <c r="E748" s="56"/>
      <c r="F748" s="56"/>
      <c r="G748" s="56"/>
      <c r="H748" s="56"/>
    </row>
    <row r="749" spans="1:9" s="3" customFormat="1" x14ac:dyDescent="0.2">
      <c r="A749" s="51"/>
      <c r="B749" s="62"/>
      <c r="C749" s="62"/>
      <c r="D749" s="57"/>
      <c r="E749" s="56"/>
      <c r="F749" s="56"/>
      <c r="G749" s="56"/>
      <c r="H749" s="56"/>
      <c r="I749" s="51"/>
    </row>
    <row r="750" spans="1:9" x14ac:dyDescent="0.2">
      <c r="A750" s="51"/>
      <c r="B750" s="62"/>
      <c r="C750" s="62"/>
      <c r="D750" s="57"/>
      <c r="E750" s="56"/>
      <c r="F750" s="56"/>
      <c r="G750" s="56"/>
      <c r="H750" s="56"/>
    </row>
    <row r="751" spans="1:9" x14ac:dyDescent="0.2">
      <c r="A751" s="51"/>
      <c r="B751" s="62"/>
      <c r="C751" s="62"/>
      <c r="D751" s="57"/>
      <c r="E751" s="56"/>
      <c r="F751" s="56"/>
      <c r="G751" s="56"/>
      <c r="H751" s="56"/>
    </row>
    <row r="752" spans="1:9" s="3" customFormat="1" x14ac:dyDescent="0.2">
      <c r="A752" s="51"/>
      <c r="B752" s="62"/>
      <c r="C752" s="62"/>
      <c r="D752" s="57"/>
      <c r="E752" s="56"/>
      <c r="F752" s="56"/>
      <c r="G752" s="56"/>
      <c r="H752" s="56"/>
      <c r="I752" s="51"/>
    </row>
    <row r="753" spans="1:9" x14ac:dyDescent="0.2">
      <c r="A753" s="51"/>
      <c r="B753" s="62"/>
      <c r="C753" s="62"/>
      <c r="D753" s="57"/>
      <c r="E753" s="56"/>
      <c r="F753" s="56"/>
      <c r="G753" s="56"/>
      <c r="H753" s="56"/>
    </row>
    <row r="754" spans="1:9" x14ac:dyDescent="0.2">
      <c r="A754" s="51"/>
      <c r="B754" s="62"/>
      <c r="C754" s="62"/>
      <c r="D754" s="57"/>
      <c r="E754" s="56"/>
      <c r="F754" s="56"/>
      <c r="G754" s="56"/>
      <c r="H754" s="56"/>
    </row>
    <row r="755" spans="1:9" x14ac:dyDescent="0.2">
      <c r="A755" s="51"/>
      <c r="B755" s="62"/>
      <c r="C755" s="62"/>
      <c r="D755" s="57"/>
      <c r="E755" s="56"/>
      <c r="F755" s="56"/>
      <c r="G755" s="56"/>
      <c r="H755" s="56"/>
    </row>
    <row r="756" spans="1:9" x14ac:dyDescent="0.2">
      <c r="A756" s="51"/>
      <c r="B756" s="62"/>
      <c r="C756" s="62"/>
      <c r="D756" s="57"/>
      <c r="E756" s="56"/>
      <c r="F756" s="56"/>
      <c r="G756" s="56"/>
      <c r="H756" s="56"/>
    </row>
    <row r="757" spans="1:9" s="3" customFormat="1" x14ac:dyDescent="0.2">
      <c r="A757" s="51"/>
      <c r="B757" s="62"/>
      <c r="C757" s="62"/>
      <c r="D757" s="57"/>
      <c r="E757" s="56"/>
      <c r="F757" s="56"/>
      <c r="G757" s="56"/>
      <c r="H757" s="56"/>
    </row>
    <row r="758" spans="1:9" x14ac:dyDescent="0.2">
      <c r="A758" s="51"/>
      <c r="B758" s="62"/>
      <c r="C758" s="62"/>
      <c r="D758" s="57"/>
      <c r="E758" s="56"/>
      <c r="F758" s="56"/>
      <c r="G758" s="56"/>
      <c r="H758" s="56"/>
    </row>
    <row r="759" spans="1:9" x14ac:dyDescent="0.2">
      <c r="A759" s="51"/>
      <c r="B759" s="62"/>
      <c r="C759" s="62"/>
      <c r="D759" s="57"/>
      <c r="E759" s="56"/>
      <c r="F759" s="56"/>
      <c r="G759" s="56"/>
      <c r="H759" s="56"/>
    </row>
    <row r="760" spans="1:9" x14ac:dyDescent="0.2">
      <c r="A760" s="51"/>
      <c r="B760" s="62"/>
      <c r="C760" s="62"/>
      <c r="D760" s="57"/>
      <c r="E760" s="56"/>
      <c r="F760" s="56"/>
      <c r="G760" s="56"/>
      <c r="H760" s="56"/>
      <c r="I760" s="3"/>
    </row>
    <row r="761" spans="1:9" s="3" customFormat="1" x14ac:dyDescent="0.2">
      <c r="A761" s="51"/>
      <c r="B761" s="62"/>
      <c r="C761" s="62"/>
      <c r="D761" s="57"/>
      <c r="E761" s="56"/>
      <c r="F761" s="56"/>
      <c r="G761" s="56"/>
      <c r="H761" s="56"/>
      <c r="I761" s="51"/>
    </row>
    <row r="762" spans="1:9" x14ac:dyDescent="0.2">
      <c r="A762" s="51"/>
      <c r="B762" s="62"/>
      <c r="C762" s="62"/>
      <c r="D762" s="57"/>
      <c r="E762" s="56"/>
      <c r="F762" s="56"/>
      <c r="G762" s="56"/>
      <c r="H762" s="56"/>
    </row>
    <row r="763" spans="1:9" x14ac:dyDescent="0.2">
      <c r="A763" s="51"/>
      <c r="B763" s="62"/>
      <c r="C763" s="62"/>
      <c r="D763" s="57"/>
      <c r="E763" s="56"/>
      <c r="F763" s="56"/>
      <c r="G763" s="56"/>
      <c r="H763" s="56"/>
    </row>
    <row r="764" spans="1:9" x14ac:dyDescent="0.2">
      <c r="A764" s="51"/>
      <c r="B764" s="62"/>
      <c r="C764" s="62"/>
      <c r="D764" s="57"/>
      <c r="E764" s="56"/>
      <c r="F764" s="56"/>
      <c r="G764" s="56"/>
      <c r="H764" s="56"/>
    </row>
    <row r="765" spans="1:9" x14ac:dyDescent="0.2">
      <c r="A765" s="51"/>
      <c r="B765" s="62"/>
      <c r="C765" s="62"/>
      <c r="D765" s="57"/>
      <c r="E765" s="56"/>
      <c r="F765" s="56"/>
      <c r="G765" s="56"/>
      <c r="H765" s="56"/>
    </row>
    <row r="766" spans="1:9" x14ac:dyDescent="0.2">
      <c r="A766" s="51"/>
      <c r="B766" s="62"/>
      <c r="C766" s="62"/>
      <c r="D766" s="57"/>
      <c r="E766" s="56"/>
      <c r="F766" s="56"/>
      <c r="G766" s="56"/>
      <c r="H766" s="56"/>
      <c r="I766" s="3"/>
    </row>
    <row r="767" spans="1:9" s="3" customFormat="1" x14ac:dyDescent="0.2">
      <c r="A767" s="51"/>
      <c r="B767" s="62"/>
      <c r="C767" s="62"/>
      <c r="D767" s="57"/>
      <c r="E767" s="56"/>
      <c r="F767" s="56"/>
      <c r="G767" s="56"/>
      <c r="H767" s="56"/>
      <c r="I767" s="51"/>
    </row>
    <row r="768" spans="1:9" x14ac:dyDescent="0.2">
      <c r="A768" s="51"/>
      <c r="B768" s="62"/>
      <c r="C768" s="62"/>
      <c r="D768" s="57"/>
      <c r="E768" s="56"/>
      <c r="F768" s="56"/>
      <c r="G768" s="56"/>
      <c r="H768" s="56"/>
    </row>
    <row r="769" spans="1:9" x14ac:dyDescent="0.2">
      <c r="A769" s="51"/>
      <c r="B769" s="62"/>
      <c r="C769" s="62"/>
      <c r="D769" s="57"/>
      <c r="E769" s="56"/>
      <c r="F769" s="56"/>
      <c r="G769" s="56"/>
      <c r="H769" s="56"/>
    </row>
    <row r="770" spans="1:9" x14ac:dyDescent="0.2">
      <c r="A770" s="51"/>
      <c r="B770" s="62"/>
      <c r="C770" s="62"/>
      <c r="D770" s="57"/>
      <c r="E770" s="56"/>
      <c r="F770" s="56"/>
      <c r="G770" s="56"/>
      <c r="H770" s="56"/>
      <c r="I770" s="3"/>
    </row>
    <row r="771" spans="1:9" s="3" customFormat="1" x14ac:dyDescent="0.2">
      <c r="A771" s="51"/>
      <c r="B771" s="62"/>
      <c r="C771" s="62"/>
      <c r="D771" s="57"/>
      <c r="E771" s="56"/>
      <c r="F771" s="56"/>
      <c r="G771" s="56"/>
      <c r="H771" s="56"/>
      <c r="I771" s="51"/>
    </row>
    <row r="772" spans="1:9" x14ac:dyDescent="0.2">
      <c r="A772" s="51"/>
      <c r="B772" s="62"/>
      <c r="C772" s="62"/>
      <c r="D772" s="57"/>
      <c r="E772" s="56"/>
      <c r="F772" s="56"/>
      <c r="G772" s="56"/>
      <c r="H772" s="56"/>
    </row>
    <row r="773" spans="1:9" x14ac:dyDescent="0.2">
      <c r="A773" s="51"/>
      <c r="B773" s="62"/>
      <c r="C773" s="62"/>
      <c r="D773" s="57"/>
      <c r="E773" s="56"/>
      <c r="F773" s="56"/>
      <c r="G773" s="56"/>
      <c r="H773" s="56"/>
    </row>
    <row r="774" spans="1:9" x14ac:dyDescent="0.2">
      <c r="A774" s="51"/>
      <c r="B774" s="62"/>
      <c r="C774" s="62"/>
      <c r="D774" s="57"/>
      <c r="E774" s="56"/>
      <c r="F774" s="56"/>
      <c r="G774" s="56"/>
      <c r="H774" s="56"/>
    </row>
    <row r="775" spans="1:9" x14ac:dyDescent="0.2">
      <c r="A775" s="51"/>
      <c r="B775" s="62"/>
      <c r="C775" s="62"/>
      <c r="D775" s="57"/>
      <c r="E775" s="56"/>
      <c r="F775" s="56"/>
      <c r="G775" s="56"/>
      <c r="H775" s="56"/>
      <c r="I775" s="3"/>
    </row>
    <row r="776" spans="1:9" x14ac:dyDescent="0.2">
      <c r="A776" s="51"/>
      <c r="B776" s="62"/>
      <c r="C776" s="62"/>
      <c r="D776" s="57"/>
      <c r="E776" s="56"/>
      <c r="F776" s="56"/>
      <c r="G776" s="56"/>
      <c r="H776" s="56"/>
    </row>
    <row r="777" spans="1:9" x14ac:dyDescent="0.2">
      <c r="A777" s="51"/>
      <c r="B777" s="62"/>
      <c r="C777" s="62"/>
      <c r="D777" s="57"/>
      <c r="E777" s="56"/>
      <c r="F777" s="56"/>
      <c r="G777" s="56"/>
      <c r="H777" s="56"/>
    </row>
    <row r="778" spans="1:9" s="3" customFormat="1" x14ac:dyDescent="0.2">
      <c r="A778" s="51"/>
      <c r="B778" s="62"/>
      <c r="C778" s="62"/>
      <c r="D778" s="57"/>
      <c r="E778" s="56"/>
      <c r="F778" s="56"/>
      <c r="G778" s="56"/>
      <c r="H778" s="56"/>
    </row>
    <row r="779" spans="1:9" x14ac:dyDescent="0.2">
      <c r="A779" s="51"/>
      <c r="B779" s="62"/>
      <c r="C779" s="62"/>
      <c r="D779" s="57"/>
      <c r="E779" s="56"/>
      <c r="F779" s="56"/>
      <c r="G779" s="56"/>
      <c r="H779" s="56"/>
    </row>
    <row r="780" spans="1:9" x14ac:dyDescent="0.2">
      <c r="A780" s="51"/>
      <c r="B780" s="62"/>
      <c r="C780" s="62"/>
      <c r="D780" s="57"/>
      <c r="E780" s="56"/>
      <c r="F780" s="56"/>
      <c r="G780" s="56"/>
      <c r="H780" s="56"/>
      <c r="I780" s="3"/>
    </row>
    <row r="781" spans="1:9" x14ac:dyDescent="0.2">
      <c r="A781" s="51"/>
      <c r="B781" s="62"/>
      <c r="C781" s="62"/>
      <c r="D781" s="57"/>
      <c r="E781" s="56"/>
      <c r="F781" s="56"/>
      <c r="G781" s="56"/>
      <c r="H781" s="56"/>
    </row>
    <row r="782" spans="1:9" x14ac:dyDescent="0.2">
      <c r="A782" s="51"/>
      <c r="B782" s="62"/>
      <c r="C782" s="62"/>
      <c r="D782" s="57"/>
      <c r="E782" s="56"/>
      <c r="F782" s="56"/>
      <c r="G782" s="56"/>
      <c r="H782" s="56"/>
    </row>
    <row r="783" spans="1:9" x14ac:dyDescent="0.2">
      <c r="A783" s="51"/>
      <c r="B783" s="62"/>
      <c r="C783" s="62"/>
      <c r="D783" s="57"/>
      <c r="E783" s="56"/>
      <c r="F783" s="56"/>
      <c r="G783" s="56"/>
      <c r="H783" s="56"/>
    </row>
    <row r="784" spans="1:9" x14ac:dyDescent="0.2">
      <c r="A784" s="51"/>
      <c r="B784" s="62"/>
      <c r="C784" s="62"/>
      <c r="D784" s="57"/>
      <c r="E784" s="56"/>
      <c r="F784" s="56"/>
      <c r="G784" s="56"/>
      <c r="H784" s="56"/>
      <c r="I784" s="3"/>
    </row>
    <row r="785" spans="1:9" x14ac:dyDescent="0.2">
      <c r="A785" s="51"/>
      <c r="B785" s="62"/>
      <c r="C785" s="62"/>
      <c r="D785" s="57"/>
      <c r="E785" s="56"/>
      <c r="F785" s="56"/>
      <c r="G785" s="56"/>
      <c r="H785" s="56"/>
    </row>
    <row r="786" spans="1:9" x14ac:dyDescent="0.2">
      <c r="A786" s="51"/>
      <c r="B786" s="62"/>
      <c r="C786" s="62"/>
      <c r="D786" s="57"/>
      <c r="E786" s="56"/>
      <c r="F786" s="56"/>
      <c r="G786" s="56"/>
      <c r="H786" s="56"/>
    </row>
    <row r="787" spans="1:9" x14ac:dyDescent="0.2">
      <c r="A787" s="51"/>
      <c r="B787" s="62"/>
      <c r="C787" s="62"/>
      <c r="D787" s="57"/>
      <c r="E787" s="56"/>
      <c r="F787" s="56"/>
      <c r="G787" s="56"/>
      <c r="H787" s="56"/>
      <c r="I787" s="3"/>
    </row>
    <row r="788" spans="1:9" x14ac:dyDescent="0.2">
      <c r="A788" s="51"/>
      <c r="B788" s="62"/>
      <c r="C788" s="62"/>
      <c r="D788" s="57"/>
      <c r="E788" s="56"/>
      <c r="F788" s="56"/>
      <c r="G788" s="56"/>
      <c r="H788" s="56"/>
    </row>
    <row r="789" spans="1:9" x14ac:dyDescent="0.2">
      <c r="A789" s="51"/>
      <c r="B789" s="62"/>
      <c r="C789" s="62"/>
      <c r="D789" s="57"/>
      <c r="E789" s="56"/>
      <c r="F789" s="56"/>
      <c r="G789" s="56"/>
      <c r="H789" s="56"/>
    </row>
    <row r="790" spans="1:9" x14ac:dyDescent="0.2">
      <c r="A790" s="51"/>
      <c r="B790" s="62"/>
      <c r="C790" s="62"/>
      <c r="D790" s="57"/>
      <c r="E790" s="56"/>
      <c r="F790" s="56"/>
      <c r="G790" s="56"/>
      <c r="H790" s="56"/>
    </row>
    <row r="791" spans="1:9" s="3" customFormat="1" x14ac:dyDescent="0.2">
      <c r="A791" s="51"/>
      <c r="B791" s="62"/>
      <c r="C791" s="62"/>
      <c r="D791" s="57"/>
      <c r="E791" s="56"/>
      <c r="F791" s="56"/>
      <c r="G791" s="56"/>
      <c r="H791" s="56"/>
      <c r="I791" s="51"/>
    </row>
    <row r="792" spans="1:9" x14ac:dyDescent="0.2">
      <c r="A792" s="51"/>
      <c r="B792" s="62"/>
      <c r="C792" s="62"/>
      <c r="D792" s="57"/>
      <c r="E792" s="56"/>
      <c r="F792" s="56"/>
      <c r="G792" s="56"/>
      <c r="H792" s="56"/>
      <c r="I792" s="3"/>
    </row>
    <row r="793" spans="1:9" x14ac:dyDescent="0.2">
      <c r="A793" s="51"/>
      <c r="B793" s="62"/>
      <c r="C793" s="62"/>
      <c r="D793" s="57"/>
      <c r="E793" s="56"/>
      <c r="F793" s="56"/>
      <c r="G793" s="56"/>
      <c r="H793" s="56"/>
    </row>
    <row r="794" spans="1:9" x14ac:dyDescent="0.2">
      <c r="A794" s="51"/>
      <c r="B794" s="62"/>
      <c r="C794" s="62"/>
      <c r="D794" s="57"/>
      <c r="E794" s="56"/>
      <c r="F794" s="56"/>
      <c r="G794" s="56"/>
      <c r="H794" s="56"/>
    </row>
    <row r="795" spans="1:9" s="3" customFormat="1" x14ac:dyDescent="0.2">
      <c r="A795" s="51"/>
      <c r="B795" s="62"/>
      <c r="C795" s="62"/>
      <c r="D795" s="57"/>
      <c r="E795" s="56"/>
      <c r="F795" s="56"/>
      <c r="G795" s="56"/>
      <c r="H795" s="56"/>
      <c r="I795" s="51"/>
    </row>
    <row r="796" spans="1:9" x14ac:dyDescent="0.2">
      <c r="A796" s="51"/>
      <c r="B796" s="62"/>
      <c r="C796" s="62"/>
      <c r="D796" s="57"/>
      <c r="E796" s="56"/>
      <c r="F796" s="56"/>
      <c r="G796" s="56"/>
      <c r="H796" s="56"/>
      <c r="I796" s="3"/>
    </row>
    <row r="797" spans="1:9" x14ac:dyDescent="0.2">
      <c r="A797" s="51"/>
      <c r="B797" s="62"/>
      <c r="C797" s="62"/>
      <c r="D797" s="57"/>
      <c r="E797" s="56"/>
      <c r="F797" s="56"/>
      <c r="G797" s="56"/>
      <c r="H797" s="56"/>
    </row>
    <row r="798" spans="1:9" x14ac:dyDescent="0.2">
      <c r="A798" s="51"/>
      <c r="B798" s="62"/>
      <c r="C798" s="62"/>
      <c r="D798" s="57"/>
      <c r="E798" s="56"/>
      <c r="F798" s="56"/>
      <c r="G798" s="56"/>
      <c r="H798" s="56"/>
    </row>
    <row r="799" spans="1:9" x14ac:dyDescent="0.2">
      <c r="A799" s="51"/>
      <c r="B799" s="62"/>
      <c r="C799" s="62"/>
      <c r="D799" s="57"/>
      <c r="E799" s="56"/>
      <c r="F799" s="56"/>
      <c r="G799" s="56"/>
      <c r="H799" s="56"/>
    </row>
    <row r="800" spans="1:9" s="3" customFormat="1" x14ac:dyDescent="0.2">
      <c r="A800" s="51"/>
      <c r="B800" s="62"/>
      <c r="C800" s="62"/>
      <c r="D800" s="57"/>
      <c r="E800" s="56"/>
      <c r="F800" s="56"/>
      <c r="G800" s="56"/>
      <c r="H800" s="56"/>
      <c r="I800" s="51"/>
    </row>
    <row r="801" spans="1:9" x14ac:dyDescent="0.2">
      <c r="A801" s="51"/>
      <c r="B801" s="62"/>
      <c r="C801" s="62"/>
      <c r="D801" s="57"/>
      <c r="E801" s="56"/>
      <c r="F801" s="56"/>
      <c r="G801" s="56"/>
      <c r="H801" s="56"/>
      <c r="I801" s="3"/>
    </row>
    <row r="802" spans="1:9" x14ac:dyDescent="0.2">
      <c r="A802" s="51"/>
      <c r="B802" s="62"/>
      <c r="C802" s="62"/>
      <c r="D802" s="57"/>
      <c r="E802" s="56"/>
      <c r="F802" s="56"/>
      <c r="G802" s="56"/>
      <c r="H802" s="56"/>
    </row>
    <row r="803" spans="1:9" x14ac:dyDescent="0.2">
      <c r="A803" s="51"/>
      <c r="B803" s="62"/>
      <c r="C803" s="62"/>
      <c r="D803" s="57"/>
      <c r="E803" s="56"/>
      <c r="F803" s="56"/>
      <c r="G803" s="56"/>
      <c r="H803" s="56"/>
    </row>
    <row r="804" spans="1:9" x14ac:dyDescent="0.2">
      <c r="A804" s="51"/>
      <c r="B804" s="62"/>
      <c r="C804" s="62"/>
      <c r="D804" s="57"/>
      <c r="E804" s="56"/>
      <c r="F804" s="56"/>
      <c r="G804" s="56"/>
      <c r="H804" s="56"/>
      <c r="I804" s="3"/>
    </row>
    <row r="805" spans="1:9" x14ac:dyDescent="0.2">
      <c r="A805" s="51"/>
      <c r="B805" s="62"/>
      <c r="C805" s="62"/>
      <c r="D805" s="57"/>
      <c r="E805" s="56"/>
      <c r="F805" s="56"/>
      <c r="G805" s="56"/>
      <c r="H805" s="56"/>
    </row>
    <row r="806" spans="1:9" x14ac:dyDescent="0.2">
      <c r="A806" s="51"/>
      <c r="B806" s="62"/>
      <c r="C806" s="62"/>
      <c r="D806" s="57"/>
      <c r="E806" s="56"/>
      <c r="F806" s="56"/>
      <c r="G806" s="56"/>
      <c r="H806" s="56"/>
    </row>
    <row r="807" spans="1:9" x14ac:dyDescent="0.2">
      <c r="A807" s="51"/>
      <c r="B807" s="62"/>
      <c r="C807" s="62"/>
      <c r="D807" s="57"/>
      <c r="E807" s="56"/>
      <c r="F807" s="56"/>
      <c r="G807" s="56"/>
      <c r="H807" s="56"/>
    </row>
    <row r="808" spans="1:9" x14ac:dyDescent="0.2">
      <c r="A808" s="51"/>
      <c r="B808" s="62"/>
      <c r="C808" s="62"/>
      <c r="D808" s="57"/>
      <c r="E808" s="56"/>
      <c r="F808" s="56"/>
      <c r="G808" s="56"/>
      <c r="H808" s="56"/>
    </row>
    <row r="809" spans="1:9" x14ac:dyDescent="0.2">
      <c r="A809" s="51"/>
      <c r="B809" s="62"/>
      <c r="C809" s="62"/>
      <c r="D809" s="57"/>
      <c r="E809" s="56"/>
      <c r="F809" s="56"/>
      <c r="G809" s="56"/>
      <c r="H809" s="56"/>
      <c r="I809" s="3"/>
    </row>
    <row r="810" spans="1:9" x14ac:dyDescent="0.2">
      <c r="A810" s="51"/>
      <c r="B810" s="62"/>
      <c r="C810" s="62"/>
      <c r="D810" s="57"/>
      <c r="E810" s="56"/>
      <c r="F810" s="56"/>
      <c r="G810" s="56"/>
      <c r="H810" s="56"/>
    </row>
    <row r="811" spans="1:9" s="3" customFormat="1" ht="16.5" customHeight="1" x14ac:dyDescent="0.2">
      <c r="A811" s="51"/>
      <c r="B811" s="62"/>
      <c r="C811" s="62"/>
      <c r="D811" s="57"/>
      <c r="E811" s="56"/>
      <c r="F811" s="56"/>
      <c r="G811" s="56"/>
      <c r="H811" s="56"/>
      <c r="I811" s="51"/>
    </row>
    <row r="812" spans="1:9" x14ac:dyDescent="0.2">
      <c r="A812" s="51"/>
      <c r="B812" s="62"/>
      <c r="C812" s="62"/>
      <c r="D812" s="57"/>
      <c r="E812" s="56"/>
      <c r="F812" s="56"/>
      <c r="G812" s="56"/>
      <c r="H812" s="56"/>
    </row>
    <row r="813" spans="1:9" s="3" customFormat="1" x14ac:dyDescent="0.2">
      <c r="A813" s="51"/>
      <c r="B813" s="62"/>
      <c r="C813" s="62"/>
      <c r="D813" s="57"/>
      <c r="E813" s="56"/>
      <c r="F813" s="56"/>
      <c r="G813" s="56"/>
      <c r="H813" s="56"/>
    </row>
    <row r="814" spans="1:9" x14ac:dyDescent="0.2">
      <c r="A814" s="51"/>
      <c r="B814" s="62"/>
      <c r="C814" s="62"/>
      <c r="D814" s="57"/>
      <c r="E814" s="56"/>
      <c r="F814" s="56"/>
      <c r="G814" s="56"/>
      <c r="H814" s="56"/>
    </row>
    <row r="815" spans="1:9" x14ac:dyDescent="0.2">
      <c r="A815" s="51"/>
      <c r="B815" s="62"/>
      <c r="C815" s="62"/>
      <c r="D815" s="57"/>
      <c r="E815" s="56"/>
      <c r="F815" s="56"/>
      <c r="G815" s="56"/>
      <c r="H815" s="56"/>
    </row>
    <row r="816" spans="1:9" x14ac:dyDescent="0.2">
      <c r="A816" s="51"/>
      <c r="B816" s="62"/>
      <c r="C816" s="62"/>
      <c r="D816" s="57"/>
      <c r="E816" s="56"/>
      <c r="F816" s="56"/>
      <c r="G816" s="56"/>
      <c r="H816" s="56"/>
    </row>
    <row r="817" spans="1:9" x14ac:dyDescent="0.2">
      <c r="A817" s="51"/>
      <c r="B817" s="62"/>
      <c r="C817" s="62"/>
      <c r="D817" s="57"/>
      <c r="E817" s="56"/>
      <c r="F817" s="56"/>
      <c r="G817" s="56"/>
      <c r="H817" s="56"/>
    </row>
    <row r="818" spans="1:9" s="3" customFormat="1" x14ac:dyDescent="0.2">
      <c r="A818" s="51"/>
      <c r="B818" s="62"/>
      <c r="C818" s="62"/>
      <c r="D818" s="57"/>
      <c r="E818" s="56"/>
      <c r="F818" s="56"/>
      <c r="G818" s="56"/>
      <c r="H818" s="56"/>
      <c r="I818" s="51"/>
    </row>
    <row r="819" spans="1:9" x14ac:dyDescent="0.2">
      <c r="A819" s="51"/>
      <c r="B819" s="62"/>
      <c r="C819" s="62"/>
      <c r="D819" s="57"/>
      <c r="E819" s="56"/>
      <c r="F819" s="56"/>
      <c r="G819" s="56"/>
      <c r="H819" s="56"/>
      <c r="I819" s="3"/>
    </row>
    <row r="820" spans="1:9" x14ac:dyDescent="0.2">
      <c r="A820" s="51"/>
      <c r="B820" s="62"/>
      <c r="C820" s="62"/>
      <c r="D820" s="57"/>
      <c r="E820" s="56"/>
      <c r="F820" s="56"/>
      <c r="G820" s="56"/>
      <c r="H820" s="56"/>
    </row>
    <row r="821" spans="1:9" s="3" customFormat="1" x14ac:dyDescent="0.2">
      <c r="A821" s="51"/>
      <c r="B821" s="62"/>
      <c r="C821" s="62"/>
      <c r="D821" s="57"/>
      <c r="E821" s="56"/>
      <c r="F821" s="56"/>
      <c r="G821" s="56"/>
      <c r="H821" s="56"/>
      <c r="I821" s="51"/>
    </row>
    <row r="822" spans="1:9" x14ac:dyDescent="0.2">
      <c r="A822" s="51"/>
      <c r="B822" s="62"/>
      <c r="C822" s="62"/>
      <c r="D822" s="57"/>
      <c r="E822" s="56"/>
      <c r="F822" s="56"/>
      <c r="G822" s="56"/>
      <c r="H822" s="56"/>
    </row>
    <row r="823" spans="1:9" x14ac:dyDescent="0.2">
      <c r="A823" s="51"/>
      <c r="B823" s="62"/>
      <c r="C823" s="62"/>
      <c r="D823" s="57"/>
      <c r="E823" s="56"/>
      <c r="F823" s="56"/>
      <c r="G823" s="56"/>
      <c r="H823" s="56"/>
      <c r="I823" s="3"/>
    </row>
    <row r="824" spans="1:9" x14ac:dyDescent="0.2">
      <c r="A824" s="51"/>
      <c r="B824" s="62"/>
      <c r="C824" s="62"/>
      <c r="D824" s="57"/>
      <c r="E824" s="56"/>
      <c r="F824" s="56"/>
      <c r="G824" s="56"/>
      <c r="H824" s="56"/>
    </row>
    <row r="825" spans="1:9" x14ac:dyDescent="0.2">
      <c r="A825" s="51"/>
      <c r="B825" s="62"/>
      <c r="C825" s="62"/>
      <c r="D825" s="57"/>
      <c r="E825" s="56"/>
      <c r="F825" s="56"/>
      <c r="G825" s="56"/>
      <c r="H825" s="56"/>
    </row>
    <row r="826" spans="1:9" x14ac:dyDescent="0.2">
      <c r="A826" s="51"/>
      <c r="B826" s="62"/>
      <c r="C826" s="62"/>
      <c r="D826" s="57"/>
      <c r="E826" s="56"/>
      <c r="F826" s="56"/>
      <c r="G826" s="56"/>
      <c r="H826" s="56"/>
    </row>
    <row r="827" spans="1:9" s="3" customFormat="1" x14ac:dyDescent="0.2">
      <c r="A827" s="51"/>
      <c r="B827" s="62"/>
      <c r="C827" s="62"/>
      <c r="D827" s="57"/>
      <c r="E827" s="56"/>
      <c r="F827" s="56"/>
      <c r="G827" s="56"/>
      <c r="H827" s="56"/>
      <c r="I827" s="51"/>
    </row>
    <row r="828" spans="1:9" x14ac:dyDescent="0.2">
      <c r="A828" s="51"/>
      <c r="B828" s="62"/>
      <c r="C828" s="62"/>
      <c r="D828" s="57"/>
      <c r="E828" s="56"/>
      <c r="F828" s="56"/>
      <c r="G828" s="56"/>
      <c r="H828" s="56"/>
    </row>
    <row r="829" spans="1:9" x14ac:dyDescent="0.2">
      <c r="A829" s="51"/>
      <c r="B829" s="62"/>
      <c r="C829" s="62"/>
      <c r="D829" s="57"/>
      <c r="E829" s="56"/>
      <c r="F829" s="56"/>
      <c r="G829" s="56"/>
      <c r="H829" s="56"/>
    </row>
    <row r="830" spans="1:9" s="3" customFormat="1" x14ac:dyDescent="0.2">
      <c r="A830" s="51"/>
      <c r="B830" s="62"/>
      <c r="C830" s="62"/>
      <c r="D830" s="57"/>
      <c r="E830" s="56"/>
      <c r="F830" s="56"/>
      <c r="G830" s="56"/>
      <c r="H830" s="56"/>
    </row>
    <row r="831" spans="1:9" x14ac:dyDescent="0.2">
      <c r="A831" s="51"/>
      <c r="B831" s="62"/>
      <c r="C831" s="62"/>
      <c r="D831" s="57"/>
      <c r="E831" s="56"/>
      <c r="F831" s="56"/>
      <c r="G831" s="56"/>
      <c r="H831" s="56"/>
    </row>
    <row r="832" spans="1:9" x14ac:dyDescent="0.2">
      <c r="A832" s="51"/>
      <c r="B832" s="62"/>
      <c r="C832" s="62"/>
      <c r="D832" s="57"/>
      <c r="E832" s="56"/>
      <c r="F832" s="56"/>
      <c r="G832" s="56"/>
      <c r="H832" s="56"/>
    </row>
    <row r="833" spans="1:9" x14ac:dyDescent="0.2">
      <c r="A833" s="51"/>
      <c r="B833" s="62"/>
      <c r="C833" s="62"/>
      <c r="D833" s="57"/>
      <c r="E833" s="56"/>
      <c r="F833" s="56"/>
      <c r="G833" s="56"/>
      <c r="H833" s="56"/>
    </row>
    <row r="834" spans="1:9" s="3" customFormat="1" ht="16.5" customHeight="1" x14ac:dyDescent="0.2">
      <c r="A834" s="51"/>
      <c r="B834" s="62"/>
      <c r="C834" s="62"/>
      <c r="D834" s="57"/>
      <c r="E834" s="56"/>
      <c r="F834" s="56"/>
      <c r="G834" s="56"/>
      <c r="H834" s="56"/>
      <c r="I834" s="51"/>
    </row>
    <row r="835" spans="1:9" x14ac:dyDescent="0.2">
      <c r="A835" s="51"/>
      <c r="B835" s="62"/>
      <c r="C835" s="62"/>
      <c r="D835" s="57"/>
      <c r="E835" s="56"/>
      <c r="F835" s="56"/>
      <c r="G835" s="56"/>
      <c r="H835" s="56"/>
    </row>
    <row r="836" spans="1:9" s="3" customFormat="1" x14ac:dyDescent="0.2">
      <c r="A836" s="51"/>
      <c r="B836" s="62"/>
      <c r="C836" s="62"/>
      <c r="D836" s="57"/>
      <c r="E836" s="56"/>
      <c r="F836" s="56"/>
      <c r="G836" s="56"/>
      <c r="H836" s="56"/>
      <c r="I836" s="51"/>
    </row>
    <row r="837" spans="1:9" x14ac:dyDescent="0.2">
      <c r="A837" s="51"/>
      <c r="B837" s="62"/>
      <c r="C837" s="62"/>
      <c r="D837" s="57"/>
      <c r="E837" s="56"/>
      <c r="F837" s="56"/>
      <c r="G837" s="56"/>
      <c r="H837" s="56"/>
    </row>
    <row r="838" spans="1:9" x14ac:dyDescent="0.2">
      <c r="A838" s="51"/>
      <c r="B838" s="62"/>
      <c r="C838" s="62"/>
      <c r="D838" s="57"/>
      <c r="E838" s="56"/>
      <c r="F838" s="56"/>
      <c r="G838" s="56"/>
      <c r="H838" s="56"/>
    </row>
    <row r="839" spans="1:9" x14ac:dyDescent="0.2">
      <c r="A839" s="51"/>
      <c r="B839" s="62"/>
      <c r="C839" s="62"/>
      <c r="D839" s="57"/>
      <c r="E839" s="56"/>
      <c r="F839" s="56"/>
      <c r="G839" s="56"/>
      <c r="H839" s="56"/>
    </row>
    <row r="840" spans="1:9" x14ac:dyDescent="0.2">
      <c r="A840" s="51"/>
      <c r="B840" s="62"/>
      <c r="C840" s="62"/>
      <c r="D840" s="57"/>
      <c r="E840" s="56"/>
      <c r="F840" s="56"/>
      <c r="G840" s="56"/>
      <c r="H840" s="56"/>
    </row>
    <row r="841" spans="1:9" x14ac:dyDescent="0.2">
      <c r="A841" s="51"/>
      <c r="B841" s="62"/>
      <c r="C841" s="62"/>
      <c r="D841" s="57"/>
      <c r="E841" s="56"/>
      <c r="F841" s="56"/>
      <c r="G841" s="56"/>
      <c r="H841" s="56"/>
    </row>
    <row r="842" spans="1:9" s="3" customFormat="1" x14ac:dyDescent="0.2">
      <c r="A842" s="51"/>
      <c r="B842" s="62"/>
      <c r="C842" s="62"/>
      <c r="D842" s="57"/>
      <c r="E842" s="56"/>
      <c r="F842" s="56"/>
      <c r="G842" s="56"/>
      <c r="H842" s="56"/>
      <c r="I842" s="51"/>
    </row>
    <row r="843" spans="1:9" x14ac:dyDescent="0.2">
      <c r="A843" s="51"/>
      <c r="B843" s="62"/>
      <c r="C843" s="62"/>
      <c r="D843" s="57"/>
      <c r="E843" s="56"/>
      <c r="F843" s="56"/>
      <c r="G843" s="56"/>
      <c r="H843" s="56"/>
      <c r="I843" s="3"/>
    </row>
    <row r="844" spans="1:9" x14ac:dyDescent="0.2">
      <c r="A844" s="51"/>
      <c r="B844" s="62"/>
      <c r="C844" s="62"/>
      <c r="D844" s="57"/>
      <c r="E844" s="56"/>
      <c r="F844" s="56"/>
      <c r="G844" s="56"/>
      <c r="H844" s="56"/>
    </row>
    <row r="845" spans="1:9" x14ac:dyDescent="0.2">
      <c r="A845" s="51"/>
      <c r="B845" s="62"/>
      <c r="C845" s="62"/>
      <c r="D845" s="57"/>
      <c r="E845" s="56"/>
      <c r="F845" s="56"/>
      <c r="G845" s="56"/>
      <c r="H845" s="56"/>
    </row>
    <row r="846" spans="1:9" x14ac:dyDescent="0.2">
      <c r="A846" s="51"/>
      <c r="B846" s="62"/>
      <c r="C846" s="62"/>
      <c r="D846" s="57"/>
      <c r="E846" s="56"/>
      <c r="F846" s="56"/>
      <c r="G846" s="56"/>
      <c r="H846" s="56"/>
    </row>
    <row r="847" spans="1:9" s="3" customFormat="1" x14ac:dyDescent="0.2">
      <c r="A847" s="51"/>
      <c r="B847" s="62"/>
      <c r="C847" s="62"/>
      <c r="D847" s="57"/>
      <c r="E847" s="56"/>
      <c r="F847" s="56"/>
      <c r="G847" s="56"/>
      <c r="H847" s="56"/>
    </row>
    <row r="848" spans="1:9" x14ac:dyDescent="0.2">
      <c r="A848" s="51"/>
      <c r="B848" s="62"/>
      <c r="C848" s="62"/>
      <c r="D848" s="57"/>
      <c r="E848" s="56"/>
      <c r="F848" s="56"/>
      <c r="G848" s="56"/>
      <c r="H848" s="56"/>
    </row>
    <row r="849" spans="1:9" x14ac:dyDescent="0.2">
      <c r="A849" s="51"/>
      <c r="B849" s="62"/>
      <c r="C849" s="62"/>
      <c r="D849" s="57"/>
      <c r="E849" s="56"/>
      <c r="F849" s="56"/>
      <c r="G849" s="56"/>
      <c r="H849" s="56"/>
    </row>
    <row r="850" spans="1:9" x14ac:dyDescent="0.2">
      <c r="A850" s="51"/>
      <c r="B850" s="62"/>
      <c r="C850" s="62"/>
      <c r="D850" s="57"/>
      <c r="E850" s="56"/>
      <c r="F850" s="56"/>
      <c r="G850" s="56"/>
      <c r="H850" s="56"/>
    </row>
    <row r="851" spans="1:9" x14ac:dyDescent="0.2">
      <c r="A851" s="51"/>
      <c r="B851" s="62"/>
      <c r="C851" s="62"/>
      <c r="D851" s="57"/>
      <c r="E851" s="56"/>
      <c r="F851" s="56"/>
      <c r="G851" s="56"/>
      <c r="H851" s="56"/>
    </row>
    <row r="852" spans="1:9" x14ac:dyDescent="0.2">
      <c r="A852" s="51"/>
      <c r="B852" s="62"/>
      <c r="C852" s="62"/>
      <c r="D852" s="57"/>
      <c r="E852" s="56"/>
      <c r="F852" s="56"/>
      <c r="G852" s="56"/>
      <c r="H852" s="56"/>
      <c r="I852" s="3"/>
    </row>
    <row r="853" spans="1:9" s="3" customFormat="1" x14ac:dyDescent="0.2">
      <c r="A853" s="51"/>
      <c r="B853" s="62"/>
      <c r="C853" s="62"/>
      <c r="D853" s="57"/>
      <c r="E853" s="56"/>
      <c r="F853" s="56"/>
      <c r="G853" s="56"/>
      <c r="H853" s="56"/>
      <c r="I853" s="51"/>
    </row>
    <row r="854" spans="1:9" x14ac:dyDescent="0.2">
      <c r="A854" s="51"/>
      <c r="B854" s="62"/>
      <c r="C854" s="62"/>
      <c r="D854" s="57"/>
      <c r="E854" s="56"/>
      <c r="F854" s="56"/>
      <c r="G854" s="56"/>
      <c r="H854" s="56"/>
    </row>
    <row r="855" spans="1:9" x14ac:dyDescent="0.2">
      <c r="A855" s="51"/>
      <c r="B855" s="62"/>
      <c r="C855" s="62"/>
      <c r="D855" s="57"/>
      <c r="E855" s="56"/>
      <c r="F855" s="56"/>
      <c r="G855" s="56"/>
      <c r="H855" s="56"/>
    </row>
    <row r="856" spans="1:9" x14ac:dyDescent="0.2">
      <c r="A856" s="51"/>
      <c r="B856" s="62"/>
      <c r="C856" s="62"/>
      <c r="D856" s="57"/>
      <c r="E856" s="56"/>
      <c r="F856" s="56"/>
      <c r="G856" s="56"/>
      <c r="H856" s="56"/>
    </row>
    <row r="857" spans="1:9" x14ac:dyDescent="0.2">
      <c r="A857" s="51"/>
      <c r="B857" s="62"/>
      <c r="C857" s="62"/>
      <c r="D857" s="57"/>
      <c r="E857" s="56"/>
      <c r="F857" s="56"/>
      <c r="G857" s="56"/>
      <c r="H857" s="56"/>
    </row>
    <row r="858" spans="1:9" s="3" customFormat="1" x14ac:dyDescent="0.2">
      <c r="A858" s="51"/>
      <c r="B858" s="62"/>
      <c r="C858" s="62"/>
      <c r="D858" s="57"/>
      <c r="E858" s="56"/>
      <c r="F858" s="56"/>
      <c r="G858" s="56"/>
      <c r="H858" s="56"/>
      <c r="I858" s="51"/>
    </row>
    <row r="859" spans="1:9" ht="16.5" customHeight="1" x14ac:dyDescent="0.2">
      <c r="A859" s="51"/>
      <c r="B859" s="62"/>
      <c r="C859" s="62"/>
      <c r="D859" s="57"/>
      <c r="E859" s="56"/>
      <c r="F859" s="56"/>
      <c r="G859" s="56"/>
      <c r="H859" s="56"/>
    </row>
    <row r="860" spans="1:9" s="3" customFormat="1" x14ac:dyDescent="0.2">
      <c r="A860" s="51"/>
      <c r="B860" s="62"/>
      <c r="C860" s="62"/>
      <c r="D860" s="57"/>
      <c r="E860" s="56"/>
      <c r="F860" s="56"/>
      <c r="G860" s="56"/>
      <c r="H860" s="56"/>
      <c r="I860" s="51"/>
    </row>
    <row r="861" spans="1:9" x14ac:dyDescent="0.2">
      <c r="A861" s="51"/>
      <c r="B861" s="62"/>
      <c r="C861" s="62"/>
      <c r="D861" s="57"/>
      <c r="E861" s="56"/>
      <c r="F861" s="56"/>
      <c r="G861" s="56"/>
      <c r="H861" s="56"/>
    </row>
    <row r="862" spans="1:9" x14ac:dyDescent="0.2">
      <c r="A862" s="51"/>
      <c r="B862" s="62"/>
      <c r="C862" s="62"/>
      <c r="D862" s="57"/>
      <c r="E862" s="56"/>
      <c r="F862" s="56"/>
      <c r="G862" s="56"/>
      <c r="H862" s="56"/>
    </row>
    <row r="863" spans="1:9" x14ac:dyDescent="0.2">
      <c r="A863" s="51"/>
      <c r="B863" s="62"/>
      <c r="C863" s="62"/>
      <c r="D863" s="57"/>
      <c r="E863" s="56"/>
      <c r="F863" s="56"/>
      <c r="G863" s="56"/>
      <c r="H863" s="56"/>
      <c r="I863" s="3"/>
    </row>
    <row r="864" spans="1:9" x14ac:dyDescent="0.2">
      <c r="A864" s="51"/>
      <c r="B864" s="62"/>
      <c r="C864" s="62"/>
      <c r="D864" s="57"/>
      <c r="E864" s="56"/>
      <c r="F864" s="56"/>
      <c r="G864" s="56"/>
      <c r="H864" s="56"/>
    </row>
    <row r="865" spans="1:9" x14ac:dyDescent="0.2">
      <c r="A865" s="51"/>
      <c r="B865" s="62"/>
      <c r="C865" s="62"/>
      <c r="D865" s="57"/>
      <c r="E865" s="56"/>
      <c r="F865" s="56"/>
      <c r="G865" s="56"/>
      <c r="H865" s="56"/>
      <c r="I865" s="3"/>
    </row>
    <row r="866" spans="1:9" x14ac:dyDescent="0.2">
      <c r="A866" s="51"/>
      <c r="B866" s="62"/>
      <c r="C866" s="62"/>
      <c r="D866" s="57"/>
      <c r="E866" s="56"/>
      <c r="F866" s="56"/>
      <c r="G866" s="56"/>
      <c r="H866" s="56"/>
    </row>
    <row r="867" spans="1:9" s="3" customFormat="1" x14ac:dyDescent="0.2">
      <c r="A867" s="51"/>
      <c r="B867" s="62"/>
      <c r="C867" s="62"/>
      <c r="D867" s="57"/>
      <c r="E867" s="56"/>
      <c r="F867" s="56"/>
      <c r="G867" s="56"/>
      <c r="H867" s="56"/>
      <c r="I867" s="51"/>
    </row>
    <row r="868" spans="1:9" x14ac:dyDescent="0.2">
      <c r="A868" s="51"/>
      <c r="B868" s="62"/>
      <c r="C868" s="62"/>
      <c r="D868" s="57"/>
      <c r="E868" s="56"/>
      <c r="F868" s="56"/>
      <c r="G868" s="56"/>
      <c r="H868" s="56"/>
    </row>
    <row r="869" spans="1:9" x14ac:dyDescent="0.2">
      <c r="A869" s="51"/>
      <c r="B869" s="62"/>
      <c r="C869" s="62"/>
      <c r="D869" s="57"/>
      <c r="E869" s="56"/>
      <c r="F869" s="56"/>
      <c r="G869" s="56"/>
      <c r="H869" s="56"/>
    </row>
    <row r="870" spans="1:9" s="3" customFormat="1" ht="32.25" customHeight="1" x14ac:dyDescent="0.2">
      <c r="A870" s="51"/>
      <c r="B870" s="62"/>
      <c r="C870" s="62"/>
      <c r="D870" s="57"/>
      <c r="E870" s="56"/>
      <c r="F870" s="56"/>
      <c r="G870" s="56"/>
      <c r="H870" s="56"/>
    </row>
    <row r="871" spans="1:9" ht="16.5" customHeight="1" x14ac:dyDescent="0.2">
      <c r="A871" s="51"/>
      <c r="B871" s="62"/>
      <c r="C871" s="62"/>
      <c r="D871" s="57"/>
      <c r="E871" s="56"/>
      <c r="F871" s="56"/>
      <c r="G871" s="56"/>
      <c r="H871" s="56"/>
    </row>
    <row r="872" spans="1:9" s="3" customFormat="1" x14ac:dyDescent="0.2">
      <c r="A872" s="51"/>
      <c r="B872" s="62"/>
      <c r="C872" s="62"/>
      <c r="D872" s="57"/>
      <c r="E872" s="56"/>
      <c r="F872" s="56"/>
      <c r="G872" s="56"/>
      <c r="H872" s="56"/>
      <c r="I872" s="51"/>
    </row>
    <row r="873" spans="1:9" x14ac:dyDescent="0.2">
      <c r="A873" s="51"/>
      <c r="B873" s="62"/>
      <c r="C873" s="62"/>
      <c r="D873" s="57"/>
      <c r="E873" s="56"/>
      <c r="F873" s="56"/>
      <c r="G873" s="56"/>
      <c r="H873" s="56"/>
      <c r="I873" s="3"/>
    </row>
    <row r="874" spans="1:9" x14ac:dyDescent="0.2">
      <c r="A874" s="51"/>
      <c r="B874" s="62"/>
      <c r="C874" s="62"/>
      <c r="D874" s="57"/>
      <c r="E874" s="56"/>
      <c r="F874" s="56"/>
      <c r="G874" s="56"/>
      <c r="H874" s="56"/>
    </row>
    <row r="875" spans="1:9" s="3" customFormat="1" x14ac:dyDescent="0.2">
      <c r="A875" s="51"/>
      <c r="B875" s="62"/>
      <c r="C875" s="62"/>
      <c r="D875" s="57"/>
      <c r="E875" s="56"/>
      <c r="F875" s="56"/>
      <c r="G875" s="56"/>
      <c r="H875" s="56"/>
      <c r="I875" s="51"/>
    </row>
    <row r="876" spans="1:9" x14ac:dyDescent="0.2">
      <c r="A876" s="51"/>
      <c r="B876" s="62"/>
      <c r="C876" s="62"/>
      <c r="D876" s="57"/>
      <c r="E876" s="56"/>
      <c r="F876" s="56"/>
      <c r="G876" s="56"/>
      <c r="H876" s="56"/>
    </row>
    <row r="877" spans="1:9" x14ac:dyDescent="0.2">
      <c r="A877" s="51"/>
      <c r="B877" s="62"/>
      <c r="C877" s="62"/>
      <c r="D877" s="57"/>
      <c r="E877" s="56"/>
      <c r="F877" s="56"/>
      <c r="G877" s="56"/>
      <c r="H877" s="56"/>
    </row>
    <row r="878" spans="1:9" x14ac:dyDescent="0.2">
      <c r="A878" s="51"/>
      <c r="B878" s="62"/>
      <c r="C878" s="62"/>
      <c r="D878" s="57"/>
      <c r="E878" s="56"/>
      <c r="F878" s="56"/>
      <c r="G878" s="56"/>
      <c r="H878" s="56"/>
    </row>
    <row r="879" spans="1:9" x14ac:dyDescent="0.2">
      <c r="A879" s="51"/>
      <c r="B879" s="62"/>
      <c r="C879" s="62"/>
      <c r="D879" s="57"/>
      <c r="E879" s="56"/>
      <c r="F879" s="56"/>
      <c r="G879" s="56"/>
      <c r="H879" s="56"/>
      <c r="I879" s="3"/>
    </row>
    <row r="880" spans="1:9" x14ac:dyDescent="0.2">
      <c r="A880" s="51"/>
      <c r="B880" s="62"/>
      <c r="C880" s="62"/>
      <c r="D880" s="57"/>
      <c r="E880" s="56"/>
      <c r="F880" s="56"/>
      <c r="G880" s="56"/>
      <c r="H880" s="56"/>
    </row>
    <row r="881" spans="1:9" s="3" customFormat="1" x14ac:dyDescent="0.2">
      <c r="A881" s="51"/>
      <c r="B881" s="62"/>
      <c r="C881" s="62"/>
      <c r="D881" s="57"/>
      <c r="E881" s="56"/>
      <c r="F881" s="56"/>
      <c r="G881" s="56"/>
      <c r="H881" s="56"/>
      <c r="I881" s="51"/>
    </row>
    <row r="882" spans="1:9" x14ac:dyDescent="0.2">
      <c r="A882" s="51"/>
      <c r="B882" s="62"/>
      <c r="C882" s="62"/>
      <c r="D882" s="57"/>
      <c r="E882" s="56"/>
      <c r="F882" s="56"/>
      <c r="G882" s="56"/>
      <c r="H882" s="56"/>
      <c r="I882" s="3"/>
    </row>
    <row r="883" spans="1:9" x14ac:dyDescent="0.2">
      <c r="A883" s="51"/>
      <c r="B883" s="62"/>
      <c r="C883" s="62"/>
      <c r="D883" s="57"/>
      <c r="E883" s="56"/>
      <c r="F883" s="56"/>
      <c r="G883" s="56"/>
      <c r="H883" s="56"/>
    </row>
    <row r="884" spans="1:9" x14ac:dyDescent="0.2">
      <c r="A884" s="51"/>
      <c r="B884" s="62"/>
      <c r="C884" s="62"/>
      <c r="D884" s="57"/>
      <c r="E884" s="56"/>
      <c r="F884" s="56"/>
      <c r="G884" s="56"/>
      <c r="H884" s="56"/>
    </row>
    <row r="885" spans="1:9" x14ac:dyDescent="0.2">
      <c r="A885" s="51"/>
      <c r="B885" s="62"/>
      <c r="C885" s="62"/>
      <c r="D885" s="57"/>
      <c r="E885" s="56"/>
      <c r="F885" s="56"/>
      <c r="G885" s="56"/>
      <c r="H885" s="56"/>
    </row>
    <row r="886" spans="1:9" x14ac:dyDescent="0.2">
      <c r="A886" s="51"/>
      <c r="B886" s="62"/>
      <c r="C886" s="62"/>
      <c r="D886" s="57"/>
      <c r="E886" s="56"/>
      <c r="F886" s="56"/>
      <c r="G886" s="56"/>
      <c r="H886" s="56"/>
      <c r="I886" s="3"/>
    </row>
    <row r="887" spans="1:9" s="3" customFormat="1" x14ac:dyDescent="0.2">
      <c r="A887" s="51"/>
      <c r="B887" s="62"/>
      <c r="C887" s="62"/>
      <c r="D887" s="57"/>
      <c r="E887" s="56"/>
      <c r="F887" s="56"/>
      <c r="G887" s="56"/>
      <c r="H887" s="56"/>
      <c r="I887" s="51"/>
    </row>
    <row r="888" spans="1:9" x14ac:dyDescent="0.2">
      <c r="A888" s="51"/>
      <c r="B888" s="62"/>
      <c r="C888" s="62"/>
      <c r="D888" s="57"/>
      <c r="E888" s="56"/>
      <c r="F888" s="56"/>
      <c r="G888" s="56"/>
      <c r="H888" s="56"/>
      <c r="I888" s="3"/>
    </row>
    <row r="889" spans="1:9" x14ac:dyDescent="0.2">
      <c r="A889" s="51"/>
      <c r="B889" s="62"/>
      <c r="C889" s="62"/>
      <c r="D889" s="57"/>
      <c r="E889" s="56"/>
      <c r="F889" s="56"/>
      <c r="G889" s="56"/>
      <c r="H889" s="56"/>
    </row>
    <row r="890" spans="1:9" x14ac:dyDescent="0.2">
      <c r="A890" s="51"/>
      <c r="B890" s="62"/>
      <c r="C890" s="62"/>
      <c r="D890" s="57"/>
      <c r="E890" s="56"/>
      <c r="F890" s="56"/>
      <c r="G890" s="56"/>
      <c r="H890" s="56"/>
    </row>
    <row r="891" spans="1:9" x14ac:dyDescent="0.2">
      <c r="A891" s="51"/>
      <c r="B891" s="62"/>
      <c r="C891" s="62"/>
      <c r="D891" s="57"/>
      <c r="E891" s="56"/>
      <c r="F891" s="56"/>
      <c r="G891" s="56"/>
      <c r="H891" s="56"/>
    </row>
    <row r="892" spans="1:9" x14ac:dyDescent="0.2">
      <c r="A892" s="51"/>
      <c r="B892" s="62"/>
      <c r="C892" s="62"/>
      <c r="D892" s="57"/>
      <c r="E892" s="56"/>
      <c r="F892" s="56"/>
      <c r="G892" s="56"/>
      <c r="H892" s="56"/>
    </row>
    <row r="893" spans="1:9" s="3" customFormat="1" x14ac:dyDescent="0.2">
      <c r="A893" s="51"/>
      <c r="B893" s="62"/>
      <c r="C893" s="62"/>
      <c r="D893" s="57"/>
      <c r="E893" s="56"/>
      <c r="F893" s="56"/>
      <c r="G893" s="56"/>
      <c r="H893" s="56"/>
      <c r="I893" s="51"/>
    </row>
    <row r="894" spans="1:9" x14ac:dyDescent="0.2">
      <c r="A894" s="51"/>
      <c r="B894" s="62"/>
      <c r="C894" s="62"/>
      <c r="D894" s="57"/>
      <c r="E894" s="56"/>
      <c r="F894" s="56"/>
      <c r="G894" s="56"/>
      <c r="H894" s="56"/>
      <c r="I894" s="3"/>
    </row>
    <row r="895" spans="1:9" x14ac:dyDescent="0.2">
      <c r="A895" s="51"/>
      <c r="B895" s="62"/>
      <c r="C895" s="62"/>
      <c r="D895" s="57"/>
      <c r="E895" s="56"/>
      <c r="F895" s="56"/>
      <c r="G895" s="56"/>
      <c r="H895" s="56"/>
    </row>
    <row r="896" spans="1:9" x14ac:dyDescent="0.2">
      <c r="A896" s="51"/>
      <c r="B896" s="62"/>
      <c r="C896" s="62"/>
      <c r="D896" s="57"/>
      <c r="E896" s="56"/>
      <c r="F896" s="56"/>
      <c r="G896" s="56"/>
      <c r="H896" s="56"/>
    </row>
    <row r="897" spans="1:11" s="3" customFormat="1" x14ac:dyDescent="0.2">
      <c r="A897" s="51"/>
      <c r="B897" s="62"/>
      <c r="C897" s="62"/>
      <c r="D897" s="57"/>
      <c r="E897" s="51"/>
      <c r="F897" s="51"/>
      <c r="G897" s="51"/>
      <c r="H897" s="51"/>
      <c r="I897" s="51"/>
    </row>
    <row r="898" spans="1:11" x14ac:dyDescent="0.2">
      <c r="A898" s="51"/>
      <c r="B898" s="62"/>
      <c r="C898" s="62"/>
      <c r="D898" s="57"/>
    </row>
    <row r="899" spans="1:11" x14ac:dyDescent="0.2">
      <c r="A899" s="51"/>
      <c r="B899" s="62"/>
      <c r="C899" s="62"/>
      <c r="D899" s="57"/>
      <c r="I899" s="3"/>
    </row>
    <row r="900" spans="1:11" s="3" customFormat="1" x14ac:dyDescent="0.2">
      <c r="A900" s="51"/>
      <c r="B900" s="62"/>
      <c r="C900" s="62"/>
      <c r="D900" s="57"/>
      <c r="E900" s="51"/>
      <c r="F900" s="51"/>
      <c r="G900" s="51"/>
      <c r="H900" s="51"/>
      <c r="I900" s="51"/>
    </row>
    <row r="901" spans="1:11" ht="16.5" customHeight="1" x14ac:dyDescent="0.2">
      <c r="A901" s="51"/>
      <c r="B901" s="62"/>
      <c r="C901" s="62"/>
      <c r="D901" s="57"/>
    </row>
    <row r="902" spans="1:11" x14ac:dyDescent="0.2">
      <c r="A902" s="51"/>
      <c r="B902" s="62"/>
      <c r="C902" s="62"/>
      <c r="D902" s="57"/>
    </row>
    <row r="903" spans="1:11" x14ac:dyDescent="0.2">
      <c r="A903" s="51"/>
      <c r="B903" s="62"/>
      <c r="C903" s="62"/>
      <c r="D903" s="57"/>
    </row>
    <row r="904" spans="1:11" x14ac:dyDescent="0.2">
      <c r="A904" s="51"/>
      <c r="B904" s="62"/>
      <c r="C904" s="62"/>
      <c r="D904" s="57"/>
    </row>
    <row r="905" spans="1:11" x14ac:dyDescent="0.2">
      <c r="A905" s="51"/>
      <c r="B905" s="62"/>
      <c r="C905" s="62"/>
      <c r="D905" s="57"/>
      <c r="I905" s="3"/>
    </row>
    <row r="906" spans="1:11" x14ac:dyDescent="0.2">
      <c r="A906" s="51"/>
      <c r="B906" s="62"/>
      <c r="C906" s="62"/>
      <c r="D906" s="57"/>
    </row>
    <row r="907" spans="1:11" x14ac:dyDescent="0.2">
      <c r="A907" s="51"/>
      <c r="B907" s="62"/>
      <c r="C907" s="62"/>
      <c r="D907" s="57"/>
    </row>
    <row r="908" spans="1:11" x14ac:dyDescent="0.2">
      <c r="A908" s="51"/>
      <c r="B908" s="62"/>
      <c r="C908" s="62"/>
      <c r="D908" s="57"/>
    </row>
    <row r="909" spans="1:11" x14ac:dyDescent="0.2">
      <c r="A909" s="51"/>
      <c r="B909" s="62"/>
      <c r="C909" s="62"/>
      <c r="D909" s="57"/>
    </row>
    <row r="910" spans="1:11" s="3" customFormat="1" x14ac:dyDescent="0.2">
      <c r="A910" s="51"/>
      <c r="B910" s="62"/>
      <c r="C910" s="62"/>
      <c r="D910" s="57"/>
      <c r="E910" s="51"/>
      <c r="F910" s="51"/>
      <c r="G910" s="51"/>
      <c r="H910" s="51"/>
    </row>
    <row r="911" spans="1:11" x14ac:dyDescent="0.2">
      <c r="A911" s="51"/>
      <c r="B911" s="62"/>
      <c r="C911" s="62"/>
      <c r="D911" s="57"/>
    </row>
    <row r="912" spans="1:11" x14ac:dyDescent="0.2">
      <c r="A912" s="51"/>
      <c r="B912" s="62"/>
      <c r="C912" s="62"/>
      <c r="D912" s="57"/>
      <c r="I912" s="3"/>
      <c r="K912" s="61"/>
    </row>
    <row r="913" spans="1:9" s="3" customFormat="1" ht="32.25" customHeight="1" x14ac:dyDescent="0.2">
      <c r="A913" s="51"/>
      <c r="B913" s="62"/>
      <c r="C913" s="62"/>
      <c r="D913" s="57"/>
      <c r="E913" s="51"/>
      <c r="F913" s="51"/>
      <c r="G913" s="51"/>
      <c r="H913" s="51"/>
      <c r="I913" s="51"/>
    </row>
    <row r="914" spans="1:9" ht="16.5" customHeight="1" x14ac:dyDescent="0.2">
      <c r="A914" s="51"/>
      <c r="B914" s="62"/>
      <c r="C914" s="62"/>
      <c r="D914" s="57"/>
    </row>
    <row r="915" spans="1:9" s="3" customFormat="1" x14ac:dyDescent="0.2">
      <c r="A915" s="51"/>
      <c r="B915" s="62"/>
      <c r="C915" s="62"/>
      <c r="D915" s="57"/>
      <c r="E915" s="51"/>
      <c r="F915" s="51"/>
      <c r="G915" s="51"/>
      <c r="H915" s="51"/>
      <c r="I915" s="51"/>
    </row>
    <row r="916" spans="1:9" x14ac:dyDescent="0.2">
      <c r="A916" s="51"/>
      <c r="B916" s="62"/>
      <c r="C916" s="62"/>
      <c r="D916" s="57"/>
    </row>
    <row r="917" spans="1:9" x14ac:dyDescent="0.2">
      <c r="A917" s="51"/>
      <c r="B917" s="62"/>
      <c r="C917" s="62"/>
      <c r="D917" s="57"/>
    </row>
    <row r="918" spans="1:9" x14ac:dyDescent="0.2">
      <c r="A918" s="51"/>
      <c r="B918" s="62"/>
      <c r="C918" s="62"/>
      <c r="D918" s="57"/>
    </row>
    <row r="919" spans="1:9" x14ac:dyDescent="0.2">
      <c r="A919" s="51"/>
      <c r="B919" s="62"/>
      <c r="C919" s="62"/>
      <c r="D919" s="57"/>
      <c r="I919" s="3"/>
    </row>
    <row r="920" spans="1:9" x14ac:dyDescent="0.2">
      <c r="A920" s="51"/>
      <c r="B920" s="62"/>
      <c r="C920" s="62"/>
      <c r="D920" s="57"/>
    </row>
    <row r="921" spans="1:9" x14ac:dyDescent="0.2">
      <c r="A921" s="51"/>
      <c r="B921" s="62"/>
      <c r="C921" s="62"/>
      <c r="D921" s="57"/>
    </row>
    <row r="922" spans="1:9" x14ac:dyDescent="0.2">
      <c r="A922" s="51"/>
      <c r="B922" s="62"/>
      <c r="C922" s="62"/>
      <c r="D922" s="57"/>
      <c r="I922" s="3"/>
    </row>
    <row r="923" spans="1:9" s="3" customFormat="1" x14ac:dyDescent="0.2">
      <c r="A923" s="51"/>
      <c r="B923" s="62"/>
      <c r="C923" s="62"/>
      <c r="D923" s="57"/>
      <c r="E923" s="51"/>
      <c r="F923" s="51"/>
      <c r="G923" s="51"/>
      <c r="H923" s="51"/>
      <c r="I923" s="51"/>
    </row>
    <row r="924" spans="1:9" x14ac:dyDescent="0.2">
      <c r="A924" s="51"/>
      <c r="B924" s="62"/>
      <c r="C924" s="62"/>
      <c r="D924" s="57"/>
      <c r="I924" s="3"/>
    </row>
    <row r="925" spans="1:9" x14ac:dyDescent="0.2">
      <c r="A925" s="51"/>
      <c r="B925" s="62"/>
      <c r="C925" s="62"/>
      <c r="D925" s="57"/>
    </row>
    <row r="926" spans="1:9" x14ac:dyDescent="0.2">
      <c r="A926" s="51"/>
      <c r="B926" s="62"/>
      <c r="C926" s="62"/>
      <c r="D926" s="57"/>
    </row>
    <row r="927" spans="1:9" x14ac:dyDescent="0.2">
      <c r="A927" s="51"/>
      <c r="B927" s="62"/>
      <c r="C927" s="62"/>
      <c r="D927" s="57"/>
      <c r="I927" s="3"/>
    </row>
    <row r="928" spans="1:9" x14ac:dyDescent="0.2">
      <c r="A928" s="51"/>
      <c r="B928" s="62"/>
      <c r="C928" s="62"/>
      <c r="D928" s="57"/>
    </row>
    <row r="929" spans="1:9" x14ac:dyDescent="0.2">
      <c r="A929" s="51"/>
      <c r="B929" s="62"/>
      <c r="C929" s="62"/>
      <c r="D929" s="57"/>
    </row>
    <row r="930" spans="1:9" x14ac:dyDescent="0.2">
      <c r="A930" s="51"/>
      <c r="B930" s="62"/>
      <c r="C930" s="62"/>
      <c r="D930" s="57"/>
    </row>
    <row r="931" spans="1:9" x14ac:dyDescent="0.2">
      <c r="A931" s="51"/>
      <c r="B931" s="62"/>
      <c r="C931" s="62"/>
      <c r="D931" s="57"/>
    </row>
    <row r="932" spans="1:9" s="3" customFormat="1" ht="32.25" customHeight="1" x14ac:dyDescent="0.2">
      <c r="A932" s="51"/>
      <c r="B932" s="62"/>
      <c r="C932" s="62"/>
      <c r="D932" s="57"/>
      <c r="E932" s="51"/>
      <c r="F932" s="51"/>
      <c r="G932" s="51"/>
      <c r="H932" s="51"/>
      <c r="I932" s="51"/>
    </row>
    <row r="933" spans="1:9" ht="16.5" customHeight="1" x14ac:dyDescent="0.2">
      <c r="A933" s="51"/>
      <c r="B933" s="62"/>
      <c r="C933" s="62"/>
      <c r="D933" s="57"/>
      <c r="I933" s="3"/>
    </row>
    <row r="934" spans="1:9" s="3" customFormat="1" x14ac:dyDescent="0.2">
      <c r="A934" s="51"/>
      <c r="B934" s="62"/>
      <c r="C934" s="62"/>
      <c r="D934" s="57"/>
      <c r="E934" s="51"/>
      <c r="F934" s="51"/>
      <c r="G934" s="51"/>
      <c r="H934" s="51"/>
      <c r="I934" s="51"/>
    </row>
    <row r="935" spans="1:9" x14ac:dyDescent="0.2">
      <c r="A935" s="51"/>
      <c r="B935" s="62"/>
      <c r="C935" s="62"/>
      <c r="D935" s="57"/>
    </row>
    <row r="936" spans="1:9" x14ac:dyDescent="0.2">
      <c r="A936" s="51"/>
      <c r="B936" s="62"/>
      <c r="C936" s="62"/>
      <c r="D936" s="57"/>
    </row>
    <row r="937" spans="1:9" x14ac:dyDescent="0.2">
      <c r="A937" s="51"/>
      <c r="B937" s="62"/>
      <c r="C937" s="62"/>
      <c r="D937" s="57"/>
    </row>
    <row r="938" spans="1:9" x14ac:dyDescent="0.2">
      <c r="A938" s="51"/>
      <c r="B938" s="62"/>
      <c r="C938" s="62"/>
      <c r="D938" s="57"/>
    </row>
    <row r="939" spans="1:9" x14ac:dyDescent="0.2">
      <c r="A939" s="51"/>
      <c r="B939" s="62"/>
      <c r="C939" s="62"/>
      <c r="D939" s="57"/>
      <c r="I939" s="3"/>
    </row>
    <row r="940" spans="1:9" x14ac:dyDescent="0.2">
      <c r="A940" s="51"/>
      <c r="B940" s="62"/>
      <c r="C940" s="62"/>
      <c r="D940" s="57"/>
    </row>
    <row r="941" spans="1:9" x14ac:dyDescent="0.2">
      <c r="A941" s="51"/>
      <c r="B941" s="62"/>
      <c r="C941" s="62"/>
      <c r="D941" s="57"/>
    </row>
    <row r="942" spans="1:9" x14ac:dyDescent="0.2">
      <c r="A942" s="51"/>
      <c r="B942" s="62"/>
      <c r="C942" s="62"/>
      <c r="D942" s="57"/>
    </row>
    <row r="943" spans="1:9" s="3" customFormat="1" x14ac:dyDescent="0.2">
      <c r="A943" s="51"/>
      <c r="B943" s="62"/>
      <c r="C943" s="62"/>
      <c r="D943" s="57"/>
      <c r="E943" s="51"/>
      <c r="F943" s="51"/>
      <c r="G943" s="51"/>
      <c r="H943" s="51"/>
      <c r="I943" s="51"/>
    </row>
    <row r="944" spans="1:9" x14ac:dyDescent="0.2">
      <c r="A944" s="51"/>
      <c r="B944" s="62"/>
      <c r="C944" s="62"/>
      <c r="D944" s="57"/>
    </row>
    <row r="945" spans="1:9" x14ac:dyDescent="0.2">
      <c r="A945" s="51"/>
      <c r="B945" s="62"/>
      <c r="C945" s="62"/>
      <c r="D945" s="57"/>
      <c r="I945" s="3"/>
    </row>
    <row r="946" spans="1:9" s="3" customFormat="1" x14ac:dyDescent="0.2">
      <c r="A946" s="51"/>
      <c r="B946" s="62"/>
      <c r="C946" s="62"/>
      <c r="D946" s="57"/>
      <c r="E946" s="51"/>
      <c r="F946" s="51"/>
      <c r="G946" s="51"/>
      <c r="H946" s="51"/>
      <c r="I946" s="51"/>
    </row>
    <row r="947" spans="1:9" x14ac:dyDescent="0.2">
      <c r="A947" s="51"/>
      <c r="B947" s="62"/>
      <c r="C947" s="62"/>
      <c r="D947" s="57"/>
    </row>
    <row r="948" spans="1:9" x14ac:dyDescent="0.2">
      <c r="A948" s="51"/>
      <c r="B948" s="62"/>
      <c r="C948" s="62"/>
      <c r="D948" s="57"/>
    </row>
    <row r="949" spans="1:9" x14ac:dyDescent="0.2">
      <c r="A949" s="51"/>
      <c r="B949" s="62"/>
      <c r="C949" s="62"/>
      <c r="D949" s="57"/>
      <c r="I949" s="3"/>
    </row>
    <row r="950" spans="1:9" s="3" customFormat="1" ht="48" customHeight="1" x14ac:dyDescent="0.2">
      <c r="A950" s="51"/>
      <c r="B950" s="62"/>
      <c r="C950" s="62"/>
      <c r="D950" s="57"/>
      <c r="E950" s="51"/>
      <c r="F950" s="51"/>
      <c r="G950" s="51"/>
      <c r="H950" s="51"/>
      <c r="I950" s="51"/>
    </row>
    <row r="951" spans="1:9" ht="16.5" customHeight="1" x14ac:dyDescent="0.2">
      <c r="A951" s="51"/>
      <c r="B951" s="62"/>
      <c r="C951" s="62"/>
      <c r="D951" s="57"/>
    </row>
    <row r="952" spans="1:9" s="3" customFormat="1" x14ac:dyDescent="0.2">
      <c r="A952" s="51"/>
      <c r="B952" s="62"/>
      <c r="C952" s="62"/>
      <c r="D952" s="57"/>
      <c r="E952" s="51"/>
      <c r="F952" s="51"/>
      <c r="G952" s="51"/>
      <c r="H952" s="51"/>
    </row>
    <row r="953" spans="1:9" x14ac:dyDescent="0.2">
      <c r="A953" s="51"/>
      <c r="B953" s="62"/>
      <c r="C953" s="62"/>
      <c r="D953" s="57"/>
    </row>
    <row r="954" spans="1:9" x14ac:dyDescent="0.2">
      <c r="A954" s="51"/>
      <c r="B954" s="62"/>
      <c r="C954" s="62"/>
      <c r="D954" s="57"/>
    </row>
    <row r="955" spans="1:9" x14ac:dyDescent="0.2">
      <c r="A955" s="51"/>
      <c r="B955" s="62"/>
      <c r="C955" s="62"/>
      <c r="D955" s="57"/>
    </row>
    <row r="956" spans="1:9" x14ac:dyDescent="0.2">
      <c r="A956" s="51"/>
      <c r="B956" s="62"/>
      <c r="C956" s="62"/>
      <c r="D956" s="57"/>
    </row>
    <row r="957" spans="1:9" x14ac:dyDescent="0.2">
      <c r="A957" s="51"/>
      <c r="B957" s="62"/>
      <c r="C957" s="62"/>
      <c r="D957" s="57"/>
    </row>
    <row r="958" spans="1:9" s="3" customFormat="1" x14ac:dyDescent="0.2">
      <c r="A958" s="51"/>
      <c r="B958" s="62"/>
      <c r="C958" s="62"/>
      <c r="D958" s="57"/>
      <c r="E958" s="51"/>
      <c r="F958" s="51"/>
      <c r="G958" s="51"/>
      <c r="H958" s="51"/>
      <c r="I958" s="51"/>
    </row>
    <row r="959" spans="1:9" x14ac:dyDescent="0.2">
      <c r="A959" s="51"/>
      <c r="B959" s="62"/>
      <c r="C959" s="62"/>
      <c r="D959" s="57"/>
    </row>
    <row r="960" spans="1:9" x14ac:dyDescent="0.2">
      <c r="A960" s="51"/>
      <c r="B960" s="62"/>
      <c r="C960" s="62"/>
      <c r="D960" s="57"/>
    </row>
    <row r="961" spans="1:9" x14ac:dyDescent="0.2">
      <c r="A961" s="51"/>
      <c r="B961" s="62"/>
      <c r="C961" s="62"/>
      <c r="D961" s="57"/>
    </row>
    <row r="962" spans="1:9" s="3" customFormat="1" x14ac:dyDescent="0.2">
      <c r="A962" s="51"/>
      <c r="B962" s="62"/>
      <c r="C962" s="62"/>
      <c r="D962" s="57"/>
      <c r="E962" s="51"/>
      <c r="F962" s="51"/>
      <c r="G962" s="51"/>
      <c r="H962" s="51"/>
    </row>
    <row r="963" spans="1:9" x14ac:dyDescent="0.2">
      <c r="A963" s="51"/>
      <c r="B963" s="62"/>
      <c r="C963" s="62"/>
      <c r="D963" s="57"/>
    </row>
    <row r="964" spans="1:9" x14ac:dyDescent="0.2">
      <c r="A964" s="51"/>
      <c r="B964" s="62"/>
      <c r="C964" s="62"/>
      <c r="D964" s="57"/>
    </row>
    <row r="965" spans="1:9" x14ac:dyDescent="0.2">
      <c r="A965" s="51"/>
      <c r="B965" s="62"/>
      <c r="C965" s="62"/>
      <c r="D965" s="57"/>
      <c r="I965" s="3"/>
    </row>
    <row r="966" spans="1:9" x14ac:dyDescent="0.2">
      <c r="A966" s="51"/>
      <c r="B966" s="62"/>
      <c r="C966" s="62"/>
      <c r="D966" s="57"/>
    </row>
    <row r="967" spans="1:9" x14ac:dyDescent="0.2">
      <c r="A967" s="51"/>
      <c r="B967" s="62"/>
      <c r="C967" s="62"/>
      <c r="D967" s="57"/>
      <c r="I967" s="3"/>
    </row>
    <row r="968" spans="1:9" s="3" customFormat="1" x14ac:dyDescent="0.2">
      <c r="A968" s="51"/>
      <c r="B968" s="62"/>
      <c r="C968" s="62"/>
      <c r="D968" s="57"/>
      <c r="E968" s="51"/>
      <c r="F968" s="51"/>
      <c r="G968" s="51"/>
      <c r="H968" s="51"/>
      <c r="I968" s="51"/>
    </row>
    <row r="969" spans="1:9" x14ac:dyDescent="0.2">
      <c r="A969" s="51"/>
      <c r="B969" s="62"/>
      <c r="C969" s="62"/>
      <c r="D969" s="57"/>
    </row>
    <row r="970" spans="1:9" x14ac:dyDescent="0.2">
      <c r="A970" s="51"/>
      <c r="B970" s="62"/>
      <c r="C970" s="62"/>
      <c r="D970" s="57"/>
    </row>
    <row r="971" spans="1:9" x14ac:dyDescent="0.2">
      <c r="A971" s="51"/>
      <c r="B971" s="62"/>
      <c r="C971" s="62"/>
      <c r="D971" s="57"/>
    </row>
    <row r="972" spans="1:9" x14ac:dyDescent="0.2">
      <c r="A972" s="51"/>
      <c r="B972" s="62"/>
      <c r="C972" s="62"/>
      <c r="D972" s="57"/>
    </row>
    <row r="973" spans="1:9" s="3" customFormat="1" x14ac:dyDescent="0.2">
      <c r="A973" s="51"/>
      <c r="B973" s="62"/>
      <c r="C973" s="62"/>
      <c r="D973" s="57"/>
      <c r="E973" s="51"/>
      <c r="F973" s="51"/>
      <c r="G973" s="51"/>
      <c r="H973" s="51"/>
      <c r="I973" s="51"/>
    </row>
    <row r="974" spans="1:9" x14ac:dyDescent="0.2">
      <c r="A974" s="51"/>
      <c r="B974" s="62"/>
      <c r="C974" s="62"/>
      <c r="D974" s="57"/>
    </row>
    <row r="975" spans="1:9" s="3" customFormat="1" x14ac:dyDescent="0.2">
      <c r="A975" s="51"/>
      <c r="B975" s="62"/>
      <c r="C975" s="62"/>
      <c r="D975" s="57"/>
      <c r="E975" s="51"/>
      <c r="F975" s="51"/>
      <c r="G975" s="51"/>
      <c r="H975" s="51"/>
    </row>
    <row r="976" spans="1:9" s="3" customFormat="1" ht="16.5" customHeight="1" x14ac:dyDescent="0.2">
      <c r="A976" s="51"/>
      <c r="B976" s="62"/>
      <c r="C976" s="62"/>
      <c r="D976" s="57"/>
      <c r="E976" s="51"/>
      <c r="F976" s="51"/>
      <c r="G976" s="51"/>
      <c r="H976" s="51"/>
      <c r="I976" s="51"/>
    </row>
    <row r="977" spans="1:9" x14ac:dyDescent="0.2">
      <c r="A977" s="51"/>
      <c r="B977" s="62"/>
      <c r="C977" s="62"/>
      <c r="D977" s="57"/>
    </row>
    <row r="978" spans="1:9" x14ac:dyDescent="0.2">
      <c r="A978" s="51"/>
      <c r="B978" s="62"/>
      <c r="C978" s="62"/>
      <c r="D978" s="57"/>
    </row>
    <row r="979" spans="1:9" x14ac:dyDescent="0.2">
      <c r="A979" s="51"/>
      <c r="B979" s="62"/>
      <c r="C979" s="62"/>
      <c r="D979" s="57"/>
    </row>
    <row r="980" spans="1:9" x14ac:dyDescent="0.2">
      <c r="A980" s="51"/>
      <c r="B980" s="51"/>
      <c r="C980" s="51"/>
      <c r="D980" s="57"/>
    </row>
    <row r="981" spans="1:9" s="3" customFormat="1" x14ac:dyDescent="0.2">
      <c r="A981" s="51"/>
      <c r="B981" s="51"/>
      <c r="C981" s="51"/>
      <c r="D981" s="57"/>
      <c r="E981" s="51"/>
      <c r="F981" s="51"/>
      <c r="G981" s="51"/>
      <c r="H981" s="51"/>
      <c r="I981" s="51"/>
    </row>
    <row r="982" spans="1:9" s="3" customFormat="1" x14ac:dyDescent="0.2">
      <c r="A982" s="51"/>
      <c r="B982" s="51"/>
      <c r="C982" s="51"/>
      <c r="D982" s="57"/>
      <c r="E982" s="51"/>
      <c r="F982" s="51"/>
      <c r="G982" s="51"/>
      <c r="H982" s="51"/>
      <c r="I982" s="51"/>
    </row>
    <row r="983" spans="1:9" x14ac:dyDescent="0.2">
      <c r="A983" s="51"/>
      <c r="B983" s="51"/>
      <c r="C983" s="51"/>
      <c r="D983" s="57"/>
    </row>
    <row r="984" spans="1:9" x14ac:dyDescent="0.2">
      <c r="A984" s="51"/>
      <c r="B984" s="51"/>
      <c r="C984" s="51"/>
      <c r="D984" s="57"/>
      <c r="I984" s="3"/>
    </row>
    <row r="985" spans="1:9" x14ac:dyDescent="0.2">
      <c r="A985" s="51"/>
      <c r="B985" s="51"/>
      <c r="C985" s="51"/>
      <c r="D985" s="57"/>
    </row>
    <row r="986" spans="1:9" x14ac:dyDescent="0.2">
      <c r="A986" s="51"/>
      <c r="B986" s="51"/>
      <c r="C986" s="51"/>
      <c r="D986" s="57"/>
      <c r="I986" s="3"/>
    </row>
    <row r="987" spans="1:9" x14ac:dyDescent="0.2">
      <c r="A987" s="51"/>
      <c r="B987" s="51"/>
      <c r="C987" s="51"/>
      <c r="D987" s="57"/>
    </row>
    <row r="988" spans="1:9" x14ac:dyDescent="0.2">
      <c r="A988" s="51"/>
      <c r="B988" s="51"/>
      <c r="C988" s="51"/>
      <c r="D988" s="57"/>
    </row>
    <row r="989" spans="1:9" ht="31.5" customHeight="1" x14ac:dyDescent="0.2">
      <c r="A989" s="51"/>
      <c r="B989" s="51"/>
      <c r="C989" s="51"/>
      <c r="D989" s="57"/>
    </row>
    <row r="990" spans="1:9" ht="17.25" customHeight="1" x14ac:dyDescent="0.2">
      <c r="A990" s="51"/>
      <c r="B990" s="51"/>
      <c r="C990" s="51"/>
      <c r="D990" s="57"/>
    </row>
    <row r="991" spans="1:9" s="3" customFormat="1" ht="27.75" customHeight="1" x14ac:dyDescent="0.2">
      <c r="A991" s="51"/>
      <c r="B991" s="51"/>
      <c r="C991" s="51"/>
      <c r="D991" s="57"/>
      <c r="E991" s="51"/>
      <c r="F991" s="51"/>
      <c r="G991" s="51"/>
      <c r="H991" s="51"/>
      <c r="I991" s="51"/>
    </row>
    <row r="992" spans="1:9" x14ac:dyDescent="0.2">
      <c r="A992" s="51"/>
      <c r="B992" s="51"/>
      <c r="C992" s="51"/>
      <c r="D992" s="57"/>
    </row>
    <row r="993" spans="1:9" s="3" customFormat="1" ht="32.25" customHeight="1" x14ac:dyDescent="0.2">
      <c r="A993" s="51"/>
      <c r="B993" s="51"/>
      <c r="C993" s="51"/>
      <c r="D993" s="57"/>
      <c r="E993" s="51"/>
      <c r="F993" s="51"/>
      <c r="G993" s="51"/>
      <c r="H993" s="51"/>
      <c r="I993" s="51"/>
    </row>
    <row r="994" spans="1:9" ht="16.5" customHeight="1" x14ac:dyDescent="0.2">
      <c r="A994" s="51"/>
      <c r="B994" s="51"/>
      <c r="C994" s="51"/>
      <c r="D994" s="57"/>
    </row>
    <row r="995" spans="1:9" s="3" customFormat="1" x14ac:dyDescent="0.2">
      <c r="A995" s="51"/>
      <c r="B995" s="51"/>
      <c r="C995" s="51"/>
      <c r="D995" s="57"/>
      <c r="E995" s="51"/>
      <c r="F995" s="51"/>
      <c r="G995" s="51"/>
      <c r="H995" s="51"/>
    </row>
    <row r="996" spans="1:9" x14ac:dyDescent="0.2">
      <c r="A996" s="51"/>
      <c r="B996" s="51"/>
      <c r="C996" s="51"/>
      <c r="D996" s="57"/>
    </row>
    <row r="997" spans="1:9" x14ac:dyDescent="0.2">
      <c r="A997" s="51"/>
      <c r="B997" s="51"/>
      <c r="C997" s="51"/>
      <c r="D997" s="57"/>
    </row>
    <row r="998" spans="1:9" x14ac:dyDescent="0.2">
      <c r="A998" s="51"/>
      <c r="B998" s="51"/>
      <c r="C998" s="51"/>
      <c r="D998" s="57"/>
      <c r="I998" s="3"/>
    </row>
    <row r="999" spans="1:9" x14ac:dyDescent="0.2">
      <c r="A999" s="51"/>
      <c r="B999" s="51"/>
      <c r="C999" s="51"/>
      <c r="D999" s="57"/>
    </row>
    <row r="1000" spans="1:9" s="3" customFormat="1" x14ac:dyDescent="0.2">
      <c r="A1000" s="51"/>
      <c r="B1000" s="51"/>
      <c r="C1000" s="51"/>
      <c r="D1000" s="57"/>
      <c r="E1000" s="51"/>
      <c r="F1000" s="51"/>
      <c r="G1000" s="51"/>
      <c r="H1000" s="51"/>
      <c r="I1000" s="51"/>
    </row>
    <row r="1001" spans="1:9" x14ac:dyDescent="0.2">
      <c r="A1001" s="51"/>
      <c r="B1001" s="51"/>
      <c r="C1001" s="51"/>
      <c r="D1001" s="57"/>
    </row>
    <row r="1002" spans="1:9" s="3" customFormat="1" x14ac:dyDescent="0.2">
      <c r="A1002" s="51"/>
      <c r="B1002" s="51"/>
      <c r="C1002" s="51"/>
      <c r="D1002" s="57"/>
      <c r="E1002" s="51"/>
      <c r="F1002" s="51"/>
      <c r="G1002" s="51"/>
      <c r="H1002" s="51"/>
    </row>
    <row r="1003" spans="1:9" x14ac:dyDescent="0.2">
      <c r="A1003" s="51"/>
      <c r="B1003" s="51"/>
      <c r="C1003" s="51"/>
      <c r="D1003" s="57"/>
    </row>
    <row r="1004" spans="1:9" x14ac:dyDescent="0.2">
      <c r="A1004" s="51"/>
      <c r="B1004" s="51"/>
      <c r="C1004" s="51"/>
      <c r="D1004" s="57"/>
      <c r="I1004" s="3"/>
    </row>
    <row r="1005" spans="1:9" x14ac:dyDescent="0.2">
      <c r="A1005" s="51"/>
      <c r="B1005" s="51"/>
      <c r="C1005" s="51"/>
      <c r="D1005" s="57"/>
    </row>
    <row r="1006" spans="1:9" x14ac:dyDescent="0.2">
      <c r="A1006" s="51"/>
      <c r="B1006" s="51"/>
      <c r="C1006" s="51"/>
      <c r="D1006" s="57"/>
    </row>
    <row r="1007" spans="1:9" x14ac:dyDescent="0.2">
      <c r="A1007" s="51"/>
      <c r="B1007" s="51"/>
      <c r="C1007" s="51"/>
      <c r="D1007" s="57"/>
    </row>
    <row r="1008" spans="1:9" x14ac:dyDescent="0.2">
      <c r="A1008" s="51"/>
      <c r="B1008" s="51"/>
      <c r="C1008" s="51"/>
      <c r="D1008" s="57"/>
    </row>
    <row r="1009" spans="1:9" x14ac:dyDescent="0.2">
      <c r="A1009" s="51"/>
      <c r="B1009" s="51"/>
      <c r="C1009" s="51"/>
      <c r="D1009" s="57"/>
    </row>
    <row r="1010" spans="1:9" x14ac:dyDescent="0.2">
      <c r="A1010" s="51"/>
      <c r="B1010" s="51"/>
      <c r="C1010" s="51"/>
      <c r="D1010" s="57"/>
      <c r="I1010" s="3"/>
    </row>
    <row r="1011" spans="1:9" x14ac:dyDescent="0.2">
      <c r="A1011" s="51"/>
      <c r="B1011" s="51"/>
      <c r="C1011" s="51"/>
      <c r="D1011" s="57"/>
    </row>
    <row r="1012" spans="1:9" x14ac:dyDescent="0.2">
      <c r="A1012" s="51"/>
      <c r="B1012" s="51"/>
      <c r="C1012" s="51"/>
      <c r="D1012" s="57"/>
    </row>
    <row r="1013" spans="1:9" x14ac:dyDescent="0.2">
      <c r="A1013" s="51"/>
      <c r="B1013" s="51"/>
      <c r="C1013" s="51"/>
      <c r="D1013" s="57"/>
    </row>
    <row r="1014" spans="1:9" x14ac:dyDescent="0.2">
      <c r="A1014" s="51"/>
      <c r="B1014" s="51"/>
      <c r="C1014" s="51"/>
      <c r="D1014" s="57"/>
      <c r="I1014" s="3"/>
    </row>
    <row r="1015" spans="1:9" x14ac:dyDescent="0.2">
      <c r="A1015" s="51"/>
      <c r="B1015" s="51"/>
      <c r="C1015" s="51"/>
      <c r="D1015" s="57"/>
    </row>
    <row r="1016" spans="1:9" x14ac:dyDescent="0.2">
      <c r="A1016" s="51"/>
      <c r="B1016" s="51"/>
      <c r="C1016" s="51"/>
      <c r="D1016" s="57"/>
    </row>
    <row r="1017" spans="1:9" x14ac:dyDescent="0.2">
      <c r="A1017" s="51"/>
      <c r="B1017" s="51"/>
      <c r="C1017" s="51"/>
      <c r="D1017" s="57"/>
    </row>
    <row r="1018" spans="1:9" x14ac:dyDescent="0.2">
      <c r="A1018" s="51"/>
      <c r="B1018" s="51"/>
      <c r="C1018" s="51"/>
      <c r="D1018" s="57"/>
    </row>
    <row r="1019" spans="1:9" x14ac:dyDescent="0.2">
      <c r="A1019" s="51"/>
      <c r="B1019" s="51"/>
      <c r="C1019" s="51"/>
      <c r="D1019" s="57"/>
    </row>
    <row r="1020" spans="1:9" x14ac:dyDescent="0.2">
      <c r="A1020" s="51"/>
      <c r="B1020" s="51"/>
      <c r="C1020" s="51"/>
      <c r="D1020" s="57"/>
      <c r="I1020" s="3"/>
    </row>
    <row r="1021" spans="1:9" x14ac:dyDescent="0.2">
      <c r="A1021" s="51"/>
      <c r="B1021" s="51"/>
      <c r="C1021" s="51"/>
      <c r="D1021" s="57"/>
    </row>
    <row r="1022" spans="1:9" x14ac:dyDescent="0.2">
      <c r="A1022" s="51"/>
      <c r="B1022" s="51"/>
      <c r="C1022" s="51"/>
    </row>
    <row r="1023" spans="1:9" x14ac:dyDescent="0.2">
      <c r="A1023" s="51"/>
      <c r="B1023" s="51"/>
      <c r="C1023" s="51"/>
    </row>
    <row r="1024" spans="1:9" x14ac:dyDescent="0.2">
      <c r="A1024" s="51"/>
      <c r="B1024" s="51"/>
      <c r="C1024" s="51"/>
    </row>
    <row r="1025" spans="1:9" x14ac:dyDescent="0.2">
      <c r="A1025" s="51"/>
      <c r="B1025" s="51"/>
      <c r="C1025" s="51"/>
      <c r="I1025" s="3"/>
    </row>
    <row r="1026" spans="1:9" x14ac:dyDescent="0.2">
      <c r="A1026" s="51"/>
      <c r="B1026" s="51"/>
      <c r="C1026" s="51"/>
    </row>
    <row r="1027" spans="1:9" x14ac:dyDescent="0.2">
      <c r="A1027" s="51"/>
      <c r="B1027" s="51"/>
      <c r="C1027" s="51"/>
      <c r="I1027" s="3"/>
    </row>
    <row r="1028" spans="1:9" x14ac:dyDescent="0.2">
      <c r="A1028" s="51"/>
      <c r="B1028" s="51"/>
      <c r="C1028" s="51"/>
      <c r="I1028" s="3"/>
    </row>
    <row r="1029" spans="1:9" x14ac:dyDescent="0.2">
      <c r="A1029" s="51"/>
      <c r="B1029" s="51"/>
      <c r="C1029" s="51"/>
    </row>
    <row r="1030" spans="1:9" x14ac:dyDescent="0.2">
      <c r="A1030" s="51"/>
      <c r="B1030" s="51"/>
      <c r="C1030" s="51"/>
    </row>
    <row r="1031" spans="1:9" x14ac:dyDescent="0.2">
      <c r="A1031" s="51"/>
      <c r="B1031" s="51"/>
      <c r="C1031" s="51"/>
    </row>
    <row r="1032" spans="1:9" x14ac:dyDescent="0.2">
      <c r="A1032" s="51"/>
      <c r="B1032" s="51"/>
      <c r="C1032" s="51"/>
      <c r="D1032" s="57"/>
    </row>
    <row r="1033" spans="1:9" x14ac:dyDescent="0.2">
      <c r="A1033" s="51"/>
      <c r="B1033" s="51"/>
      <c r="C1033" s="51"/>
      <c r="D1033" s="57"/>
      <c r="I1033" s="3"/>
    </row>
    <row r="1034" spans="1:9" x14ac:dyDescent="0.2">
      <c r="A1034" s="51"/>
      <c r="B1034" s="51"/>
      <c r="C1034" s="51"/>
      <c r="D1034" s="57"/>
      <c r="I1034" s="3"/>
    </row>
    <row r="1035" spans="1:9" x14ac:dyDescent="0.2">
      <c r="A1035" s="51"/>
      <c r="B1035" s="51"/>
      <c r="C1035" s="51"/>
      <c r="D1035" s="57"/>
    </row>
    <row r="1036" spans="1:9" x14ac:dyDescent="0.2">
      <c r="A1036" s="51"/>
      <c r="B1036" s="51"/>
      <c r="C1036" s="51"/>
      <c r="D1036" s="57"/>
    </row>
    <row r="1037" spans="1:9" x14ac:dyDescent="0.2">
      <c r="A1037" s="51"/>
      <c r="B1037" s="51"/>
      <c r="C1037" s="51"/>
      <c r="D1037" s="57"/>
    </row>
    <row r="1038" spans="1:9" x14ac:dyDescent="0.2">
      <c r="A1038" s="51"/>
      <c r="B1038" s="51"/>
      <c r="C1038" s="51"/>
      <c r="D1038" s="57"/>
    </row>
    <row r="1039" spans="1:9" x14ac:dyDescent="0.2">
      <c r="A1039" s="51"/>
      <c r="B1039" s="51"/>
      <c r="C1039" s="51"/>
      <c r="D1039" s="57"/>
    </row>
    <row r="1040" spans="1:9" x14ac:dyDescent="0.2">
      <c r="A1040" s="51"/>
      <c r="B1040" s="51"/>
      <c r="C1040" s="51"/>
      <c r="D1040" s="57"/>
    </row>
    <row r="1041" spans="1:9" x14ac:dyDescent="0.2">
      <c r="A1041" s="51"/>
      <c r="B1041" s="51"/>
      <c r="C1041" s="51"/>
      <c r="D1041" s="57"/>
    </row>
    <row r="1042" spans="1:9" x14ac:dyDescent="0.2">
      <c r="A1042" s="51"/>
      <c r="B1042" s="51"/>
      <c r="C1042" s="51"/>
      <c r="D1042" s="57"/>
    </row>
    <row r="1043" spans="1:9" x14ac:dyDescent="0.2">
      <c r="A1043" s="51"/>
      <c r="B1043" s="51"/>
      <c r="C1043" s="51"/>
      <c r="D1043" s="57"/>
      <c r="I1043" s="3"/>
    </row>
    <row r="1044" spans="1:9" x14ac:dyDescent="0.2">
      <c r="A1044" s="51"/>
      <c r="B1044" s="51"/>
      <c r="C1044" s="51"/>
      <c r="D1044" s="57"/>
    </row>
    <row r="1045" spans="1:9" x14ac:dyDescent="0.2">
      <c r="A1045" s="51"/>
      <c r="B1045" s="51"/>
      <c r="C1045" s="51"/>
      <c r="D1045" s="57"/>
      <c r="I1045" s="3"/>
    </row>
    <row r="1046" spans="1:9" x14ac:dyDescent="0.2">
      <c r="A1046" s="51"/>
      <c r="B1046" s="51"/>
      <c r="C1046" s="51"/>
      <c r="D1046" s="57"/>
    </row>
    <row r="1047" spans="1:9" x14ac:dyDescent="0.2">
      <c r="A1047" s="51"/>
      <c r="B1047" s="51"/>
      <c r="C1047" s="51"/>
      <c r="D1047" s="57"/>
      <c r="I1047" s="3"/>
    </row>
    <row r="1048" spans="1:9" x14ac:dyDescent="0.2">
      <c r="A1048" s="51"/>
      <c r="B1048" s="51"/>
      <c r="C1048" s="51"/>
      <c r="D1048" s="57"/>
    </row>
    <row r="1049" spans="1:9" x14ac:dyDescent="0.2">
      <c r="A1049" s="51"/>
      <c r="B1049" s="51"/>
      <c r="C1049" s="51"/>
      <c r="D1049" s="57"/>
    </row>
    <row r="1050" spans="1:9" x14ac:dyDescent="0.2">
      <c r="A1050" s="51"/>
      <c r="B1050" s="51"/>
      <c r="C1050" s="51"/>
      <c r="D1050" s="57"/>
    </row>
    <row r="1051" spans="1:9" x14ac:dyDescent="0.2">
      <c r="A1051" s="51"/>
      <c r="B1051" s="51"/>
      <c r="C1051" s="51"/>
      <c r="D1051" s="57"/>
    </row>
    <row r="1052" spans="1:9" x14ac:dyDescent="0.2">
      <c r="A1052" s="51"/>
      <c r="B1052" s="51"/>
      <c r="C1052" s="51"/>
      <c r="D1052" s="57"/>
      <c r="I1052" s="3"/>
    </row>
    <row r="1053" spans="1:9" x14ac:dyDescent="0.2">
      <c r="A1053" s="51"/>
      <c r="B1053" s="51"/>
      <c r="C1053" s="51"/>
      <c r="D1053" s="57"/>
    </row>
    <row r="1054" spans="1:9" x14ac:dyDescent="0.2">
      <c r="A1054" s="51"/>
      <c r="B1054" s="51"/>
      <c r="C1054" s="51"/>
      <c r="D1054" s="57"/>
      <c r="I1054" s="3"/>
    </row>
    <row r="1055" spans="1:9" x14ac:dyDescent="0.2">
      <c r="A1055" s="51"/>
      <c r="B1055" s="51"/>
      <c r="C1055" s="51"/>
      <c r="D1055" s="57"/>
    </row>
    <row r="1056" spans="1:9" x14ac:dyDescent="0.2">
      <c r="A1056" s="51"/>
      <c r="B1056" s="51"/>
      <c r="C1056" s="51"/>
      <c r="D1056" s="57"/>
    </row>
    <row r="1057" spans="1:4" x14ac:dyDescent="0.2">
      <c r="A1057" s="51"/>
      <c r="B1057" s="51"/>
      <c r="C1057" s="51"/>
      <c r="D1057" s="57"/>
    </row>
    <row r="1058" spans="1:4" x14ac:dyDescent="0.2">
      <c r="A1058" s="51"/>
      <c r="B1058" s="51"/>
      <c r="C1058" s="51"/>
      <c r="D1058" s="57"/>
    </row>
    <row r="1059" spans="1:4" x14ac:dyDescent="0.2">
      <c r="A1059" s="51"/>
      <c r="B1059" s="51"/>
      <c r="C1059" s="51"/>
      <c r="D1059" s="57"/>
    </row>
    <row r="1060" spans="1:4" x14ac:dyDescent="0.2">
      <c r="A1060" s="51"/>
      <c r="B1060" s="51"/>
      <c r="C1060" s="51"/>
      <c r="D1060" s="57"/>
    </row>
    <row r="1061" spans="1:4" x14ac:dyDescent="0.2">
      <c r="A1061" s="51"/>
      <c r="B1061" s="51"/>
      <c r="C1061" s="51"/>
      <c r="D1061" s="57"/>
    </row>
    <row r="1062" spans="1:4" x14ac:dyDescent="0.2">
      <c r="A1062" s="51"/>
      <c r="B1062" s="51"/>
      <c r="C1062" s="51"/>
      <c r="D1062" s="57"/>
    </row>
    <row r="1063" spans="1:4" x14ac:dyDescent="0.2">
      <c r="A1063" s="51"/>
      <c r="B1063" s="51"/>
      <c r="C1063" s="51"/>
      <c r="D1063" s="57"/>
    </row>
    <row r="1064" spans="1:4" x14ac:dyDescent="0.2">
      <c r="A1064" s="51"/>
      <c r="B1064" s="51"/>
      <c r="C1064" s="51"/>
      <c r="D1064" s="57"/>
    </row>
    <row r="1065" spans="1:4" x14ac:dyDescent="0.2">
      <c r="A1065" s="51"/>
      <c r="B1065" s="51"/>
      <c r="C1065" s="51"/>
      <c r="D1065" s="57"/>
    </row>
    <row r="1066" spans="1:4" x14ac:dyDescent="0.2">
      <c r="A1066" s="51"/>
      <c r="B1066" s="51"/>
      <c r="C1066" s="51"/>
      <c r="D1066" s="57"/>
    </row>
    <row r="1067" spans="1:4" x14ac:dyDescent="0.2">
      <c r="A1067" s="51"/>
      <c r="B1067" s="51"/>
      <c r="C1067" s="51"/>
      <c r="D1067" s="57"/>
    </row>
    <row r="1068" spans="1:4" x14ac:dyDescent="0.2">
      <c r="A1068" s="51"/>
      <c r="B1068" s="51"/>
      <c r="C1068" s="51"/>
      <c r="D1068" s="57"/>
    </row>
    <row r="1069" spans="1:4" x14ac:dyDescent="0.2">
      <c r="A1069" s="51"/>
      <c r="B1069" s="51"/>
      <c r="C1069" s="51"/>
      <c r="D1069" s="57"/>
    </row>
    <row r="1070" spans="1:4" x14ac:dyDescent="0.2">
      <c r="A1070" s="51"/>
      <c r="B1070" s="51"/>
      <c r="C1070" s="51"/>
      <c r="D1070" s="57"/>
    </row>
    <row r="1071" spans="1:4" x14ac:dyDescent="0.2">
      <c r="A1071" s="51"/>
      <c r="B1071" s="51"/>
      <c r="C1071" s="51"/>
      <c r="D1071" s="57"/>
    </row>
    <row r="1072" spans="1:4" x14ac:dyDescent="0.2">
      <c r="A1072" s="51"/>
      <c r="B1072" s="51"/>
      <c r="C1072" s="51"/>
      <c r="D1072" s="57"/>
    </row>
  </sheetData>
  <sheetProtection sheet="1" objects="1" scenarios="1"/>
  <dataConsolidate topLabels="1">
    <dataRefs count="1">
      <dataRef ref="A2:C9" sheet="DTA"/>
    </dataRefs>
  </dataConsolidate>
  <mergeCells count="7">
    <mergeCell ref="B412:D412"/>
    <mergeCell ref="E6:H6"/>
    <mergeCell ref="A1:H1"/>
    <mergeCell ref="B235:D235"/>
    <mergeCell ref="B276:D276"/>
    <mergeCell ref="B334:D334"/>
    <mergeCell ref="B392:D392"/>
  </mergeCells>
  <printOptions horizontalCentered="1"/>
  <pageMargins left="0" right="0" top="0.59055118110236227" bottom="0.39370078740157483" header="0" footer="0"/>
  <pageSetup scale="60" orientation="portrait" r:id="rId1"/>
  <headerFooter>
    <oddHeader>&amp;L&amp;G&amp;C&amp;"Arial,Negrita"FONDO SOCIAL PARA LA VIVIENDA 
ANEXOS AL BALANCE AL 31 DE ENERO DE 2018
EN DOLARES&amp;R&amp;"Brush Script MT,Cursiva"&amp;12Página &amp;P de &amp;N</oddHeader>
    <oddFooter>&amp;L&amp;"Arial,Negrita"Fecha:&amp;D
Hora:    &amp;T</oddFooter>
  </headerFooter>
  <rowBreaks count="3" manualBreakCount="3">
    <brk id="275" max="6" man="1"/>
    <brk id="333" max="7" man="1"/>
    <brk id="391" max="7" man="1"/>
  </rowBreaks>
  <ignoredErrors>
    <ignoredError sqref="H642" evalError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93"/>
  <sheetViews>
    <sheetView showGridLines="0" tabSelected="1" view="pageLayout" zoomScaleNormal="100" zoomScaleSheetLayoutView="100" workbookViewId="0">
      <selection activeCell="C12" sqref="C12"/>
    </sheetView>
  </sheetViews>
  <sheetFormatPr baseColWidth="10" defaultRowHeight="12.75" x14ac:dyDescent="0.2"/>
  <cols>
    <col min="1" max="1" width="18.140625" style="45" bestFit="1" customWidth="1"/>
    <col min="2" max="2" width="60.140625" style="45" customWidth="1"/>
    <col min="3" max="3" width="20.140625" style="51" customWidth="1"/>
    <col min="4" max="4" width="19.28515625" style="51" customWidth="1"/>
    <col min="5" max="5" width="19.5703125" style="51" customWidth="1"/>
    <col min="6" max="16384" width="11.42578125" style="51"/>
  </cols>
  <sheetData>
    <row r="1" spans="1:5" s="3" customFormat="1" x14ac:dyDescent="0.2">
      <c r="A1" s="45"/>
      <c r="B1" s="45"/>
      <c r="C1" s="51"/>
      <c r="D1" s="51"/>
      <c r="E1" s="51"/>
    </row>
    <row r="2" spans="1:5" s="3" customFormat="1" x14ac:dyDescent="0.2">
      <c r="A2" s="45"/>
      <c r="B2" s="45"/>
      <c r="C2" s="51"/>
      <c r="D2" s="51"/>
      <c r="E2" s="51"/>
    </row>
    <row r="4" spans="1:5" s="3" customFormat="1" ht="30.75" customHeight="1" thickBot="1" x14ac:dyDescent="0.25">
      <c r="A4" s="54" t="s">
        <v>1128</v>
      </c>
      <c r="B4" s="47" t="s">
        <v>1129</v>
      </c>
      <c r="C4" s="581"/>
      <c r="D4" s="581"/>
      <c r="E4" s="581"/>
    </row>
    <row r="5" spans="1:5" ht="21" customHeight="1" thickTop="1" x14ac:dyDescent="0.2"/>
    <row r="6" spans="1:5" ht="22.5" customHeight="1" x14ac:dyDescent="0.25">
      <c r="A6" s="168"/>
      <c r="B6" s="193" t="s">
        <v>15</v>
      </c>
      <c r="C6" s="177"/>
      <c r="D6" s="177"/>
      <c r="E6" s="177"/>
    </row>
    <row r="7" spans="1:5" ht="15.75" x14ac:dyDescent="0.25">
      <c r="A7" s="168"/>
      <c r="B7" s="193"/>
      <c r="C7" s="177"/>
      <c r="D7" s="177"/>
      <c r="E7" s="177"/>
    </row>
    <row r="8" spans="1:5" ht="22.5" customHeight="1" thickBot="1" x14ac:dyDescent="0.25">
      <c r="A8" s="168" t="s">
        <v>1132</v>
      </c>
      <c r="B8" s="193" t="s">
        <v>1137</v>
      </c>
      <c r="C8" s="170"/>
      <c r="D8" s="170"/>
      <c r="E8" s="255">
        <f>SUM(E10:E23)</f>
        <v>251900945.27000001</v>
      </c>
    </row>
    <row r="9" spans="1:5" ht="16.5" customHeight="1" thickTop="1" x14ac:dyDescent="0.25">
      <c r="A9" s="174"/>
      <c r="B9" s="175"/>
      <c r="C9" s="177"/>
      <c r="D9" s="177"/>
      <c r="E9" s="170"/>
    </row>
    <row r="10" spans="1:5" s="3" customFormat="1" ht="22.5" customHeight="1" thickBot="1" x14ac:dyDescent="0.25">
      <c r="A10" s="168" t="s">
        <v>865</v>
      </c>
      <c r="B10" s="256" t="s">
        <v>866</v>
      </c>
      <c r="C10" s="170"/>
      <c r="D10" s="170"/>
      <c r="E10" s="255">
        <f>VLOOKUP($A10,DTA!$A$3:$C$706,3,0)*-1</f>
        <v>5334510.53</v>
      </c>
    </row>
    <row r="11" spans="1:5" ht="22.5" customHeight="1" thickTop="1" x14ac:dyDescent="0.3">
      <c r="A11" s="189" t="s">
        <v>867</v>
      </c>
      <c r="B11" s="257" t="s">
        <v>866</v>
      </c>
      <c r="C11" s="170"/>
      <c r="D11" s="258">
        <f>VLOOKUP($A11,DTA!$A$3:$C$727,3,0)*-1</f>
        <v>5334510.53</v>
      </c>
      <c r="E11" s="170"/>
    </row>
    <row r="12" spans="1:5" ht="22.5" customHeight="1" x14ac:dyDescent="0.3">
      <c r="A12" s="223" t="s">
        <v>868</v>
      </c>
      <c r="B12" s="257" t="s">
        <v>824</v>
      </c>
      <c r="C12" s="253">
        <f>VLOOKUP($A12,DTA!$A$3:$C$727,3,0)*-1</f>
        <v>5329584.5</v>
      </c>
      <c r="D12" s="177"/>
      <c r="E12" s="177"/>
    </row>
    <row r="13" spans="1:5" ht="22.5" customHeight="1" x14ac:dyDescent="0.3">
      <c r="A13" s="223" t="s">
        <v>869</v>
      </c>
      <c r="B13" s="257" t="s">
        <v>870</v>
      </c>
      <c r="C13" s="253">
        <f>VLOOKUP($A13,DTA!$A$3:$C$727,3,0)*-1</f>
        <v>454.81</v>
      </c>
      <c r="D13" s="177"/>
      <c r="E13" s="177"/>
    </row>
    <row r="14" spans="1:5" ht="22.5" customHeight="1" x14ac:dyDescent="0.3">
      <c r="A14" s="223" t="s">
        <v>871</v>
      </c>
      <c r="B14" s="257" t="s">
        <v>1386</v>
      </c>
      <c r="C14" s="251">
        <f>VLOOKUP($A14,DTA!$A$3:$C$727,3,0)*-1</f>
        <v>4471.22</v>
      </c>
      <c r="D14" s="177"/>
      <c r="E14" s="177"/>
    </row>
    <row r="15" spans="1:5" ht="13.5" x14ac:dyDescent="0.25">
      <c r="A15" s="174"/>
      <c r="B15" s="175"/>
      <c r="C15" s="179"/>
      <c r="D15" s="177"/>
      <c r="E15" s="177"/>
    </row>
    <row r="16" spans="1:5" ht="22.5" customHeight="1" thickBot="1" x14ac:dyDescent="0.25">
      <c r="A16" s="168" t="s">
        <v>873</v>
      </c>
      <c r="B16" s="193" t="s">
        <v>874</v>
      </c>
      <c r="C16" s="170"/>
      <c r="D16" s="170"/>
      <c r="E16" s="255">
        <f>VLOOKUP($A16,DTA!$A$3:$C$719,3,0)*-1</f>
        <v>246566434.74000001</v>
      </c>
    </row>
    <row r="17" spans="1:5" ht="22.5" customHeight="1" thickTop="1" x14ac:dyDescent="0.3">
      <c r="A17" s="189" t="s">
        <v>875</v>
      </c>
      <c r="B17" s="257" t="s">
        <v>876</v>
      </c>
      <c r="C17" s="170"/>
      <c r="D17" s="258">
        <f>SUM(C18:C22)</f>
        <v>246566434.74000001</v>
      </c>
      <c r="E17" s="170"/>
    </row>
    <row r="18" spans="1:5" ht="22.5" customHeight="1" x14ac:dyDescent="0.3">
      <c r="A18" s="223" t="s">
        <v>877</v>
      </c>
      <c r="B18" s="257" t="s">
        <v>878</v>
      </c>
      <c r="C18" s="253">
        <f>VLOOKUP($A18,DTA!$A$3:$C$719,3,0)*-1</f>
        <v>186528476.59999999</v>
      </c>
      <c r="D18" s="177"/>
      <c r="E18" s="177"/>
    </row>
    <row r="19" spans="1:5" ht="22.5" customHeight="1" x14ac:dyDescent="0.3">
      <c r="A19" s="223" t="s">
        <v>879</v>
      </c>
      <c r="B19" s="257" t="s">
        <v>880</v>
      </c>
      <c r="C19" s="253">
        <f>VLOOKUP($A19,DTA!$A$3:$C$719,3,0)*-1</f>
        <v>53354477.579999998</v>
      </c>
      <c r="D19" s="177"/>
      <c r="E19" s="177"/>
    </row>
    <row r="20" spans="1:5" ht="22.5" customHeight="1" x14ac:dyDescent="0.3">
      <c r="A20" s="223" t="s">
        <v>881</v>
      </c>
      <c r="B20" s="257" t="s">
        <v>882</v>
      </c>
      <c r="C20" s="253">
        <f>VLOOKUP($A20,DTA!$A$3:$C$719,3,0)*-1</f>
        <v>2386531.75</v>
      </c>
      <c r="D20" s="177"/>
      <c r="E20" s="177"/>
    </row>
    <row r="21" spans="1:5" ht="22.5" customHeight="1" x14ac:dyDescent="0.3">
      <c r="A21" s="223" t="s">
        <v>883</v>
      </c>
      <c r="B21" s="257" t="s">
        <v>884</v>
      </c>
      <c r="C21" s="253">
        <f>VLOOKUP($A21,DTA!$A$3:$C$719,3,0)*-1</f>
        <v>3246123.13</v>
      </c>
      <c r="D21" s="177"/>
      <c r="E21" s="177"/>
    </row>
    <row r="22" spans="1:5" ht="22.5" customHeight="1" x14ac:dyDescent="0.3">
      <c r="A22" s="223" t="s">
        <v>1498</v>
      </c>
      <c r="B22" s="257" t="s">
        <v>1499</v>
      </c>
      <c r="C22" s="251">
        <f>VLOOKUP($A22,DTA!$A$3:$C$719,3,0)*-1</f>
        <v>1050825.68</v>
      </c>
      <c r="D22" s="177"/>
      <c r="E22" s="177"/>
    </row>
    <row r="23" spans="1:5" ht="13.5" x14ac:dyDescent="0.25">
      <c r="A23" s="174"/>
      <c r="B23" s="175"/>
      <c r="C23" s="179"/>
      <c r="D23" s="177"/>
      <c r="E23" s="177"/>
    </row>
    <row r="24" spans="1:5" ht="13.5" x14ac:dyDescent="0.25">
      <c r="A24" s="174"/>
      <c r="B24" s="175"/>
      <c r="C24" s="179"/>
      <c r="D24" s="177"/>
      <c r="E24" s="177"/>
    </row>
    <row r="25" spans="1:5" ht="15.75" customHeight="1" x14ac:dyDescent="0.25">
      <c r="A25" s="174"/>
      <c r="B25" s="256" t="s">
        <v>1387</v>
      </c>
      <c r="C25" s="179"/>
      <c r="D25" s="177"/>
      <c r="E25" s="177"/>
    </row>
    <row r="26" spans="1:5" ht="15.75" x14ac:dyDescent="0.25">
      <c r="A26" s="174"/>
      <c r="B26" s="256"/>
      <c r="C26" s="179"/>
      <c r="D26" s="177"/>
      <c r="E26" s="177"/>
    </row>
    <row r="27" spans="1:5" ht="22.5" customHeight="1" thickBot="1" x14ac:dyDescent="0.25">
      <c r="A27" s="168" t="s">
        <v>1133</v>
      </c>
      <c r="B27" s="193" t="s">
        <v>1388</v>
      </c>
      <c r="C27" s="180"/>
      <c r="D27" s="170"/>
      <c r="E27" s="255">
        <f>SUM(E28:E64)</f>
        <v>251900945.27000001</v>
      </c>
    </row>
    <row r="28" spans="1:5" ht="18" thickTop="1" x14ac:dyDescent="0.3">
      <c r="A28" s="186"/>
      <c r="B28" s="187"/>
      <c r="C28" s="179"/>
      <c r="D28" s="177"/>
      <c r="E28" s="177"/>
    </row>
    <row r="29" spans="1:5" ht="22.5" customHeight="1" thickBot="1" x14ac:dyDescent="0.25">
      <c r="A29" s="168" t="s">
        <v>885</v>
      </c>
      <c r="B29" s="256" t="s">
        <v>886</v>
      </c>
      <c r="C29" s="170"/>
      <c r="D29" s="170"/>
      <c r="E29" s="255">
        <f>SUM(D31)</f>
        <v>5334510.5299999993</v>
      </c>
    </row>
    <row r="30" spans="1:5" ht="14.25" thickTop="1" x14ac:dyDescent="0.25">
      <c r="A30" s="174"/>
      <c r="B30" s="175"/>
      <c r="C30" s="177"/>
      <c r="D30" s="177"/>
      <c r="E30" s="180"/>
    </row>
    <row r="31" spans="1:5" ht="22.5" customHeight="1" x14ac:dyDescent="0.2">
      <c r="A31" s="189" t="s">
        <v>887</v>
      </c>
      <c r="B31" s="188" t="s">
        <v>886</v>
      </c>
      <c r="C31" s="170"/>
      <c r="D31" s="258">
        <f>SUM(C32:C34)</f>
        <v>5334510.5299999993</v>
      </c>
      <c r="E31" s="170"/>
    </row>
    <row r="32" spans="1:5" ht="22.5" customHeight="1" x14ac:dyDescent="0.3">
      <c r="A32" s="223" t="s">
        <v>889</v>
      </c>
      <c r="B32" s="257" t="s">
        <v>886</v>
      </c>
      <c r="C32" s="253">
        <f>VLOOKUP($A32,DTA!$A$3:$C$727,3,0)</f>
        <v>5329584.5</v>
      </c>
      <c r="D32" s="177"/>
      <c r="E32" s="177"/>
    </row>
    <row r="33" spans="1:5" ht="22.5" customHeight="1" x14ac:dyDescent="0.3">
      <c r="A33" s="223" t="s">
        <v>891</v>
      </c>
      <c r="B33" s="257" t="s">
        <v>892</v>
      </c>
      <c r="C33" s="253">
        <f>VLOOKUP($A33,DTA!$A$3:$C$727,3,0)</f>
        <v>454.81</v>
      </c>
      <c r="D33" s="177"/>
      <c r="E33" s="177"/>
    </row>
    <row r="34" spans="1:5" ht="22.5" customHeight="1" x14ac:dyDescent="0.3">
      <c r="A34" s="223" t="s">
        <v>893</v>
      </c>
      <c r="B34" s="257" t="s">
        <v>894</v>
      </c>
      <c r="C34" s="251">
        <f>VLOOKUP($A34,DTA!$A$3:$C$727,3,0)</f>
        <v>4471.22</v>
      </c>
      <c r="D34" s="177"/>
      <c r="E34" s="177"/>
    </row>
    <row r="35" spans="1:5" ht="13.5" x14ac:dyDescent="0.25">
      <c r="A35" s="174"/>
      <c r="B35" s="175"/>
      <c r="C35" s="179"/>
      <c r="D35" s="177"/>
      <c r="E35" s="177"/>
    </row>
    <row r="36" spans="1:5" ht="22.5" customHeight="1" thickBot="1" x14ac:dyDescent="0.25">
      <c r="A36" s="168" t="s">
        <v>895</v>
      </c>
      <c r="B36" s="193" t="s">
        <v>896</v>
      </c>
      <c r="C36" s="170"/>
      <c r="D36" s="170"/>
      <c r="E36" s="255">
        <f>SUM(D38)</f>
        <v>246566434.74000001</v>
      </c>
    </row>
    <row r="37" spans="1:5" ht="14.25" thickTop="1" x14ac:dyDescent="0.25">
      <c r="A37" s="174"/>
      <c r="B37" s="175"/>
      <c r="C37" s="177"/>
      <c r="D37" s="177"/>
      <c r="E37" s="180"/>
    </row>
    <row r="38" spans="1:5" ht="22.5" customHeight="1" x14ac:dyDescent="0.2">
      <c r="A38" s="189" t="s">
        <v>897</v>
      </c>
      <c r="B38" s="188" t="s">
        <v>898</v>
      </c>
      <c r="C38" s="170"/>
      <c r="D38" s="258">
        <f>SUM(C39:C43)</f>
        <v>246566434.74000001</v>
      </c>
      <c r="E38" s="170"/>
    </row>
    <row r="39" spans="1:5" ht="22.5" customHeight="1" x14ac:dyDescent="0.3">
      <c r="A39" s="223" t="s">
        <v>899</v>
      </c>
      <c r="B39" s="257" t="s">
        <v>900</v>
      </c>
      <c r="C39" s="253">
        <f>VLOOKUP($A39,DTA!$A$3:$C$727,3,0)</f>
        <v>186528476.59999999</v>
      </c>
      <c r="D39" s="177"/>
      <c r="E39" s="177"/>
    </row>
    <row r="40" spans="1:5" ht="22.5" customHeight="1" x14ac:dyDescent="0.3">
      <c r="A40" s="223" t="s">
        <v>901</v>
      </c>
      <c r="B40" s="257" t="s">
        <v>902</v>
      </c>
      <c r="C40" s="253">
        <f>VLOOKUP($A40,DTA!$A$3:$C$727,3,0)</f>
        <v>53354477.579999998</v>
      </c>
      <c r="D40" s="177"/>
      <c r="E40" s="177"/>
    </row>
    <row r="41" spans="1:5" ht="22.5" customHeight="1" x14ac:dyDescent="0.3">
      <c r="A41" s="223" t="s">
        <v>903</v>
      </c>
      <c r="B41" s="257" t="s">
        <v>904</v>
      </c>
      <c r="C41" s="253">
        <f>VLOOKUP($A41,DTA!$A$3:$C$727,3,0)</f>
        <v>2386531.75</v>
      </c>
      <c r="D41" s="177"/>
      <c r="E41" s="177"/>
    </row>
    <row r="42" spans="1:5" ht="22.5" customHeight="1" x14ac:dyDescent="0.3">
      <c r="A42" s="223" t="s">
        <v>905</v>
      </c>
      <c r="B42" s="257" t="s">
        <v>906</v>
      </c>
      <c r="C42" s="253">
        <f>VLOOKUP($A42,DTA!$A$3:$C$727,3,0)</f>
        <v>3246123.13</v>
      </c>
      <c r="D42" s="177"/>
      <c r="E42" s="177"/>
    </row>
    <row r="43" spans="1:5" s="3" customFormat="1" ht="16.5" x14ac:dyDescent="0.3">
      <c r="A43" s="223" t="s">
        <v>1500</v>
      </c>
      <c r="B43" s="257" t="s">
        <v>1501</v>
      </c>
      <c r="C43" s="251">
        <f>VLOOKUP($A43,DTA!$A$3:$C$727,3,0)</f>
        <v>1050825.68</v>
      </c>
      <c r="D43" s="56"/>
      <c r="E43" s="56"/>
    </row>
    <row r="44" spans="1:5" x14ac:dyDescent="0.2">
      <c r="B44" s="62"/>
      <c r="C44" s="59"/>
      <c r="D44" s="56"/>
      <c r="E44" s="56"/>
    </row>
    <row r="45" spans="1:5" x14ac:dyDescent="0.2">
      <c r="B45" s="62"/>
      <c r="C45" s="59"/>
      <c r="D45" s="56"/>
      <c r="E45" s="56"/>
    </row>
    <row r="46" spans="1:5" x14ac:dyDescent="0.2">
      <c r="B46" s="62"/>
      <c r="C46" s="59"/>
      <c r="D46" s="56"/>
      <c r="E46" s="56"/>
    </row>
    <row r="47" spans="1:5" x14ac:dyDescent="0.2">
      <c r="B47" s="62"/>
      <c r="C47" s="59"/>
      <c r="D47" s="56"/>
      <c r="E47" s="56"/>
    </row>
    <row r="48" spans="1:5" x14ac:dyDescent="0.2">
      <c r="B48" s="62"/>
      <c r="C48" s="59"/>
      <c r="D48" s="56"/>
      <c r="E48" s="56"/>
    </row>
    <row r="49" spans="1:5" x14ac:dyDescent="0.2">
      <c r="B49" s="62"/>
      <c r="C49" s="59"/>
      <c r="D49" s="56"/>
      <c r="E49" s="56"/>
    </row>
    <row r="50" spans="1:5" x14ac:dyDescent="0.2">
      <c r="B50" s="62"/>
      <c r="C50" s="59"/>
      <c r="D50" s="56"/>
      <c r="E50" s="56"/>
    </row>
    <row r="51" spans="1:5" x14ac:dyDescent="0.2">
      <c r="B51" s="62"/>
      <c r="C51" s="59"/>
      <c r="D51" s="56"/>
      <c r="E51" s="56"/>
    </row>
    <row r="52" spans="1:5" x14ac:dyDescent="0.2">
      <c r="B52" s="62"/>
      <c r="C52" s="59"/>
      <c r="D52" s="56"/>
      <c r="E52" s="56"/>
    </row>
    <row r="53" spans="1:5" x14ac:dyDescent="0.2">
      <c r="B53" s="62"/>
      <c r="C53" s="59"/>
      <c r="D53" s="56"/>
      <c r="E53" s="56"/>
    </row>
    <row r="54" spans="1:5" x14ac:dyDescent="0.2">
      <c r="B54" s="62"/>
      <c r="C54" s="59"/>
      <c r="D54" s="56"/>
      <c r="E54" s="56"/>
    </row>
    <row r="55" spans="1:5" x14ac:dyDescent="0.2">
      <c r="B55" s="62"/>
      <c r="C55" s="59"/>
      <c r="D55" s="56"/>
      <c r="E55" s="56"/>
    </row>
    <row r="56" spans="1:5" ht="16.5" customHeight="1" x14ac:dyDescent="0.2">
      <c r="B56" s="62"/>
      <c r="C56" s="59"/>
      <c r="D56" s="56"/>
      <c r="E56" s="56"/>
    </row>
    <row r="57" spans="1:5" x14ac:dyDescent="0.2">
      <c r="B57" s="62"/>
      <c r="C57" s="59"/>
      <c r="D57" s="56"/>
      <c r="E57" s="56"/>
    </row>
    <row r="58" spans="1:5" x14ac:dyDescent="0.2">
      <c r="B58" s="62"/>
      <c r="C58" s="59"/>
      <c r="D58" s="56"/>
      <c r="E58" s="56"/>
    </row>
    <row r="59" spans="1:5" x14ac:dyDescent="0.2">
      <c r="B59" s="62"/>
      <c r="C59" s="59"/>
      <c r="D59" s="56"/>
      <c r="E59" s="56"/>
    </row>
    <row r="60" spans="1:5" s="3" customFormat="1" x14ac:dyDescent="0.2">
      <c r="A60" s="45"/>
      <c r="B60" s="62"/>
      <c r="C60" s="59"/>
      <c r="D60" s="56"/>
      <c r="E60" s="56"/>
    </row>
    <row r="61" spans="1:5" s="3" customFormat="1" x14ac:dyDescent="0.2">
      <c r="A61" s="45"/>
      <c r="B61" s="62"/>
      <c r="C61" s="59"/>
      <c r="D61" s="56"/>
      <c r="E61" s="56"/>
    </row>
    <row r="62" spans="1:5" x14ac:dyDescent="0.2">
      <c r="B62" s="62"/>
      <c r="C62" s="59"/>
      <c r="D62" s="56"/>
      <c r="E62" s="56"/>
    </row>
    <row r="63" spans="1:5" x14ac:dyDescent="0.2">
      <c r="B63" s="62"/>
      <c r="C63" s="59"/>
      <c r="D63" s="56"/>
      <c r="E63" s="56"/>
    </row>
    <row r="64" spans="1:5" x14ac:dyDescent="0.2">
      <c r="B64" s="62"/>
      <c r="C64" s="59"/>
      <c r="D64" s="56"/>
      <c r="E64" s="56"/>
    </row>
    <row r="65" spans="1:5" x14ac:dyDescent="0.2">
      <c r="A65" s="51"/>
      <c r="B65" s="62"/>
    </row>
    <row r="66" spans="1:5" x14ac:dyDescent="0.2">
      <c r="B66" s="62"/>
      <c r="C66" s="56"/>
      <c r="D66" s="56"/>
      <c r="E66" s="56"/>
    </row>
    <row r="67" spans="1:5" x14ac:dyDescent="0.2">
      <c r="B67" s="62"/>
      <c r="C67" s="56"/>
      <c r="D67" s="56"/>
      <c r="E67" s="56"/>
    </row>
    <row r="68" spans="1:5" x14ac:dyDescent="0.2">
      <c r="B68" s="62"/>
      <c r="C68" s="56"/>
      <c r="D68" s="56"/>
      <c r="E68" s="56"/>
    </row>
    <row r="69" spans="1:5" x14ac:dyDescent="0.2">
      <c r="B69" s="62"/>
      <c r="C69" s="56"/>
      <c r="D69" s="56"/>
      <c r="E69" s="56"/>
    </row>
    <row r="70" spans="1:5" s="3" customFormat="1" x14ac:dyDescent="0.2">
      <c r="A70" s="45"/>
      <c r="B70" s="62"/>
      <c r="C70" s="56"/>
      <c r="D70" s="56"/>
      <c r="E70" s="56"/>
    </row>
    <row r="71" spans="1:5" x14ac:dyDescent="0.2">
      <c r="B71" s="62"/>
      <c r="C71" s="56"/>
      <c r="D71" s="56"/>
      <c r="E71" s="56"/>
    </row>
    <row r="72" spans="1:5" x14ac:dyDescent="0.2">
      <c r="B72" s="62"/>
      <c r="C72" s="56"/>
      <c r="D72" s="56"/>
      <c r="E72" s="56"/>
    </row>
    <row r="73" spans="1:5" x14ac:dyDescent="0.2">
      <c r="B73" s="62"/>
      <c r="C73" s="56"/>
      <c r="D73" s="56"/>
      <c r="E73" s="56"/>
    </row>
    <row r="74" spans="1:5" x14ac:dyDescent="0.2">
      <c r="B74" s="62"/>
      <c r="C74" s="56"/>
      <c r="D74" s="56"/>
      <c r="E74" s="56"/>
    </row>
    <row r="75" spans="1:5" x14ac:dyDescent="0.2">
      <c r="A75" s="51"/>
      <c r="B75" s="62"/>
      <c r="C75" s="56"/>
      <c r="D75" s="56"/>
      <c r="E75" s="56"/>
    </row>
    <row r="76" spans="1:5" x14ac:dyDescent="0.2">
      <c r="A76" s="51"/>
      <c r="B76" s="62"/>
      <c r="C76" s="56"/>
      <c r="D76" s="56"/>
      <c r="E76" s="56"/>
    </row>
    <row r="77" spans="1:5" x14ac:dyDescent="0.2">
      <c r="A77" s="51"/>
      <c r="B77" s="62"/>
      <c r="C77" s="56"/>
      <c r="D77" s="56"/>
      <c r="E77" s="56"/>
    </row>
    <row r="78" spans="1:5" x14ac:dyDescent="0.2">
      <c r="A78" s="51"/>
      <c r="B78" s="62"/>
      <c r="C78" s="56"/>
      <c r="D78" s="56"/>
      <c r="E78" s="56"/>
    </row>
    <row r="79" spans="1:5" x14ac:dyDescent="0.2">
      <c r="A79" s="51"/>
      <c r="B79" s="62"/>
      <c r="C79" s="56"/>
      <c r="D79" s="56"/>
      <c r="E79" s="56"/>
    </row>
    <row r="80" spans="1:5" x14ac:dyDescent="0.2">
      <c r="A80" s="51"/>
      <c r="B80" s="62"/>
      <c r="C80" s="56"/>
      <c r="D80" s="56"/>
      <c r="E80" s="56"/>
    </row>
    <row r="81" spans="1:5" x14ac:dyDescent="0.2">
      <c r="A81" s="51"/>
      <c r="B81" s="62"/>
      <c r="C81" s="56"/>
      <c r="D81" s="56"/>
      <c r="E81" s="56"/>
    </row>
    <row r="82" spans="1:5" x14ac:dyDescent="0.2">
      <c r="A82" s="51"/>
      <c r="B82" s="62"/>
      <c r="C82" s="56"/>
      <c r="D82" s="56"/>
      <c r="E82" s="56"/>
    </row>
    <row r="83" spans="1:5" x14ac:dyDescent="0.2">
      <c r="A83" s="51"/>
      <c r="B83" s="62"/>
      <c r="C83" s="56"/>
      <c r="D83" s="56"/>
      <c r="E83" s="56"/>
    </row>
    <row r="84" spans="1:5" x14ac:dyDescent="0.2">
      <c r="A84" s="51"/>
      <c r="B84" s="62"/>
      <c r="C84" s="56"/>
      <c r="D84" s="56"/>
      <c r="E84" s="56"/>
    </row>
    <row r="85" spans="1:5" x14ac:dyDescent="0.2">
      <c r="A85" s="51"/>
      <c r="B85" s="62"/>
      <c r="C85" s="56"/>
      <c r="D85" s="56"/>
      <c r="E85" s="56"/>
    </row>
    <row r="86" spans="1:5" x14ac:dyDescent="0.2">
      <c r="A86" s="51"/>
      <c r="B86" s="62"/>
      <c r="C86" s="56"/>
      <c r="D86" s="56"/>
      <c r="E86" s="56"/>
    </row>
    <row r="87" spans="1:5" x14ac:dyDescent="0.2">
      <c r="A87" s="51"/>
      <c r="B87" s="62"/>
      <c r="C87" s="56"/>
      <c r="D87" s="56"/>
      <c r="E87" s="56"/>
    </row>
    <row r="88" spans="1:5" x14ac:dyDescent="0.2">
      <c r="A88" s="51"/>
      <c r="B88" s="62"/>
      <c r="C88" s="56"/>
      <c r="D88" s="56"/>
      <c r="E88" s="56"/>
    </row>
    <row r="89" spans="1:5" x14ac:dyDescent="0.2">
      <c r="A89" s="51"/>
      <c r="B89" s="62"/>
      <c r="C89" s="56"/>
      <c r="D89" s="56"/>
      <c r="E89" s="56"/>
    </row>
    <row r="90" spans="1:5" x14ac:dyDescent="0.2">
      <c r="A90" s="51"/>
      <c r="B90" s="62"/>
      <c r="C90" s="56"/>
      <c r="D90" s="56"/>
      <c r="E90" s="56"/>
    </row>
    <row r="91" spans="1:5" x14ac:dyDescent="0.2">
      <c r="A91" s="51"/>
      <c r="B91" s="62"/>
      <c r="C91" s="56"/>
      <c r="D91" s="56"/>
      <c r="E91" s="56"/>
    </row>
    <row r="92" spans="1:5" x14ac:dyDescent="0.2">
      <c r="A92" s="51"/>
      <c r="B92" s="62"/>
      <c r="C92" s="56"/>
      <c r="D92" s="56"/>
      <c r="E92" s="56"/>
    </row>
    <row r="93" spans="1:5" x14ac:dyDescent="0.2">
      <c r="A93" s="51"/>
      <c r="B93" s="62"/>
      <c r="C93" s="56"/>
      <c r="D93" s="56"/>
      <c r="E93" s="56"/>
    </row>
    <row r="94" spans="1:5" x14ac:dyDescent="0.2">
      <c r="A94" s="51"/>
      <c r="B94" s="62"/>
      <c r="C94" s="56"/>
      <c r="D94" s="56"/>
      <c r="E94" s="56"/>
    </row>
    <row r="95" spans="1:5" x14ac:dyDescent="0.2">
      <c r="A95" s="51"/>
      <c r="B95" s="62"/>
      <c r="C95" s="56"/>
      <c r="D95" s="56"/>
      <c r="E95" s="56"/>
    </row>
    <row r="96" spans="1:5" s="3" customFormat="1" x14ac:dyDescent="0.2">
      <c r="A96" s="51"/>
      <c r="B96" s="62"/>
      <c r="C96" s="56"/>
      <c r="D96" s="56"/>
      <c r="E96" s="56"/>
    </row>
    <row r="97" spans="1:5" x14ac:dyDescent="0.2">
      <c r="A97" s="51"/>
      <c r="B97" s="62"/>
      <c r="C97" s="56"/>
      <c r="D97" s="56"/>
      <c r="E97" s="56"/>
    </row>
    <row r="98" spans="1:5" x14ac:dyDescent="0.2">
      <c r="A98" s="51"/>
      <c r="B98" s="62"/>
      <c r="C98" s="56"/>
      <c r="D98" s="56"/>
      <c r="E98" s="56"/>
    </row>
    <row r="99" spans="1:5" s="3" customFormat="1" x14ac:dyDescent="0.2">
      <c r="A99" s="51"/>
      <c r="B99" s="62"/>
      <c r="C99" s="56"/>
      <c r="D99" s="56"/>
      <c r="E99" s="56"/>
    </row>
    <row r="100" spans="1:5" x14ac:dyDescent="0.2">
      <c r="A100" s="51"/>
      <c r="B100" s="62"/>
      <c r="C100" s="56"/>
      <c r="D100" s="56"/>
      <c r="E100" s="56"/>
    </row>
    <row r="101" spans="1:5" x14ac:dyDescent="0.2">
      <c r="A101" s="51"/>
      <c r="B101" s="62"/>
      <c r="C101" s="56"/>
      <c r="D101" s="56"/>
      <c r="E101" s="56"/>
    </row>
    <row r="102" spans="1:5" x14ac:dyDescent="0.2">
      <c r="A102" s="51"/>
      <c r="B102" s="62"/>
      <c r="C102" s="56"/>
      <c r="D102" s="56"/>
      <c r="E102" s="56"/>
    </row>
    <row r="103" spans="1:5" s="3" customFormat="1" x14ac:dyDescent="0.2">
      <c r="A103" s="51"/>
      <c r="B103" s="62"/>
      <c r="C103" s="56"/>
      <c r="D103" s="56"/>
      <c r="E103" s="56"/>
    </row>
    <row r="104" spans="1:5" s="3" customFormat="1" x14ac:dyDescent="0.2">
      <c r="A104" s="51"/>
      <c r="B104" s="62"/>
      <c r="C104" s="56"/>
      <c r="D104" s="56"/>
      <c r="E104" s="56"/>
    </row>
    <row r="105" spans="1:5" x14ac:dyDescent="0.2">
      <c r="A105" s="51"/>
      <c r="B105" s="62"/>
      <c r="C105" s="56"/>
      <c r="D105" s="56"/>
      <c r="E105" s="56"/>
    </row>
    <row r="106" spans="1:5" x14ac:dyDescent="0.2">
      <c r="A106" s="51"/>
      <c r="B106" s="62"/>
      <c r="C106" s="56"/>
      <c r="D106" s="56"/>
      <c r="E106" s="56"/>
    </row>
    <row r="107" spans="1:5" x14ac:dyDescent="0.2">
      <c r="A107" s="51"/>
      <c r="B107" s="62"/>
      <c r="C107" s="56"/>
      <c r="D107" s="56"/>
      <c r="E107" s="56"/>
    </row>
    <row r="108" spans="1:5" x14ac:dyDescent="0.2">
      <c r="A108" s="51"/>
      <c r="B108" s="62"/>
      <c r="C108" s="56"/>
      <c r="D108" s="56"/>
      <c r="E108" s="56"/>
    </row>
    <row r="109" spans="1:5" x14ac:dyDescent="0.2">
      <c r="A109" s="51"/>
      <c r="B109" s="62"/>
      <c r="C109" s="56"/>
      <c r="D109" s="56"/>
      <c r="E109" s="56"/>
    </row>
    <row r="110" spans="1:5" x14ac:dyDescent="0.2">
      <c r="A110" s="51"/>
      <c r="B110" s="62"/>
      <c r="C110" s="56"/>
      <c r="D110" s="56"/>
      <c r="E110" s="56"/>
    </row>
    <row r="111" spans="1:5" x14ac:dyDescent="0.2">
      <c r="A111" s="51"/>
      <c r="B111" s="62"/>
      <c r="C111" s="56"/>
      <c r="D111" s="56"/>
      <c r="E111" s="56"/>
    </row>
    <row r="112" spans="1:5" x14ac:dyDescent="0.2">
      <c r="A112" s="51"/>
      <c r="B112" s="62"/>
      <c r="C112" s="56"/>
      <c r="D112" s="56"/>
      <c r="E112" s="56"/>
    </row>
    <row r="113" spans="1:5" x14ac:dyDescent="0.2">
      <c r="A113" s="51"/>
      <c r="B113" s="62"/>
      <c r="C113" s="56"/>
      <c r="D113" s="56"/>
      <c r="E113" s="56"/>
    </row>
    <row r="114" spans="1:5" x14ac:dyDescent="0.2">
      <c r="A114" s="51"/>
      <c r="B114" s="62"/>
      <c r="C114" s="56"/>
      <c r="D114" s="56"/>
      <c r="E114" s="56"/>
    </row>
    <row r="115" spans="1:5" x14ac:dyDescent="0.2">
      <c r="A115" s="51"/>
      <c r="B115" s="62"/>
      <c r="C115" s="56"/>
      <c r="D115" s="56"/>
      <c r="E115" s="56"/>
    </row>
    <row r="116" spans="1:5" x14ac:dyDescent="0.2">
      <c r="A116" s="51"/>
      <c r="B116" s="62"/>
      <c r="C116" s="56"/>
      <c r="D116" s="56"/>
      <c r="E116" s="56"/>
    </row>
    <row r="117" spans="1:5" x14ac:dyDescent="0.2">
      <c r="A117" s="51"/>
      <c r="B117" s="62"/>
      <c r="C117" s="56"/>
      <c r="D117" s="56"/>
      <c r="E117" s="56"/>
    </row>
    <row r="118" spans="1:5" s="3" customFormat="1" x14ac:dyDescent="0.2">
      <c r="A118" s="51"/>
      <c r="B118" s="62"/>
      <c r="C118" s="56"/>
      <c r="D118" s="56"/>
      <c r="E118" s="56"/>
    </row>
    <row r="119" spans="1:5" s="3" customFormat="1" x14ac:dyDescent="0.2">
      <c r="A119" s="51"/>
      <c r="B119" s="62"/>
      <c r="C119" s="56"/>
      <c r="D119" s="56"/>
      <c r="E119" s="56"/>
    </row>
    <row r="120" spans="1:5" x14ac:dyDescent="0.2">
      <c r="A120" s="51"/>
      <c r="B120" s="62"/>
      <c r="C120" s="56"/>
      <c r="D120" s="56"/>
      <c r="E120" s="56"/>
    </row>
    <row r="121" spans="1:5" x14ac:dyDescent="0.2">
      <c r="A121" s="51"/>
      <c r="B121" s="62"/>
      <c r="C121" s="56"/>
      <c r="D121" s="56"/>
      <c r="E121" s="56"/>
    </row>
    <row r="122" spans="1:5" x14ac:dyDescent="0.2">
      <c r="A122" s="51"/>
      <c r="B122" s="62"/>
      <c r="C122" s="56"/>
      <c r="D122" s="56"/>
      <c r="E122" s="56"/>
    </row>
    <row r="123" spans="1:5" x14ac:dyDescent="0.2">
      <c r="A123" s="51"/>
      <c r="B123" s="62"/>
      <c r="C123" s="56"/>
      <c r="D123" s="56"/>
      <c r="E123" s="56"/>
    </row>
    <row r="124" spans="1:5" x14ac:dyDescent="0.2">
      <c r="A124" s="51"/>
      <c r="B124" s="62"/>
      <c r="C124" s="56"/>
      <c r="D124" s="56"/>
      <c r="E124" s="56"/>
    </row>
    <row r="125" spans="1:5" x14ac:dyDescent="0.2">
      <c r="A125" s="51"/>
      <c r="B125" s="62"/>
      <c r="C125" s="56"/>
      <c r="D125" s="56"/>
      <c r="E125" s="56"/>
    </row>
    <row r="126" spans="1:5" x14ac:dyDescent="0.2">
      <c r="A126" s="51"/>
      <c r="B126" s="62"/>
      <c r="C126" s="56"/>
      <c r="D126" s="56"/>
      <c r="E126" s="56"/>
    </row>
    <row r="127" spans="1:5" x14ac:dyDescent="0.2">
      <c r="A127" s="51"/>
      <c r="B127" s="62"/>
      <c r="C127" s="56"/>
      <c r="D127" s="56"/>
      <c r="E127" s="56"/>
    </row>
    <row r="128" spans="1:5" x14ac:dyDescent="0.2">
      <c r="A128" s="51"/>
      <c r="B128" s="62"/>
      <c r="C128" s="56"/>
      <c r="D128" s="56"/>
      <c r="E128" s="56"/>
    </row>
    <row r="129" spans="1:5" x14ac:dyDescent="0.2">
      <c r="A129" s="51"/>
      <c r="B129" s="62"/>
      <c r="C129" s="56"/>
      <c r="D129" s="56"/>
      <c r="E129" s="56"/>
    </row>
    <row r="130" spans="1:5" x14ac:dyDescent="0.2">
      <c r="A130" s="51"/>
      <c r="B130" s="62"/>
      <c r="C130" s="56"/>
      <c r="D130" s="56"/>
      <c r="E130" s="56"/>
    </row>
    <row r="131" spans="1:5" x14ac:dyDescent="0.2">
      <c r="A131" s="51"/>
      <c r="B131" s="62"/>
      <c r="C131" s="56"/>
      <c r="D131" s="56"/>
      <c r="E131" s="56"/>
    </row>
    <row r="132" spans="1:5" x14ac:dyDescent="0.2">
      <c r="A132" s="51"/>
      <c r="B132" s="62"/>
      <c r="C132" s="56"/>
      <c r="D132" s="56"/>
      <c r="E132" s="56"/>
    </row>
    <row r="133" spans="1:5" x14ac:dyDescent="0.2">
      <c r="A133" s="51"/>
      <c r="B133" s="62"/>
      <c r="C133" s="56"/>
      <c r="D133" s="56"/>
      <c r="E133" s="56"/>
    </row>
    <row r="134" spans="1:5" x14ac:dyDescent="0.2">
      <c r="A134" s="51"/>
      <c r="B134" s="62"/>
      <c r="C134" s="56"/>
      <c r="D134" s="56"/>
      <c r="E134" s="56"/>
    </row>
    <row r="135" spans="1:5" x14ac:dyDescent="0.2">
      <c r="A135" s="51"/>
      <c r="B135" s="62"/>
      <c r="C135" s="56"/>
      <c r="D135" s="56"/>
      <c r="E135" s="56"/>
    </row>
    <row r="136" spans="1:5" x14ac:dyDescent="0.2">
      <c r="A136" s="51"/>
      <c r="B136" s="62"/>
      <c r="C136" s="56"/>
      <c r="D136" s="56"/>
      <c r="E136" s="56"/>
    </row>
    <row r="137" spans="1:5" x14ac:dyDescent="0.2">
      <c r="A137" s="51"/>
      <c r="B137" s="62"/>
      <c r="C137" s="56"/>
      <c r="D137" s="56"/>
      <c r="E137" s="56"/>
    </row>
    <row r="138" spans="1:5" x14ac:dyDescent="0.2">
      <c r="A138" s="51"/>
      <c r="B138" s="62"/>
      <c r="C138" s="56"/>
      <c r="D138" s="56"/>
      <c r="E138" s="56"/>
    </row>
    <row r="139" spans="1:5" ht="16.5" customHeight="1" x14ac:dyDescent="0.2">
      <c r="A139" s="51"/>
      <c r="B139" s="62"/>
      <c r="C139" s="56"/>
      <c r="D139" s="56"/>
      <c r="E139" s="56"/>
    </row>
    <row r="140" spans="1:5" x14ac:dyDescent="0.2">
      <c r="A140" s="51"/>
      <c r="B140" s="62"/>
      <c r="C140" s="56"/>
      <c r="D140" s="56"/>
      <c r="E140" s="56"/>
    </row>
    <row r="141" spans="1:5" x14ac:dyDescent="0.2">
      <c r="A141" s="51"/>
      <c r="B141" s="62"/>
      <c r="C141" s="56"/>
      <c r="D141" s="56"/>
      <c r="E141" s="56"/>
    </row>
    <row r="142" spans="1:5" x14ac:dyDescent="0.2">
      <c r="A142" s="51"/>
      <c r="B142" s="62"/>
      <c r="C142" s="56"/>
      <c r="D142" s="56"/>
      <c r="E142" s="56"/>
    </row>
    <row r="143" spans="1:5" x14ac:dyDescent="0.2">
      <c r="A143" s="51"/>
      <c r="B143" s="62"/>
      <c r="C143" s="56"/>
      <c r="D143" s="56"/>
      <c r="E143" s="56"/>
    </row>
    <row r="144" spans="1:5" x14ac:dyDescent="0.2">
      <c r="A144" s="51"/>
      <c r="B144" s="62"/>
      <c r="C144" s="56"/>
      <c r="D144" s="56"/>
      <c r="E144" s="56"/>
    </row>
    <row r="145" spans="1:5" x14ac:dyDescent="0.2">
      <c r="A145" s="51"/>
      <c r="B145" s="62"/>
      <c r="C145" s="56"/>
      <c r="D145" s="56"/>
      <c r="E145" s="56"/>
    </row>
    <row r="146" spans="1:5" x14ac:dyDescent="0.2">
      <c r="A146" s="51"/>
      <c r="B146" s="62"/>
      <c r="C146" s="56"/>
      <c r="D146" s="56"/>
      <c r="E146" s="56"/>
    </row>
    <row r="147" spans="1:5" x14ac:dyDescent="0.2">
      <c r="A147" s="51"/>
      <c r="B147" s="62"/>
      <c r="C147" s="56"/>
      <c r="D147" s="56"/>
      <c r="E147" s="56"/>
    </row>
    <row r="148" spans="1:5" x14ac:dyDescent="0.2">
      <c r="A148" s="51"/>
      <c r="B148" s="62"/>
      <c r="C148" s="56"/>
      <c r="D148" s="56"/>
      <c r="E148" s="56"/>
    </row>
    <row r="149" spans="1:5" x14ac:dyDescent="0.2">
      <c r="A149" s="51"/>
      <c r="B149" s="62"/>
      <c r="C149" s="56"/>
      <c r="D149" s="56"/>
      <c r="E149" s="56"/>
    </row>
    <row r="150" spans="1:5" x14ac:dyDescent="0.2">
      <c r="A150" s="51"/>
      <c r="B150" s="62"/>
      <c r="C150" s="56"/>
      <c r="D150" s="56"/>
      <c r="E150" s="56"/>
    </row>
    <row r="151" spans="1:5" x14ac:dyDescent="0.2">
      <c r="A151" s="51"/>
      <c r="B151" s="62"/>
      <c r="C151" s="56"/>
      <c r="D151" s="56"/>
      <c r="E151" s="56"/>
    </row>
    <row r="152" spans="1:5" x14ac:dyDescent="0.2">
      <c r="A152" s="51"/>
      <c r="B152" s="62"/>
      <c r="C152" s="56"/>
      <c r="D152" s="56"/>
      <c r="E152" s="56"/>
    </row>
    <row r="153" spans="1:5" x14ac:dyDescent="0.2">
      <c r="A153" s="51"/>
      <c r="B153" s="62"/>
      <c r="C153" s="56"/>
      <c r="D153" s="56"/>
      <c r="E153" s="56"/>
    </row>
    <row r="154" spans="1:5" x14ac:dyDescent="0.2">
      <c r="A154" s="51"/>
      <c r="B154" s="62"/>
      <c r="C154" s="56"/>
      <c r="D154" s="56"/>
      <c r="E154" s="56"/>
    </row>
    <row r="155" spans="1:5" x14ac:dyDescent="0.2">
      <c r="A155" s="51"/>
      <c r="B155" s="62"/>
      <c r="C155" s="56"/>
      <c r="D155" s="56"/>
      <c r="E155" s="56"/>
    </row>
    <row r="156" spans="1:5" s="3" customFormat="1" x14ac:dyDescent="0.2">
      <c r="A156" s="51"/>
      <c r="B156" s="62"/>
      <c r="C156" s="56"/>
      <c r="D156" s="56"/>
      <c r="E156" s="56"/>
    </row>
    <row r="157" spans="1:5" s="3" customFormat="1" x14ac:dyDescent="0.2">
      <c r="A157" s="51"/>
      <c r="B157" s="62"/>
      <c r="C157" s="56"/>
      <c r="D157" s="56"/>
      <c r="E157" s="56"/>
    </row>
    <row r="158" spans="1:5" s="3" customFormat="1" x14ac:dyDescent="0.2">
      <c r="A158" s="51"/>
      <c r="B158" s="62"/>
      <c r="C158" s="56"/>
      <c r="D158" s="56"/>
      <c r="E158" s="56"/>
    </row>
    <row r="159" spans="1:5" x14ac:dyDescent="0.2">
      <c r="A159" s="51"/>
      <c r="B159" s="62"/>
      <c r="C159" s="56"/>
      <c r="D159" s="56"/>
      <c r="E159" s="56"/>
    </row>
    <row r="160" spans="1:5" x14ac:dyDescent="0.2">
      <c r="A160" s="51"/>
      <c r="B160" s="62"/>
      <c r="C160" s="56"/>
      <c r="D160" s="56"/>
      <c r="E160" s="56"/>
    </row>
    <row r="161" spans="1:5" x14ac:dyDescent="0.2">
      <c r="A161" s="51"/>
      <c r="B161" s="62"/>
      <c r="C161" s="56"/>
      <c r="D161" s="56"/>
      <c r="E161" s="56"/>
    </row>
    <row r="162" spans="1:5" s="3" customFormat="1" ht="16.5" customHeight="1" x14ac:dyDescent="0.2">
      <c r="A162" s="51"/>
      <c r="B162" s="62"/>
      <c r="C162" s="56"/>
      <c r="D162" s="56"/>
      <c r="E162" s="56"/>
    </row>
    <row r="163" spans="1:5" x14ac:dyDescent="0.2">
      <c r="A163" s="51"/>
      <c r="B163" s="62"/>
      <c r="C163" s="56"/>
      <c r="D163" s="56"/>
      <c r="E163" s="56"/>
    </row>
    <row r="164" spans="1:5" x14ac:dyDescent="0.2">
      <c r="A164" s="51"/>
      <c r="B164" s="62"/>
      <c r="C164" s="56"/>
      <c r="D164" s="56"/>
      <c r="E164" s="56"/>
    </row>
    <row r="165" spans="1:5" x14ac:dyDescent="0.2">
      <c r="A165" s="51"/>
      <c r="B165" s="62"/>
      <c r="C165" s="56"/>
      <c r="D165" s="56"/>
      <c r="E165" s="56"/>
    </row>
    <row r="166" spans="1:5" x14ac:dyDescent="0.2">
      <c r="A166" s="51"/>
      <c r="B166" s="62"/>
      <c r="C166" s="56"/>
      <c r="D166" s="56"/>
      <c r="E166" s="56"/>
    </row>
    <row r="167" spans="1:5" x14ac:dyDescent="0.2">
      <c r="A167" s="51"/>
      <c r="B167" s="62"/>
      <c r="C167" s="56"/>
      <c r="D167" s="56"/>
      <c r="E167" s="56"/>
    </row>
    <row r="168" spans="1:5" s="3" customFormat="1" x14ac:dyDescent="0.2">
      <c r="A168" s="51"/>
      <c r="B168" s="62"/>
      <c r="C168" s="56"/>
      <c r="D168" s="56"/>
      <c r="E168" s="56"/>
    </row>
    <row r="169" spans="1:5" x14ac:dyDescent="0.2">
      <c r="A169" s="51"/>
      <c r="B169" s="62"/>
      <c r="C169" s="56"/>
      <c r="D169" s="56"/>
      <c r="E169" s="56"/>
    </row>
    <row r="170" spans="1:5" s="3" customFormat="1" x14ac:dyDescent="0.2">
      <c r="A170" s="51"/>
      <c r="B170" s="62"/>
      <c r="C170" s="56"/>
      <c r="D170" s="56"/>
      <c r="E170" s="56"/>
    </row>
    <row r="171" spans="1:5" x14ac:dyDescent="0.2">
      <c r="A171" s="51"/>
      <c r="B171" s="62"/>
      <c r="C171" s="56"/>
      <c r="D171" s="56"/>
      <c r="E171" s="56"/>
    </row>
    <row r="172" spans="1:5" x14ac:dyDescent="0.2">
      <c r="A172" s="51"/>
      <c r="B172" s="62"/>
      <c r="C172" s="56"/>
      <c r="D172" s="56"/>
      <c r="E172" s="56"/>
    </row>
    <row r="173" spans="1:5" x14ac:dyDescent="0.2">
      <c r="A173" s="51"/>
      <c r="B173" s="62"/>
      <c r="C173" s="56"/>
      <c r="D173" s="56"/>
      <c r="E173" s="56"/>
    </row>
    <row r="174" spans="1:5" x14ac:dyDescent="0.2">
      <c r="A174" s="51"/>
      <c r="B174" s="62"/>
      <c r="C174" s="56"/>
      <c r="D174" s="56"/>
      <c r="E174" s="56"/>
    </row>
    <row r="175" spans="1:5" x14ac:dyDescent="0.2">
      <c r="A175" s="51"/>
      <c r="B175" s="62"/>
      <c r="C175" s="56"/>
      <c r="D175" s="56"/>
      <c r="E175" s="56"/>
    </row>
    <row r="176" spans="1:5" x14ac:dyDescent="0.2">
      <c r="A176" s="51"/>
      <c r="B176" s="62"/>
      <c r="C176" s="56"/>
      <c r="D176" s="56"/>
      <c r="E176" s="56"/>
    </row>
    <row r="177" spans="1:5" x14ac:dyDescent="0.2">
      <c r="A177" s="51"/>
      <c r="B177" s="62"/>
      <c r="C177" s="56"/>
      <c r="D177" s="56"/>
      <c r="E177" s="56"/>
    </row>
    <row r="178" spans="1:5" x14ac:dyDescent="0.2">
      <c r="A178" s="51"/>
      <c r="B178" s="62"/>
      <c r="C178" s="56"/>
      <c r="D178" s="56"/>
      <c r="E178" s="56"/>
    </row>
    <row r="179" spans="1:5" x14ac:dyDescent="0.2">
      <c r="A179" s="51"/>
      <c r="B179" s="62"/>
      <c r="C179" s="56"/>
      <c r="D179" s="56"/>
      <c r="E179" s="56"/>
    </row>
    <row r="180" spans="1:5" x14ac:dyDescent="0.2">
      <c r="A180" s="51"/>
      <c r="B180" s="62"/>
      <c r="C180" s="56"/>
      <c r="D180" s="56"/>
      <c r="E180" s="56"/>
    </row>
    <row r="181" spans="1:5" x14ac:dyDescent="0.2">
      <c r="A181" s="51"/>
      <c r="B181" s="62"/>
      <c r="C181" s="56"/>
      <c r="D181" s="56"/>
      <c r="E181" s="56"/>
    </row>
    <row r="182" spans="1:5" x14ac:dyDescent="0.2">
      <c r="A182" s="51"/>
      <c r="B182" s="62"/>
      <c r="C182" s="56"/>
      <c r="D182" s="56"/>
      <c r="E182" s="56"/>
    </row>
    <row r="183" spans="1:5" x14ac:dyDescent="0.2">
      <c r="A183" s="51"/>
      <c r="B183" s="62"/>
      <c r="C183" s="56"/>
      <c r="D183" s="56"/>
      <c r="E183" s="56"/>
    </row>
    <row r="184" spans="1:5" x14ac:dyDescent="0.2">
      <c r="A184" s="51"/>
      <c r="B184" s="62"/>
      <c r="C184" s="56"/>
      <c r="D184" s="56"/>
      <c r="E184" s="56"/>
    </row>
    <row r="185" spans="1:5" s="3" customFormat="1" x14ac:dyDescent="0.2">
      <c r="A185" s="51"/>
      <c r="B185" s="62"/>
      <c r="C185" s="56"/>
      <c r="D185" s="56"/>
      <c r="E185" s="56"/>
    </row>
    <row r="186" spans="1:5" x14ac:dyDescent="0.2">
      <c r="A186" s="51"/>
      <c r="B186" s="62"/>
      <c r="C186" s="56"/>
      <c r="D186" s="56"/>
      <c r="E186" s="56"/>
    </row>
    <row r="187" spans="1:5" ht="16.5" customHeight="1" x14ac:dyDescent="0.2">
      <c r="A187" s="51"/>
      <c r="B187" s="62"/>
      <c r="C187" s="56"/>
      <c r="D187" s="56"/>
      <c r="E187" s="56"/>
    </row>
    <row r="188" spans="1:5" x14ac:dyDescent="0.2">
      <c r="A188" s="51"/>
      <c r="B188" s="62"/>
      <c r="C188" s="56"/>
      <c r="D188" s="56"/>
      <c r="E188" s="56"/>
    </row>
    <row r="189" spans="1:5" x14ac:dyDescent="0.2">
      <c r="A189" s="51"/>
      <c r="B189" s="62"/>
      <c r="C189" s="56"/>
      <c r="D189" s="56"/>
      <c r="E189" s="56"/>
    </row>
    <row r="190" spans="1:5" s="3" customFormat="1" x14ac:dyDescent="0.2">
      <c r="A190" s="51"/>
      <c r="B190" s="62"/>
      <c r="C190" s="56"/>
      <c r="D190" s="56"/>
      <c r="E190" s="56"/>
    </row>
    <row r="191" spans="1:5" x14ac:dyDescent="0.2">
      <c r="A191" s="51"/>
      <c r="B191" s="62"/>
      <c r="C191" s="56"/>
      <c r="D191" s="56"/>
      <c r="E191" s="56"/>
    </row>
    <row r="192" spans="1:5" x14ac:dyDescent="0.2">
      <c r="A192" s="51"/>
      <c r="B192" s="62"/>
      <c r="C192" s="56"/>
      <c r="D192" s="56"/>
      <c r="E192" s="56"/>
    </row>
    <row r="193" spans="1:5" x14ac:dyDescent="0.2">
      <c r="A193" s="51"/>
      <c r="B193" s="62"/>
      <c r="C193" s="56"/>
      <c r="D193" s="56"/>
      <c r="E193" s="56"/>
    </row>
    <row r="194" spans="1:5" x14ac:dyDescent="0.2">
      <c r="A194" s="51"/>
      <c r="B194" s="62"/>
      <c r="C194" s="56"/>
      <c r="D194" s="56"/>
      <c r="E194" s="56"/>
    </row>
    <row r="195" spans="1:5" x14ac:dyDescent="0.2">
      <c r="A195" s="51"/>
      <c r="B195" s="62"/>
      <c r="C195" s="56"/>
      <c r="D195" s="56"/>
      <c r="E195" s="56"/>
    </row>
    <row r="196" spans="1:5" x14ac:dyDescent="0.2">
      <c r="A196" s="51"/>
      <c r="B196" s="62"/>
      <c r="C196" s="56"/>
      <c r="D196" s="56"/>
      <c r="E196" s="56"/>
    </row>
    <row r="197" spans="1:5" x14ac:dyDescent="0.2">
      <c r="A197" s="51"/>
      <c r="B197" s="62"/>
      <c r="C197" s="56"/>
      <c r="D197" s="56"/>
      <c r="E197" s="56"/>
    </row>
    <row r="198" spans="1:5" x14ac:dyDescent="0.2">
      <c r="A198" s="51"/>
      <c r="B198" s="62"/>
      <c r="C198" s="56"/>
      <c r="D198" s="56"/>
      <c r="E198" s="56"/>
    </row>
    <row r="199" spans="1:5" ht="16.5" customHeight="1" x14ac:dyDescent="0.2">
      <c r="A199" s="51"/>
      <c r="B199" s="62"/>
      <c r="C199" s="56"/>
      <c r="D199" s="56"/>
      <c r="E199" s="56"/>
    </row>
    <row r="200" spans="1:5" x14ac:dyDescent="0.2">
      <c r="A200" s="51"/>
      <c r="B200" s="62"/>
      <c r="C200" s="56"/>
      <c r="D200" s="56"/>
      <c r="E200" s="56"/>
    </row>
    <row r="201" spans="1:5" x14ac:dyDescent="0.2">
      <c r="A201" s="51"/>
      <c r="B201" s="62"/>
      <c r="C201" s="56"/>
      <c r="D201" s="56"/>
      <c r="E201" s="56"/>
    </row>
    <row r="202" spans="1:5" x14ac:dyDescent="0.2">
      <c r="A202" s="51"/>
      <c r="B202" s="62"/>
      <c r="C202" s="56"/>
      <c r="D202" s="56"/>
      <c r="E202" s="56"/>
    </row>
    <row r="203" spans="1:5" x14ac:dyDescent="0.2">
      <c r="A203" s="51"/>
      <c r="B203" s="62"/>
      <c r="C203" s="56"/>
      <c r="D203" s="56"/>
      <c r="E203" s="56"/>
    </row>
    <row r="204" spans="1:5" x14ac:dyDescent="0.2">
      <c r="A204" s="51"/>
      <c r="B204" s="62"/>
      <c r="C204" s="56"/>
      <c r="D204" s="56"/>
      <c r="E204" s="56"/>
    </row>
    <row r="205" spans="1:5" x14ac:dyDescent="0.2">
      <c r="A205" s="51"/>
      <c r="B205" s="62"/>
      <c r="C205" s="56"/>
      <c r="D205" s="56"/>
      <c r="E205" s="56"/>
    </row>
    <row r="206" spans="1:5" s="3" customFormat="1" x14ac:dyDescent="0.2">
      <c r="A206" s="51"/>
      <c r="B206" s="62"/>
      <c r="C206" s="56"/>
      <c r="D206" s="56"/>
      <c r="E206" s="56"/>
    </row>
    <row r="207" spans="1:5" x14ac:dyDescent="0.2">
      <c r="A207" s="51"/>
      <c r="B207" s="62"/>
      <c r="C207" s="56"/>
      <c r="D207" s="56"/>
      <c r="E207" s="56"/>
    </row>
    <row r="208" spans="1:5" s="3" customFormat="1" x14ac:dyDescent="0.2">
      <c r="A208" s="51"/>
      <c r="B208" s="62"/>
      <c r="C208" s="56"/>
      <c r="D208" s="56"/>
      <c r="E208" s="56"/>
    </row>
    <row r="209" spans="1:7" x14ac:dyDescent="0.2">
      <c r="A209" s="51"/>
      <c r="B209" s="62"/>
      <c r="C209" s="56"/>
      <c r="D209" s="56"/>
      <c r="E209" s="56"/>
    </row>
    <row r="210" spans="1:7" x14ac:dyDescent="0.2">
      <c r="A210" s="51"/>
      <c r="B210" s="62"/>
      <c r="C210" s="56"/>
      <c r="D210" s="56"/>
      <c r="E210" s="56"/>
    </row>
    <row r="211" spans="1:7" s="3" customFormat="1" x14ac:dyDescent="0.2">
      <c r="A211" s="51"/>
      <c r="B211" s="62"/>
      <c r="C211" s="56"/>
      <c r="D211" s="56"/>
      <c r="E211" s="56"/>
    </row>
    <row r="212" spans="1:7" x14ac:dyDescent="0.2">
      <c r="A212" s="51"/>
      <c r="B212" s="62"/>
      <c r="C212" s="56"/>
      <c r="D212" s="56"/>
      <c r="E212" s="56"/>
      <c r="G212" s="3"/>
    </row>
    <row r="213" spans="1:7" x14ac:dyDescent="0.2">
      <c r="A213" s="51"/>
      <c r="B213" s="62"/>
      <c r="C213" s="56"/>
      <c r="D213" s="56"/>
      <c r="E213" s="56"/>
    </row>
    <row r="214" spans="1:7" x14ac:dyDescent="0.2">
      <c r="A214" s="51"/>
      <c r="B214" s="62"/>
      <c r="C214" s="56"/>
      <c r="D214" s="56"/>
      <c r="E214" s="56"/>
    </row>
    <row r="215" spans="1:7" s="3" customFormat="1" x14ac:dyDescent="0.2">
      <c r="A215" s="51"/>
      <c r="B215" s="62"/>
      <c r="C215" s="56"/>
      <c r="D215" s="56"/>
      <c r="E215" s="56"/>
    </row>
    <row r="216" spans="1:7" s="3" customFormat="1" x14ac:dyDescent="0.2">
      <c r="A216" s="51"/>
      <c r="B216" s="62"/>
      <c r="C216" s="56"/>
      <c r="D216" s="56"/>
      <c r="E216" s="56"/>
    </row>
    <row r="217" spans="1:7" x14ac:dyDescent="0.2">
      <c r="A217" s="51"/>
      <c r="B217" s="62"/>
      <c r="C217" s="56"/>
      <c r="D217" s="56"/>
      <c r="E217" s="56"/>
    </row>
    <row r="218" spans="1:7" x14ac:dyDescent="0.2">
      <c r="A218" s="51"/>
      <c r="B218" s="62"/>
      <c r="C218" s="56"/>
      <c r="D218" s="56"/>
      <c r="E218" s="56"/>
    </row>
    <row r="219" spans="1:7" x14ac:dyDescent="0.2">
      <c r="A219" s="51"/>
      <c r="B219" s="62"/>
      <c r="C219" s="56"/>
      <c r="D219" s="56"/>
      <c r="E219" s="56"/>
    </row>
    <row r="220" spans="1:7" x14ac:dyDescent="0.2">
      <c r="A220" s="51"/>
      <c r="B220" s="62"/>
      <c r="C220" s="56"/>
      <c r="D220" s="56"/>
      <c r="E220" s="56"/>
    </row>
    <row r="221" spans="1:7" x14ac:dyDescent="0.2">
      <c r="A221" s="51"/>
      <c r="B221" s="62"/>
      <c r="C221" s="56"/>
      <c r="D221" s="56"/>
      <c r="E221" s="56"/>
    </row>
    <row r="222" spans="1:7" x14ac:dyDescent="0.2">
      <c r="A222" s="51"/>
      <c r="B222" s="62"/>
      <c r="C222" s="56"/>
      <c r="D222" s="56"/>
      <c r="E222" s="56"/>
    </row>
    <row r="223" spans="1:7" x14ac:dyDescent="0.2">
      <c r="A223" s="51"/>
      <c r="B223" s="62"/>
      <c r="C223" s="56"/>
      <c r="D223" s="56"/>
      <c r="E223" s="56"/>
    </row>
    <row r="224" spans="1:7" x14ac:dyDescent="0.2">
      <c r="A224" s="51"/>
      <c r="B224" s="62"/>
      <c r="C224" s="56"/>
      <c r="D224" s="56"/>
      <c r="E224" s="56"/>
    </row>
    <row r="225" spans="1:5" x14ac:dyDescent="0.2">
      <c r="A225" s="51"/>
      <c r="B225" s="62"/>
      <c r="C225" s="56"/>
      <c r="D225" s="56"/>
      <c r="E225" s="56"/>
    </row>
    <row r="226" spans="1:5" x14ac:dyDescent="0.2">
      <c r="A226" s="51"/>
      <c r="B226" s="62"/>
      <c r="C226" s="56"/>
      <c r="D226" s="56"/>
      <c r="E226" s="56"/>
    </row>
    <row r="227" spans="1:5" x14ac:dyDescent="0.2">
      <c r="A227" s="51"/>
      <c r="B227" s="62"/>
      <c r="C227" s="56"/>
      <c r="D227" s="56"/>
      <c r="E227" s="56"/>
    </row>
    <row r="228" spans="1:5" x14ac:dyDescent="0.2">
      <c r="A228" s="51"/>
      <c r="B228" s="62"/>
      <c r="C228" s="56"/>
      <c r="D228" s="56"/>
      <c r="E228" s="56"/>
    </row>
    <row r="229" spans="1:5" s="3" customFormat="1" ht="16.5" customHeight="1" x14ac:dyDescent="0.2">
      <c r="A229" s="51"/>
      <c r="B229" s="62"/>
      <c r="C229" s="56"/>
      <c r="D229" s="56"/>
      <c r="E229" s="56"/>
    </row>
    <row r="230" spans="1:5" x14ac:dyDescent="0.2">
      <c r="A230" s="51"/>
      <c r="B230" s="62"/>
      <c r="C230" s="56"/>
      <c r="D230" s="56"/>
      <c r="E230" s="56"/>
    </row>
    <row r="231" spans="1:5" x14ac:dyDescent="0.2">
      <c r="A231" s="51"/>
      <c r="B231" s="62"/>
      <c r="C231" s="56"/>
      <c r="D231" s="56"/>
      <c r="E231" s="56"/>
    </row>
    <row r="232" spans="1:5" x14ac:dyDescent="0.2">
      <c r="A232" s="51"/>
      <c r="B232" s="62"/>
      <c r="C232" s="56"/>
      <c r="D232" s="56"/>
      <c r="E232" s="56"/>
    </row>
    <row r="233" spans="1:5" x14ac:dyDescent="0.2">
      <c r="A233" s="51"/>
      <c r="B233" s="62"/>
      <c r="C233" s="56"/>
      <c r="D233" s="56"/>
      <c r="E233" s="56"/>
    </row>
    <row r="234" spans="1:5" x14ac:dyDescent="0.2">
      <c r="A234" s="51"/>
      <c r="B234" s="62"/>
      <c r="C234" s="56"/>
      <c r="D234" s="56"/>
      <c r="E234" s="56"/>
    </row>
    <row r="235" spans="1:5" s="3" customFormat="1" x14ac:dyDescent="0.2">
      <c r="A235" s="51"/>
      <c r="B235" s="62"/>
      <c r="C235" s="56"/>
      <c r="D235" s="56"/>
      <c r="E235" s="56"/>
    </row>
    <row r="236" spans="1:5" x14ac:dyDescent="0.2">
      <c r="A236" s="51"/>
      <c r="B236" s="62"/>
      <c r="C236" s="56"/>
      <c r="D236" s="56"/>
      <c r="E236" s="56"/>
    </row>
    <row r="237" spans="1:5" x14ac:dyDescent="0.2">
      <c r="A237" s="51"/>
      <c r="B237" s="62"/>
      <c r="C237" s="56"/>
      <c r="D237" s="56"/>
      <c r="E237" s="56"/>
    </row>
    <row r="238" spans="1:5" x14ac:dyDescent="0.2">
      <c r="A238" s="51"/>
      <c r="B238" s="62"/>
      <c r="C238" s="56"/>
      <c r="D238" s="56"/>
      <c r="E238" s="56"/>
    </row>
    <row r="239" spans="1:5" x14ac:dyDescent="0.2">
      <c r="A239" s="51"/>
      <c r="B239" s="62"/>
      <c r="C239" s="56"/>
      <c r="D239" s="56"/>
      <c r="E239" s="56"/>
    </row>
    <row r="240" spans="1:5" x14ac:dyDescent="0.2">
      <c r="A240" s="51"/>
      <c r="B240" s="62"/>
      <c r="C240" s="56"/>
      <c r="D240" s="56"/>
      <c r="E240" s="56"/>
    </row>
    <row r="241" spans="1:5" x14ac:dyDescent="0.2">
      <c r="A241" s="51"/>
      <c r="B241" s="62"/>
      <c r="C241" s="56"/>
      <c r="D241" s="56"/>
      <c r="E241" s="56"/>
    </row>
    <row r="242" spans="1:5" x14ac:dyDescent="0.2">
      <c r="A242" s="51"/>
      <c r="B242" s="62"/>
      <c r="C242" s="56"/>
      <c r="D242" s="56"/>
      <c r="E242" s="56"/>
    </row>
    <row r="243" spans="1:5" x14ac:dyDescent="0.2">
      <c r="A243" s="51"/>
      <c r="B243" s="62"/>
      <c r="C243" s="56"/>
      <c r="D243" s="56"/>
      <c r="E243" s="56"/>
    </row>
    <row r="244" spans="1:5" ht="16.5" customHeight="1" x14ac:dyDescent="0.2">
      <c r="A244" s="51"/>
      <c r="B244" s="62"/>
      <c r="C244" s="56"/>
      <c r="D244" s="56"/>
      <c r="E244" s="56"/>
    </row>
    <row r="245" spans="1:5" x14ac:dyDescent="0.2">
      <c r="A245" s="51"/>
      <c r="B245" s="62"/>
      <c r="C245" s="56"/>
      <c r="D245" s="56"/>
      <c r="E245" s="56"/>
    </row>
    <row r="246" spans="1:5" x14ac:dyDescent="0.2">
      <c r="A246" s="51"/>
      <c r="B246" s="62"/>
      <c r="C246" s="56"/>
      <c r="D246" s="56"/>
      <c r="E246" s="56"/>
    </row>
    <row r="247" spans="1:5" x14ac:dyDescent="0.2">
      <c r="A247" s="51"/>
      <c r="B247" s="62"/>
      <c r="C247" s="56"/>
      <c r="D247" s="56"/>
      <c r="E247" s="56"/>
    </row>
    <row r="248" spans="1:5" x14ac:dyDescent="0.2">
      <c r="A248" s="51"/>
      <c r="B248" s="62"/>
      <c r="C248" s="56"/>
      <c r="D248" s="56"/>
      <c r="E248" s="56"/>
    </row>
    <row r="249" spans="1:5" x14ac:dyDescent="0.2">
      <c r="A249" s="51"/>
      <c r="B249" s="62"/>
      <c r="C249" s="56"/>
      <c r="D249" s="56"/>
      <c r="E249" s="56"/>
    </row>
    <row r="250" spans="1:5" x14ac:dyDescent="0.2">
      <c r="A250" s="51"/>
      <c r="B250" s="62"/>
      <c r="C250" s="56"/>
      <c r="D250" s="56"/>
      <c r="E250" s="56"/>
    </row>
    <row r="251" spans="1:5" x14ac:dyDescent="0.2">
      <c r="A251" s="51"/>
      <c r="B251" s="62"/>
      <c r="C251" s="56"/>
      <c r="D251" s="56"/>
      <c r="E251" s="56"/>
    </row>
    <row r="252" spans="1:5" x14ac:dyDescent="0.2">
      <c r="A252" s="51"/>
      <c r="B252" s="62"/>
      <c r="C252" s="56"/>
      <c r="D252" s="56"/>
      <c r="E252" s="56"/>
    </row>
    <row r="253" spans="1:5" x14ac:dyDescent="0.2">
      <c r="A253" s="51"/>
      <c r="B253" s="62"/>
      <c r="C253" s="56"/>
      <c r="D253" s="56"/>
      <c r="E253" s="56"/>
    </row>
    <row r="254" spans="1:5" x14ac:dyDescent="0.2">
      <c r="A254" s="51"/>
      <c r="B254" s="62"/>
    </row>
    <row r="255" spans="1:5" x14ac:dyDescent="0.2">
      <c r="A255" s="51"/>
      <c r="B255" s="62"/>
    </row>
    <row r="256" spans="1:5" x14ac:dyDescent="0.2">
      <c r="A256" s="51"/>
      <c r="B256" s="62"/>
    </row>
    <row r="257" spans="1:5" x14ac:dyDescent="0.2">
      <c r="A257" s="51"/>
      <c r="B257" s="62"/>
    </row>
    <row r="258" spans="1:5" x14ac:dyDescent="0.2">
      <c r="A258" s="51"/>
      <c r="B258" s="62"/>
    </row>
    <row r="259" spans="1:5" x14ac:dyDescent="0.2">
      <c r="A259" s="51"/>
      <c r="B259" s="62"/>
    </row>
    <row r="260" spans="1:5" x14ac:dyDescent="0.2">
      <c r="A260" s="51"/>
      <c r="B260" s="62"/>
    </row>
    <row r="261" spans="1:5" x14ac:dyDescent="0.2">
      <c r="A261" s="51"/>
      <c r="B261" s="62"/>
    </row>
    <row r="262" spans="1:5" s="3" customFormat="1" ht="16.5" customHeight="1" x14ac:dyDescent="0.2">
      <c r="A262" s="51"/>
      <c r="B262" s="62"/>
      <c r="C262" s="51"/>
      <c r="D262" s="51"/>
      <c r="E262" s="51"/>
    </row>
    <row r="263" spans="1:5" ht="16.5" customHeight="1" x14ac:dyDescent="0.2">
      <c r="A263" s="51"/>
      <c r="B263" s="62"/>
    </row>
    <row r="264" spans="1:5" s="3" customFormat="1" x14ac:dyDescent="0.2">
      <c r="A264" s="51"/>
      <c r="B264" s="62"/>
      <c r="C264" s="51"/>
      <c r="D264" s="51"/>
      <c r="E264" s="51"/>
    </row>
    <row r="265" spans="1:5" x14ac:dyDescent="0.2">
      <c r="A265" s="51"/>
      <c r="B265" s="62"/>
    </row>
    <row r="266" spans="1:5" x14ac:dyDescent="0.2">
      <c r="A266" s="51"/>
      <c r="B266" s="62"/>
    </row>
    <row r="267" spans="1:5" x14ac:dyDescent="0.2">
      <c r="A267" s="51"/>
      <c r="B267" s="62"/>
    </row>
    <row r="268" spans="1:5" x14ac:dyDescent="0.2">
      <c r="A268" s="51"/>
      <c r="B268" s="62"/>
    </row>
    <row r="269" spans="1:5" s="3" customFormat="1" x14ac:dyDescent="0.2">
      <c r="A269" s="51"/>
      <c r="B269" s="62"/>
      <c r="C269" s="51"/>
      <c r="D269" s="51"/>
      <c r="E269" s="51"/>
    </row>
    <row r="270" spans="1:5" x14ac:dyDescent="0.2">
      <c r="A270" s="51"/>
      <c r="B270" s="62"/>
    </row>
    <row r="271" spans="1:5" x14ac:dyDescent="0.2">
      <c r="A271" s="51"/>
      <c r="B271" s="62"/>
    </row>
    <row r="272" spans="1:5" x14ac:dyDescent="0.2">
      <c r="A272" s="51"/>
      <c r="B272" s="62"/>
    </row>
    <row r="273" spans="1:5" x14ac:dyDescent="0.2">
      <c r="A273" s="51"/>
      <c r="B273" s="62"/>
    </row>
    <row r="274" spans="1:5" x14ac:dyDescent="0.2">
      <c r="A274" s="51"/>
      <c r="B274" s="62"/>
    </row>
    <row r="275" spans="1:5" x14ac:dyDescent="0.2">
      <c r="A275" s="51"/>
      <c r="B275" s="62"/>
    </row>
    <row r="276" spans="1:5" x14ac:dyDescent="0.2">
      <c r="A276" s="51"/>
      <c r="B276" s="62"/>
    </row>
    <row r="277" spans="1:5" s="3" customFormat="1" x14ac:dyDescent="0.2">
      <c r="A277" s="51"/>
      <c r="B277" s="62"/>
      <c r="C277" s="51"/>
      <c r="D277" s="51"/>
      <c r="E277" s="51"/>
    </row>
    <row r="278" spans="1:5" x14ac:dyDescent="0.2">
      <c r="A278" s="51"/>
      <c r="B278" s="62"/>
    </row>
    <row r="279" spans="1:5" x14ac:dyDescent="0.2">
      <c r="A279" s="51"/>
      <c r="B279" s="62"/>
    </row>
    <row r="280" spans="1:5" x14ac:dyDescent="0.2">
      <c r="A280" s="51"/>
      <c r="B280" s="62"/>
    </row>
    <row r="281" spans="1:5" ht="16.5" customHeight="1" x14ac:dyDescent="0.2">
      <c r="A281" s="51"/>
      <c r="B281" s="62"/>
    </row>
    <row r="282" spans="1:5" x14ac:dyDescent="0.2">
      <c r="A282" s="51"/>
      <c r="B282" s="62"/>
    </row>
    <row r="283" spans="1:5" x14ac:dyDescent="0.2">
      <c r="A283" s="51"/>
      <c r="B283" s="62"/>
    </row>
    <row r="284" spans="1:5" x14ac:dyDescent="0.2">
      <c r="A284" s="51"/>
      <c r="B284" s="62"/>
    </row>
    <row r="285" spans="1:5" x14ac:dyDescent="0.2">
      <c r="A285" s="51"/>
      <c r="B285" s="62"/>
    </row>
    <row r="286" spans="1:5" x14ac:dyDescent="0.2">
      <c r="A286" s="51"/>
      <c r="B286" s="62"/>
    </row>
    <row r="287" spans="1:5" s="3" customFormat="1" x14ac:dyDescent="0.2">
      <c r="A287" s="51"/>
      <c r="B287" s="62"/>
      <c r="C287" s="51"/>
      <c r="D287" s="51"/>
      <c r="E287" s="51"/>
    </row>
    <row r="288" spans="1:5" x14ac:dyDescent="0.2">
      <c r="A288" s="51"/>
      <c r="B288" s="62"/>
    </row>
    <row r="289" spans="1:2" x14ac:dyDescent="0.2">
      <c r="A289" s="51"/>
      <c r="B289" s="62"/>
    </row>
    <row r="290" spans="1:2" x14ac:dyDescent="0.2">
      <c r="A290" s="51"/>
      <c r="B290" s="62"/>
    </row>
    <row r="291" spans="1:2" x14ac:dyDescent="0.2">
      <c r="A291" s="51"/>
      <c r="B291" s="62"/>
    </row>
    <row r="292" spans="1:2" x14ac:dyDescent="0.2">
      <c r="A292" s="51"/>
      <c r="B292" s="62"/>
    </row>
    <row r="293" spans="1:2" x14ac:dyDescent="0.2">
      <c r="A293" s="51"/>
      <c r="B293" s="62"/>
    </row>
    <row r="294" spans="1:2" x14ac:dyDescent="0.2">
      <c r="A294" s="51"/>
      <c r="B294" s="62"/>
    </row>
    <row r="295" spans="1:2" x14ac:dyDescent="0.2">
      <c r="A295" s="51"/>
      <c r="B295" s="62"/>
    </row>
    <row r="296" spans="1:2" x14ac:dyDescent="0.2">
      <c r="A296" s="51"/>
      <c r="B296" s="62"/>
    </row>
    <row r="297" spans="1:2" x14ac:dyDescent="0.2">
      <c r="A297" s="51"/>
      <c r="B297" s="62"/>
    </row>
    <row r="298" spans="1:2" x14ac:dyDescent="0.2">
      <c r="A298" s="51"/>
      <c r="B298" s="62"/>
    </row>
    <row r="299" spans="1:2" x14ac:dyDescent="0.2">
      <c r="A299" s="51"/>
      <c r="B299" s="62"/>
    </row>
    <row r="300" spans="1:2" x14ac:dyDescent="0.2">
      <c r="A300" s="51"/>
      <c r="B300" s="62"/>
    </row>
    <row r="301" spans="1:2" x14ac:dyDescent="0.2">
      <c r="A301" s="51"/>
      <c r="B301" s="62"/>
    </row>
    <row r="302" spans="1:2" x14ac:dyDescent="0.2">
      <c r="A302" s="51"/>
      <c r="B302" s="62"/>
    </row>
    <row r="303" spans="1:2" x14ac:dyDescent="0.2">
      <c r="A303" s="51"/>
      <c r="B303" s="62"/>
    </row>
    <row r="304" spans="1:2" x14ac:dyDescent="0.2">
      <c r="A304" s="51"/>
      <c r="B304" s="62"/>
    </row>
    <row r="305" spans="1:5" x14ac:dyDescent="0.2">
      <c r="A305" s="51"/>
      <c r="B305" s="62"/>
    </row>
    <row r="306" spans="1:5" x14ac:dyDescent="0.2">
      <c r="A306" s="51"/>
      <c r="B306" s="62"/>
    </row>
    <row r="307" spans="1:5" x14ac:dyDescent="0.2">
      <c r="A307" s="51"/>
      <c r="B307" s="62"/>
    </row>
    <row r="308" spans="1:5" s="3" customFormat="1" ht="16.5" customHeight="1" x14ac:dyDescent="0.2">
      <c r="A308" s="51"/>
      <c r="B308" s="62"/>
      <c r="C308" s="51"/>
      <c r="D308" s="51"/>
      <c r="E308" s="51"/>
    </row>
    <row r="309" spans="1:5" x14ac:dyDescent="0.2">
      <c r="A309" s="51"/>
      <c r="B309" s="62"/>
    </row>
    <row r="310" spans="1:5" s="3" customFormat="1" x14ac:dyDescent="0.2">
      <c r="A310" s="51"/>
      <c r="B310" s="62"/>
      <c r="C310" s="51"/>
      <c r="D310" s="51"/>
      <c r="E310" s="51"/>
    </row>
    <row r="311" spans="1:5" x14ac:dyDescent="0.2">
      <c r="A311" s="51"/>
      <c r="B311" s="62"/>
    </row>
    <row r="312" spans="1:5" x14ac:dyDescent="0.2">
      <c r="A312" s="51"/>
      <c r="B312" s="62"/>
    </row>
    <row r="313" spans="1:5" s="3" customFormat="1" x14ac:dyDescent="0.2">
      <c r="A313" s="51"/>
      <c r="B313" s="62"/>
      <c r="C313" s="51"/>
      <c r="D313" s="51"/>
      <c r="E313" s="51"/>
    </row>
    <row r="314" spans="1:5" x14ac:dyDescent="0.2">
      <c r="A314" s="51"/>
      <c r="B314" s="62"/>
    </row>
    <row r="315" spans="1:5" x14ac:dyDescent="0.2">
      <c r="A315" s="51"/>
      <c r="B315" s="62"/>
    </row>
    <row r="316" spans="1:5" x14ac:dyDescent="0.2">
      <c r="A316" s="51"/>
      <c r="B316" s="62"/>
    </row>
    <row r="317" spans="1:5" s="3" customFormat="1" x14ac:dyDescent="0.2">
      <c r="A317" s="51"/>
      <c r="B317" s="62"/>
      <c r="C317" s="51"/>
      <c r="D317" s="51"/>
      <c r="E317" s="51"/>
    </row>
    <row r="318" spans="1:5" x14ac:dyDescent="0.2">
      <c r="A318" s="51"/>
      <c r="B318" s="62"/>
    </row>
    <row r="319" spans="1:5" x14ac:dyDescent="0.2">
      <c r="A319" s="51"/>
      <c r="B319" s="62"/>
    </row>
    <row r="320" spans="1:5" x14ac:dyDescent="0.2">
      <c r="A320" s="51"/>
      <c r="B320" s="62"/>
    </row>
    <row r="321" spans="1:5" x14ac:dyDescent="0.2">
      <c r="A321" s="51"/>
      <c r="B321" s="62"/>
    </row>
    <row r="322" spans="1:5" s="3" customFormat="1" x14ac:dyDescent="0.2">
      <c r="A322" s="51"/>
      <c r="B322" s="62"/>
      <c r="C322" s="51"/>
      <c r="D322" s="51"/>
      <c r="E322" s="51"/>
    </row>
    <row r="323" spans="1:5" x14ac:dyDescent="0.2">
      <c r="A323" s="51"/>
      <c r="B323" s="62"/>
    </row>
    <row r="324" spans="1:5" x14ac:dyDescent="0.2">
      <c r="A324" s="51"/>
      <c r="B324" s="62"/>
    </row>
    <row r="325" spans="1:5" x14ac:dyDescent="0.2">
      <c r="A325" s="51"/>
      <c r="B325" s="62"/>
    </row>
    <row r="326" spans="1:5" s="3" customFormat="1" x14ac:dyDescent="0.2">
      <c r="A326" s="51"/>
      <c r="B326" s="62"/>
      <c r="C326" s="51"/>
      <c r="D326" s="51"/>
      <c r="E326" s="51"/>
    </row>
    <row r="327" spans="1:5" x14ac:dyDescent="0.2">
      <c r="A327" s="51"/>
      <c r="B327" s="62"/>
    </row>
    <row r="328" spans="1:5" x14ac:dyDescent="0.2">
      <c r="A328" s="51"/>
      <c r="B328" s="62"/>
    </row>
    <row r="329" spans="1:5" s="3" customFormat="1" x14ac:dyDescent="0.2">
      <c r="A329" s="51"/>
      <c r="B329" s="62"/>
      <c r="C329" s="51"/>
      <c r="D329" s="51"/>
      <c r="E329" s="51"/>
    </row>
    <row r="330" spans="1:5" x14ac:dyDescent="0.2">
      <c r="A330" s="51"/>
      <c r="B330" s="62"/>
    </row>
    <row r="331" spans="1:5" x14ac:dyDescent="0.2">
      <c r="A331" s="51"/>
      <c r="B331" s="62"/>
    </row>
    <row r="332" spans="1:5" x14ac:dyDescent="0.2">
      <c r="A332" s="51"/>
      <c r="B332" s="62"/>
    </row>
    <row r="333" spans="1:5" x14ac:dyDescent="0.2">
      <c r="A333" s="51"/>
      <c r="B333" s="62"/>
    </row>
    <row r="334" spans="1:5" x14ac:dyDescent="0.2">
      <c r="A334" s="51"/>
      <c r="B334" s="62"/>
    </row>
    <row r="335" spans="1:5" x14ac:dyDescent="0.2">
      <c r="A335" s="51"/>
      <c r="B335" s="62"/>
    </row>
    <row r="336" spans="1:5" x14ac:dyDescent="0.2">
      <c r="A336" s="51"/>
      <c r="B336" s="62"/>
    </row>
    <row r="337" spans="1:5" x14ac:dyDescent="0.2">
      <c r="A337" s="51"/>
      <c r="B337" s="51"/>
    </row>
    <row r="338" spans="1:5" x14ac:dyDescent="0.2">
      <c r="A338" s="51"/>
      <c r="B338" s="51"/>
    </row>
    <row r="339" spans="1:5" x14ac:dyDescent="0.2">
      <c r="A339" s="51"/>
      <c r="B339" s="51"/>
    </row>
    <row r="340" spans="1:5" x14ac:dyDescent="0.2">
      <c r="A340" s="51"/>
      <c r="B340" s="51"/>
    </row>
    <row r="341" spans="1:5" x14ac:dyDescent="0.2">
      <c r="A341" s="51"/>
      <c r="B341" s="51"/>
    </row>
    <row r="342" spans="1:5" x14ac:dyDescent="0.2">
      <c r="A342" s="51"/>
      <c r="B342" s="51"/>
    </row>
    <row r="343" spans="1:5" x14ac:dyDescent="0.2">
      <c r="A343" s="51"/>
      <c r="B343" s="51"/>
    </row>
    <row r="344" spans="1:5" x14ac:dyDescent="0.2">
      <c r="A344" s="51"/>
      <c r="B344" s="51"/>
    </row>
    <row r="345" spans="1:5" x14ac:dyDescent="0.2">
      <c r="A345" s="51"/>
      <c r="B345" s="51"/>
    </row>
    <row r="346" spans="1:5" x14ac:dyDescent="0.2">
      <c r="A346" s="51"/>
      <c r="B346" s="51"/>
    </row>
    <row r="347" spans="1:5" x14ac:dyDescent="0.2">
      <c r="A347" s="51"/>
      <c r="B347" s="51"/>
    </row>
    <row r="348" spans="1:5" x14ac:dyDescent="0.2">
      <c r="A348" s="51"/>
      <c r="B348" s="51"/>
    </row>
    <row r="349" spans="1:5" x14ac:dyDescent="0.2">
      <c r="A349" s="51"/>
      <c r="B349" s="51"/>
    </row>
    <row r="350" spans="1:5" x14ac:dyDescent="0.2">
      <c r="A350" s="51"/>
      <c r="B350" s="51"/>
    </row>
    <row r="351" spans="1:5" s="3" customFormat="1" x14ac:dyDescent="0.2">
      <c r="A351" s="51"/>
      <c r="B351" s="51"/>
      <c r="C351" s="51"/>
      <c r="D351" s="51"/>
      <c r="E351" s="51"/>
    </row>
    <row r="352" spans="1:5" x14ac:dyDescent="0.2">
      <c r="A352" s="51"/>
      <c r="B352" s="51"/>
    </row>
    <row r="353" spans="1:5" x14ac:dyDescent="0.2">
      <c r="A353" s="51"/>
      <c r="B353" s="51"/>
    </row>
    <row r="354" spans="1:5" s="3" customFormat="1" x14ac:dyDescent="0.2">
      <c r="A354" s="51"/>
      <c r="B354" s="51"/>
      <c r="C354" s="51"/>
      <c r="D354" s="51"/>
      <c r="E354" s="51"/>
    </row>
    <row r="355" spans="1:5" x14ac:dyDescent="0.2">
      <c r="A355" s="51"/>
      <c r="B355" s="51"/>
    </row>
    <row r="356" spans="1:5" x14ac:dyDescent="0.2">
      <c r="A356" s="51"/>
      <c r="B356" s="51"/>
    </row>
    <row r="357" spans="1:5" x14ac:dyDescent="0.2">
      <c r="A357" s="51"/>
      <c r="B357" s="51"/>
    </row>
    <row r="358" spans="1:5" x14ac:dyDescent="0.2">
      <c r="A358" s="51"/>
      <c r="B358" s="51"/>
    </row>
    <row r="359" spans="1:5" x14ac:dyDescent="0.2">
      <c r="A359" s="51"/>
      <c r="B359" s="51"/>
    </row>
    <row r="360" spans="1:5" x14ac:dyDescent="0.2">
      <c r="A360" s="51"/>
      <c r="B360" s="51"/>
    </row>
    <row r="361" spans="1:5" x14ac:dyDescent="0.2">
      <c r="A361" s="51"/>
      <c r="B361" s="51"/>
    </row>
    <row r="362" spans="1:5" x14ac:dyDescent="0.2">
      <c r="A362" s="51"/>
      <c r="B362" s="51"/>
    </row>
    <row r="363" spans="1:5" x14ac:dyDescent="0.2">
      <c r="A363" s="51"/>
      <c r="B363" s="51"/>
    </row>
    <row r="364" spans="1:5" x14ac:dyDescent="0.2">
      <c r="A364" s="51"/>
      <c r="B364" s="51"/>
    </row>
    <row r="365" spans="1:5" x14ac:dyDescent="0.2">
      <c r="A365" s="51"/>
      <c r="B365" s="51"/>
    </row>
    <row r="366" spans="1:5" x14ac:dyDescent="0.2">
      <c r="A366" s="51"/>
      <c r="B366" s="51"/>
    </row>
    <row r="367" spans="1:5" s="3" customFormat="1" x14ac:dyDescent="0.2">
      <c r="A367" s="51"/>
      <c r="B367" s="51"/>
      <c r="C367" s="51"/>
      <c r="D367" s="51"/>
      <c r="E367" s="51"/>
    </row>
    <row r="368" spans="1:5" x14ac:dyDescent="0.2">
      <c r="A368" s="51"/>
      <c r="B368" s="51"/>
    </row>
    <row r="369" spans="1:5" s="3" customFormat="1" x14ac:dyDescent="0.2">
      <c r="A369" s="51"/>
      <c r="B369" s="51"/>
      <c r="C369" s="51"/>
      <c r="D369" s="51"/>
      <c r="E369" s="51"/>
    </row>
    <row r="370" spans="1:5" x14ac:dyDescent="0.2">
      <c r="A370" s="51"/>
      <c r="B370" s="51"/>
    </row>
    <row r="371" spans="1:5" x14ac:dyDescent="0.2">
      <c r="A371" s="51"/>
      <c r="B371" s="51"/>
    </row>
    <row r="372" spans="1:5" x14ac:dyDescent="0.2">
      <c r="A372" s="51"/>
      <c r="B372" s="51"/>
    </row>
    <row r="373" spans="1:5" x14ac:dyDescent="0.2">
      <c r="A373" s="51"/>
      <c r="B373" s="51"/>
    </row>
    <row r="374" spans="1:5" x14ac:dyDescent="0.2">
      <c r="A374" s="51"/>
      <c r="B374" s="51"/>
    </row>
    <row r="375" spans="1:5" x14ac:dyDescent="0.2">
      <c r="A375" s="51"/>
      <c r="B375" s="51"/>
    </row>
    <row r="376" spans="1:5" x14ac:dyDescent="0.2">
      <c r="A376" s="51"/>
      <c r="B376" s="51"/>
    </row>
    <row r="377" spans="1:5" s="3" customFormat="1" x14ac:dyDescent="0.2">
      <c r="A377" s="51"/>
      <c r="B377" s="51"/>
      <c r="C377" s="51"/>
      <c r="D377" s="51"/>
      <c r="E377" s="51"/>
    </row>
    <row r="378" spans="1:5" x14ac:dyDescent="0.2">
      <c r="A378" s="51"/>
      <c r="B378" s="51"/>
    </row>
    <row r="379" spans="1:5" x14ac:dyDescent="0.2">
      <c r="A379" s="51"/>
      <c r="B379" s="51"/>
    </row>
    <row r="380" spans="1:5" x14ac:dyDescent="0.2">
      <c r="A380" s="51"/>
      <c r="B380" s="51"/>
    </row>
    <row r="381" spans="1:5" s="3" customFormat="1" x14ac:dyDescent="0.2">
      <c r="A381" s="51"/>
      <c r="B381" s="51"/>
      <c r="C381" s="51"/>
      <c r="D381" s="51"/>
      <c r="E381" s="51"/>
    </row>
    <row r="382" spans="1:5" x14ac:dyDescent="0.2">
      <c r="A382" s="51"/>
      <c r="B382" s="51"/>
    </row>
    <row r="383" spans="1:5" x14ac:dyDescent="0.2">
      <c r="A383" s="51"/>
      <c r="B383" s="51"/>
    </row>
    <row r="384" spans="1:5" s="3" customFormat="1" x14ac:dyDescent="0.2">
      <c r="A384" s="51"/>
      <c r="B384" s="51"/>
      <c r="C384" s="51"/>
      <c r="D384" s="51"/>
      <c r="E384" s="51"/>
    </row>
    <row r="385" spans="1:5" x14ac:dyDescent="0.2">
      <c r="A385" s="51"/>
      <c r="B385" s="51"/>
    </row>
    <row r="386" spans="1:5" x14ac:dyDescent="0.2">
      <c r="A386" s="51"/>
      <c r="B386" s="51"/>
    </row>
    <row r="387" spans="1:5" x14ac:dyDescent="0.2">
      <c r="A387" s="51"/>
      <c r="B387" s="51"/>
    </row>
    <row r="388" spans="1:5" x14ac:dyDescent="0.2">
      <c r="A388" s="51"/>
      <c r="B388" s="51"/>
    </row>
    <row r="389" spans="1:5" x14ac:dyDescent="0.2">
      <c r="A389" s="51"/>
      <c r="B389" s="51"/>
    </row>
    <row r="390" spans="1:5" x14ac:dyDescent="0.2">
      <c r="A390" s="51"/>
      <c r="B390" s="51"/>
    </row>
    <row r="391" spans="1:5" x14ac:dyDescent="0.2">
      <c r="A391" s="51"/>
      <c r="B391" s="51"/>
    </row>
    <row r="392" spans="1:5" x14ac:dyDescent="0.2">
      <c r="A392" s="51"/>
      <c r="B392" s="51"/>
    </row>
    <row r="393" spans="1:5" x14ac:dyDescent="0.2">
      <c r="A393" s="51"/>
      <c r="B393" s="51"/>
    </row>
    <row r="394" spans="1:5" x14ac:dyDescent="0.2">
      <c r="A394" s="51"/>
      <c r="B394" s="51"/>
    </row>
    <row r="395" spans="1:5" x14ac:dyDescent="0.2">
      <c r="A395" s="51"/>
      <c r="B395" s="51"/>
    </row>
    <row r="396" spans="1:5" x14ac:dyDescent="0.2">
      <c r="A396" s="51"/>
      <c r="B396" s="51"/>
    </row>
    <row r="397" spans="1:5" x14ac:dyDescent="0.2">
      <c r="A397" s="51"/>
      <c r="B397" s="51"/>
    </row>
    <row r="398" spans="1:5" x14ac:dyDescent="0.2">
      <c r="A398" s="51"/>
      <c r="B398" s="51"/>
    </row>
    <row r="399" spans="1:5" x14ac:dyDescent="0.2">
      <c r="A399" s="51"/>
      <c r="B399" s="51"/>
    </row>
    <row r="400" spans="1:5" s="3" customFormat="1" x14ac:dyDescent="0.2">
      <c r="A400" s="51"/>
      <c r="B400" s="51"/>
      <c r="C400" s="51"/>
      <c r="D400" s="51"/>
      <c r="E400" s="51"/>
    </row>
    <row r="401" spans="1:2" x14ac:dyDescent="0.2">
      <c r="A401" s="51"/>
      <c r="B401" s="51"/>
    </row>
    <row r="402" spans="1:2" x14ac:dyDescent="0.2">
      <c r="A402" s="51"/>
      <c r="B402" s="51"/>
    </row>
    <row r="403" spans="1:2" x14ac:dyDescent="0.2">
      <c r="A403" s="51"/>
      <c r="B403" s="51"/>
    </row>
    <row r="404" spans="1:2" x14ac:dyDescent="0.2">
      <c r="A404" s="51"/>
      <c r="B404" s="51"/>
    </row>
    <row r="405" spans="1:2" x14ac:dyDescent="0.2">
      <c r="A405" s="51"/>
      <c r="B405" s="51"/>
    </row>
    <row r="406" spans="1:2" x14ac:dyDescent="0.2">
      <c r="A406" s="51"/>
      <c r="B406" s="51"/>
    </row>
    <row r="407" spans="1:2" x14ac:dyDescent="0.2">
      <c r="A407" s="51"/>
      <c r="B407" s="51"/>
    </row>
    <row r="408" spans="1:2" x14ac:dyDescent="0.2">
      <c r="A408" s="51"/>
      <c r="B408" s="51"/>
    </row>
    <row r="409" spans="1:2" x14ac:dyDescent="0.2">
      <c r="A409" s="51"/>
      <c r="B409" s="51"/>
    </row>
    <row r="410" spans="1:2" x14ac:dyDescent="0.2">
      <c r="A410" s="51"/>
      <c r="B410" s="51"/>
    </row>
    <row r="411" spans="1:2" x14ac:dyDescent="0.2">
      <c r="A411" s="51"/>
      <c r="B411" s="51"/>
    </row>
    <row r="412" spans="1:2" x14ac:dyDescent="0.2">
      <c r="A412" s="51"/>
      <c r="B412" s="51"/>
    </row>
    <row r="413" spans="1:2" x14ac:dyDescent="0.2">
      <c r="A413" s="51"/>
      <c r="B413" s="51"/>
    </row>
    <row r="414" spans="1:2" x14ac:dyDescent="0.2">
      <c r="A414" s="51"/>
      <c r="B414" s="51"/>
    </row>
    <row r="415" spans="1:2" x14ac:dyDescent="0.2">
      <c r="A415" s="51"/>
      <c r="B415" s="51"/>
    </row>
    <row r="416" spans="1:2" x14ac:dyDescent="0.2">
      <c r="A416" s="51"/>
      <c r="B416" s="51"/>
    </row>
    <row r="417" spans="1:5" x14ac:dyDescent="0.2">
      <c r="A417" s="51"/>
      <c r="B417" s="51"/>
    </row>
    <row r="418" spans="1:5" x14ac:dyDescent="0.2">
      <c r="A418" s="51"/>
      <c r="B418" s="51"/>
    </row>
    <row r="419" spans="1:5" x14ac:dyDescent="0.2">
      <c r="A419" s="51"/>
      <c r="B419" s="51"/>
    </row>
    <row r="420" spans="1:5" x14ac:dyDescent="0.2">
      <c r="A420" s="51"/>
      <c r="B420" s="51"/>
    </row>
    <row r="421" spans="1:5" x14ac:dyDescent="0.2">
      <c r="A421" s="51"/>
      <c r="B421" s="51"/>
    </row>
    <row r="422" spans="1:5" x14ac:dyDescent="0.2">
      <c r="A422" s="51"/>
      <c r="B422" s="51"/>
    </row>
    <row r="423" spans="1:5" x14ac:dyDescent="0.2">
      <c r="A423" s="51"/>
      <c r="B423" s="51"/>
    </row>
    <row r="424" spans="1:5" x14ac:dyDescent="0.2">
      <c r="A424" s="51"/>
      <c r="B424" s="51"/>
    </row>
    <row r="425" spans="1:5" x14ac:dyDescent="0.2">
      <c r="A425" s="51"/>
      <c r="B425" s="51"/>
    </row>
    <row r="426" spans="1:5" x14ac:dyDescent="0.2">
      <c r="A426" s="51"/>
      <c r="B426" s="51"/>
    </row>
    <row r="427" spans="1:5" x14ac:dyDescent="0.2">
      <c r="A427" s="51"/>
      <c r="B427" s="51"/>
    </row>
    <row r="428" spans="1:5" x14ac:dyDescent="0.2">
      <c r="A428" s="51"/>
      <c r="B428" s="51"/>
    </row>
    <row r="429" spans="1:5" x14ac:dyDescent="0.2">
      <c r="A429" s="51"/>
      <c r="B429" s="51"/>
    </row>
    <row r="430" spans="1:5" s="3" customFormat="1" x14ac:dyDescent="0.2">
      <c r="A430" s="45"/>
      <c r="B430" s="45"/>
      <c r="C430" s="51"/>
      <c r="D430" s="51"/>
      <c r="E430" s="51"/>
    </row>
    <row r="432" spans="1:5" s="3" customFormat="1" x14ac:dyDescent="0.2">
      <c r="A432" s="45"/>
      <c r="B432" s="45"/>
      <c r="C432" s="51"/>
      <c r="D432" s="51"/>
      <c r="E432" s="51"/>
    </row>
    <row r="447" spans="1:5" s="3" customFormat="1" x14ac:dyDescent="0.2">
      <c r="A447" s="45"/>
      <c r="B447" s="45"/>
      <c r="C447" s="51"/>
      <c r="D447" s="51"/>
      <c r="E447" s="51"/>
    </row>
    <row r="450" spans="1:5" s="3" customFormat="1" x14ac:dyDescent="0.2">
      <c r="A450" s="45"/>
      <c r="B450" s="45"/>
      <c r="C450" s="51"/>
      <c r="D450" s="51"/>
      <c r="E450" s="51"/>
    </row>
    <row r="453" spans="1:5" s="3" customFormat="1" x14ac:dyDescent="0.2">
      <c r="A453" s="45"/>
      <c r="B453" s="45"/>
      <c r="C453" s="51"/>
      <c r="D453" s="51"/>
      <c r="E453" s="51"/>
    </row>
    <row r="457" spans="1:5" s="3" customFormat="1" x14ac:dyDescent="0.2">
      <c r="A457" s="45"/>
      <c r="B457" s="45"/>
      <c r="C457" s="51"/>
      <c r="D457" s="51"/>
      <c r="E457" s="51"/>
    </row>
    <row r="459" spans="1:5" s="3" customFormat="1" x14ac:dyDescent="0.2">
      <c r="A459" s="45"/>
      <c r="B459" s="45"/>
      <c r="C459" s="51"/>
      <c r="D459" s="51"/>
      <c r="E459" s="51"/>
    </row>
    <row r="513" spans="1:5" s="3" customFormat="1" x14ac:dyDescent="0.2">
      <c r="A513" s="45"/>
      <c r="B513" s="45"/>
      <c r="C513" s="51"/>
      <c r="D513" s="51"/>
      <c r="E513" s="51"/>
    </row>
    <row r="521" spans="1:5" s="3" customFormat="1" x14ac:dyDescent="0.2">
      <c r="A521" s="45"/>
      <c r="B521" s="45"/>
      <c r="C521" s="51"/>
      <c r="D521" s="51"/>
      <c r="E521" s="51"/>
    </row>
    <row r="525" spans="1:5" s="3" customFormat="1" x14ac:dyDescent="0.2">
      <c r="A525" s="45"/>
      <c r="B525" s="45"/>
      <c r="C525" s="51"/>
      <c r="D525" s="51"/>
      <c r="E525" s="51"/>
    </row>
    <row r="530" spans="1:5" s="3" customFormat="1" x14ac:dyDescent="0.2">
      <c r="A530" s="45"/>
      <c r="B530" s="45"/>
      <c r="C530" s="51"/>
      <c r="D530" s="51"/>
      <c r="E530" s="51"/>
    </row>
    <row r="531" spans="1:5" s="3" customFormat="1" x14ac:dyDescent="0.2">
      <c r="A531" s="45"/>
      <c r="B531" s="45"/>
      <c r="C531" s="51"/>
      <c r="D531" s="51"/>
      <c r="E531" s="51"/>
    </row>
    <row r="547" spans="1:5" s="3" customFormat="1" x14ac:dyDescent="0.2">
      <c r="A547" s="45"/>
      <c r="B547" s="45"/>
      <c r="C547" s="51"/>
      <c r="D547" s="51"/>
      <c r="E547" s="51"/>
    </row>
    <row r="560" spans="1:5" s="3" customFormat="1" x14ac:dyDescent="0.2">
      <c r="A560" s="45"/>
      <c r="B560" s="45"/>
      <c r="C560" s="51"/>
      <c r="D560" s="51"/>
      <c r="E560" s="51"/>
    </row>
    <row r="570" spans="1:5" s="3" customFormat="1" x14ac:dyDescent="0.2">
      <c r="A570" s="45"/>
      <c r="B570" s="45"/>
      <c r="C570" s="51"/>
      <c r="D570" s="51"/>
      <c r="E570" s="51"/>
    </row>
    <row r="579" spans="1:5" s="3" customFormat="1" x14ac:dyDescent="0.2">
      <c r="A579" s="45"/>
      <c r="B579" s="45"/>
      <c r="C579" s="51"/>
      <c r="D579" s="51"/>
      <c r="E579" s="51"/>
    </row>
    <row r="581" spans="1:5" s="3" customFormat="1" x14ac:dyDescent="0.2">
      <c r="A581" s="45"/>
      <c r="B581" s="45"/>
      <c r="C581" s="51"/>
      <c r="D581" s="51"/>
      <c r="E581" s="51"/>
    </row>
    <row r="587" spans="1:5" s="3" customFormat="1" x14ac:dyDescent="0.2">
      <c r="A587" s="45"/>
      <c r="B587" s="45"/>
      <c r="C587" s="51"/>
      <c r="D587" s="51"/>
      <c r="E587" s="51"/>
    </row>
    <row r="592" spans="1:5" s="3" customFormat="1" x14ac:dyDescent="0.2">
      <c r="A592" s="45"/>
      <c r="B592" s="45"/>
      <c r="C592" s="51"/>
      <c r="D592" s="51"/>
      <c r="E592" s="51"/>
    </row>
    <row r="594" spans="1:5" s="3" customFormat="1" x14ac:dyDescent="0.2">
      <c r="A594" s="45"/>
      <c r="B594" s="45"/>
      <c r="C594" s="51"/>
      <c r="D594" s="51"/>
      <c r="E594" s="51"/>
    </row>
    <row r="605" spans="1:5" s="3" customFormat="1" x14ac:dyDescent="0.2">
      <c r="A605" s="45"/>
      <c r="B605" s="45"/>
      <c r="C605" s="51"/>
      <c r="D605" s="51"/>
      <c r="E605" s="51"/>
    </row>
    <row r="609" spans="1:5" s="3" customFormat="1" x14ac:dyDescent="0.2">
      <c r="A609" s="45"/>
      <c r="B609" s="45"/>
      <c r="C609" s="51"/>
      <c r="D609" s="51"/>
      <c r="E609" s="51"/>
    </row>
    <row r="613" spans="1:5" s="3" customFormat="1" x14ac:dyDescent="0.2">
      <c r="A613" s="45"/>
      <c r="B613" s="45"/>
      <c r="C613" s="51"/>
      <c r="D613" s="51"/>
      <c r="E613" s="51"/>
    </row>
    <row r="617" spans="1:5" s="3" customFormat="1" x14ac:dyDescent="0.2">
      <c r="A617" s="45"/>
      <c r="B617" s="45"/>
      <c r="C617" s="51"/>
      <c r="D617" s="51"/>
      <c r="E617" s="51"/>
    </row>
    <row r="699" spans="1:5" s="3" customFormat="1" x14ac:dyDescent="0.2">
      <c r="A699" s="45"/>
      <c r="B699" s="45"/>
      <c r="C699" s="51"/>
      <c r="D699" s="51"/>
      <c r="E699" s="51"/>
    </row>
    <row r="701" spans="1:5" s="3" customFormat="1" x14ac:dyDescent="0.2">
      <c r="A701" s="45"/>
      <c r="B701" s="45"/>
      <c r="C701" s="51"/>
      <c r="D701" s="51"/>
      <c r="E701" s="51"/>
    </row>
    <row r="706" spans="1:5" s="3" customFormat="1" x14ac:dyDescent="0.2">
      <c r="A706" s="45"/>
      <c r="B706" s="45"/>
      <c r="C706" s="51"/>
      <c r="D706" s="51"/>
      <c r="E706" s="51"/>
    </row>
    <row r="709" spans="1:5" s="3" customFormat="1" x14ac:dyDescent="0.2">
      <c r="A709" s="45"/>
      <c r="B709" s="45"/>
      <c r="C709" s="51"/>
      <c r="D709" s="51"/>
      <c r="E709" s="51"/>
    </row>
    <row r="715" spans="1:5" s="3" customFormat="1" x14ac:dyDescent="0.2">
      <c r="A715" s="45"/>
      <c r="B715" s="45"/>
      <c r="C715" s="51"/>
      <c r="D715" s="51"/>
      <c r="E715" s="51"/>
    </row>
    <row r="717" spans="1:5" s="3" customFormat="1" x14ac:dyDescent="0.2">
      <c r="A717" s="45"/>
      <c r="B717" s="45"/>
      <c r="C717" s="51"/>
      <c r="D717" s="51"/>
      <c r="E717" s="51"/>
    </row>
    <row r="720" spans="1:5" s="3" customFormat="1" x14ac:dyDescent="0.2">
      <c r="A720" s="45"/>
      <c r="B720" s="45"/>
      <c r="C720" s="51"/>
      <c r="D720" s="51"/>
      <c r="E720" s="51"/>
    </row>
    <row r="771" spans="1:5" s="3" customFormat="1" ht="32.25" customHeight="1" x14ac:dyDescent="0.2">
      <c r="A771" s="45"/>
      <c r="B771" s="45"/>
      <c r="C771" s="51"/>
      <c r="D771" s="51"/>
      <c r="E771" s="51"/>
    </row>
    <row r="775" spans="1:5" s="3" customFormat="1" x14ac:dyDescent="0.2">
      <c r="A775" s="45"/>
      <c r="B775" s="45"/>
      <c r="C775" s="51"/>
      <c r="D775" s="51"/>
      <c r="E775" s="51"/>
    </row>
    <row r="777" spans="1:5" s="3" customFormat="1" x14ac:dyDescent="0.2">
      <c r="A777" s="45"/>
      <c r="B777" s="45"/>
      <c r="C777" s="51"/>
      <c r="D777" s="51"/>
      <c r="E777" s="51"/>
    </row>
    <row r="780" spans="1:5" s="3" customFormat="1" x14ac:dyDescent="0.2">
      <c r="A780" s="45"/>
      <c r="B780" s="45"/>
      <c r="C780" s="51"/>
      <c r="D780" s="51"/>
      <c r="E780" s="51"/>
    </row>
    <row r="796" spans="1:5" s="3" customFormat="1" x14ac:dyDescent="0.2">
      <c r="A796" s="45"/>
      <c r="B796" s="45"/>
      <c r="C796" s="51"/>
      <c r="D796" s="51"/>
      <c r="E796" s="51"/>
    </row>
    <row r="799" spans="1:5" s="3" customFormat="1" x14ac:dyDescent="0.2">
      <c r="A799" s="45"/>
      <c r="B799" s="45"/>
      <c r="C799" s="51"/>
      <c r="D799" s="51"/>
      <c r="E799" s="51"/>
    </row>
    <row r="805" spans="1:5" s="3" customFormat="1" x14ac:dyDescent="0.2">
      <c r="A805" s="45"/>
      <c r="B805" s="45"/>
      <c r="C805" s="51"/>
      <c r="D805" s="51"/>
      <c r="E805" s="51"/>
    </row>
    <row r="809" spans="1:5" s="3" customFormat="1" x14ac:dyDescent="0.2">
      <c r="A809" s="45"/>
      <c r="B809" s="45"/>
      <c r="C809" s="51"/>
      <c r="D809" s="51"/>
      <c r="E809" s="51"/>
    </row>
    <row r="814" spans="1:5" s="3" customFormat="1" x14ac:dyDescent="0.2">
      <c r="A814" s="45"/>
      <c r="B814" s="45"/>
      <c r="C814" s="51"/>
      <c r="D814" s="51"/>
      <c r="E814" s="51"/>
    </row>
    <row r="817" spans="1:5" s="3" customFormat="1" ht="32.25" customHeight="1" x14ac:dyDescent="0.2">
      <c r="A817" s="45"/>
      <c r="B817" s="45"/>
      <c r="C817" s="51"/>
      <c r="D817" s="51"/>
      <c r="E817" s="51"/>
    </row>
    <row r="819" spans="1:5" s="3" customFormat="1" x14ac:dyDescent="0.2">
      <c r="A819" s="45"/>
      <c r="B819" s="45"/>
      <c r="C819" s="51"/>
      <c r="D819" s="51"/>
      <c r="E819" s="51"/>
    </row>
    <row r="823" spans="1:5" s="3" customFormat="1" x14ac:dyDescent="0.2">
      <c r="A823" s="45"/>
      <c r="B823" s="45"/>
      <c r="C823" s="51"/>
      <c r="D823" s="51"/>
      <c r="E823" s="51"/>
    </row>
    <row r="826" spans="1:5" s="3" customFormat="1" x14ac:dyDescent="0.2">
      <c r="A826" s="45"/>
      <c r="B826" s="45"/>
      <c r="C826" s="51"/>
      <c r="D826" s="51"/>
      <c r="E826" s="51"/>
    </row>
    <row r="831" spans="1:5" s="3" customFormat="1" x14ac:dyDescent="0.2">
      <c r="A831" s="45"/>
      <c r="B831" s="45"/>
      <c r="C831" s="51"/>
      <c r="D831" s="51"/>
      <c r="E831" s="51"/>
    </row>
    <row r="835" spans="1:5" s="3" customFormat="1" x14ac:dyDescent="0.2">
      <c r="A835" s="45"/>
      <c r="B835" s="45"/>
      <c r="C835" s="51"/>
      <c r="D835" s="51"/>
      <c r="E835" s="51"/>
    </row>
    <row r="840" spans="1:5" s="3" customFormat="1" x14ac:dyDescent="0.2">
      <c r="A840" s="45"/>
      <c r="B840" s="45"/>
      <c r="C840" s="51"/>
      <c r="D840" s="51"/>
      <c r="E840" s="51"/>
    </row>
    <row r="843" spans="1:5" s="3" customFormat="1" x14ac:dyDescent="0.2">
      <c r="A843" s="45"/>
      <c r="B843" s="45"/>
      <c r="C843" s="51"/>
      <c r="D843" s="51"/>
      <c r="E843" s="51"/>
    </row>
    <row r="848" spans="1:5" s="3" customFormat="1" x14ac:dyDescent="0.2">
      <c r="A848" s="45"/>
      <c r="B848" s="45"/>
      <c r="C848" s="51"/>
      <c r="D848" s="51"/>
      <c r="E848" s="51"/>
    </row>
    <row r="852" spans="1:5" s="3" customFormat="1" x14ac:dyDescent="0.2">
      <c r="A852" s="45"/>
      <c r="B852" s="45"/>
      <c r="C852" s="51"/>
      <c r="D852" s="51"/>
      <c r="E852" s="51"/>
    </row>
    <row r="858" spans="1:5" s="3" customFormat="1" x14ac:dyDescent="0.2">
      <c r="A858" s="45"/>
      <c r="B858" s="45"/>
      <c r="C858" s="51"/>
      <c r="D858" s="51"/>
      <c r="E858" s="51"/>
    </row>
    <row r="862" spans="1:5" s="3" customFormat="1" x14ac:dyDescent="0.2">
      <c r="A862" s="45"/>
      <c r="B862" s="45"/>
      <c r="C862" s="51"/>
      <c r="D862" s="51"/>
      <c r="E862" s="51"/>
    </row>
    <row r="869" spans="1:5" s="3" customFormat="1" x14ac:dyDescent="0.2">
      <c r="A869" s="45"/>
      <c r="B869" s="45"/>
      <c r="C869" s="51"/>
      <c r="D869" s="51"/>
      <c r="E869" s="51"/>
    </row>
    <row r="882" spans="1:5" s="3" customFormat="1" x14ac:dyDescent="0.2">
      <c r="A882" s="45"/>
      <c r="B882" s="45"/>
      <c r="C882" s="51"/>
      <c r="D882" s="51"/>
      <c r="E882" s="51"/>
    </row>
    <row r="886" spans="1:5" s="3" customFormat="1" x14ac:dyDescent="0.2">
      <c r="A886" s="45"/>
      <c r="B886" s="45"/>
      <c r="C886" s="51"/>
      <c r="D886" s="51"/>
      <c r="E886" s="51"/>
    </row>
    <row r="891" spans="1:5" s="3" customFormat="1" x14ac:dyDescent="0.2">
      <c r="A891" s="45"/>
      <c r="B891" s="45"/>
      <c r="C891" s="51"/>
      <c r="D891" s="51"/>
      <c r="E891" s="51"/>
    </row>
    <row r="902" spans="1:5" s="3" customFormat="1" x14ac:dyDescent="0.2">
      <c r="A902" s="45"/>
      <c r="B902" s="45"/>
      <c r="C902" s="51"/>
      <c r="D902" s="51"/>
      <c r="E902" s="51"/>
    </row>
    <row r="904" spans="1:5" s="3" customFormat="1" x14ac:dyDescent="0.2">
      <c r="A904" s="45"/>
      <c r="B904" s="45"/>
      <c r="C904" s="51"/>
      <c r="D904" s="51"/>
      <c r="E904" s="51"/>
    </row>
    <row r="909" spans="1:5" s="3" customFormat="1" x14ac:dyDescent="0.2">
      <c r="A909" s="45"/>
      <c r="B909" s="45"/>
      <c r="C909" s="51"/>
      <c r="D909" s="51"/>
      <c r="E909" s="51"/>
    </row>
    <row r="912" spans="1:5" s="3" customFormat="1" x14ac:dyDescent="0.2">
      <c r="A912" s="45"/>
      <c r="B912" s="45"/>
      <c r="C912" s="51"/>
      <c r="D912" s="51"/>
      <c r="E912" s="51"/>
    </row>
    <row r="918" spans="1:5" s="3" customFormat="1" x14ac:dyDescent="0.2">
      <c r="A918" s="45"/>
      <c r="B918" s="45"/>
      <c r="C918" s="51"/>
      <c r="D918" s="51"/>
      <c r="E918" s="51"/>
    </row>
    <row r="921" spans="1:5" s="3" customFormat="1" x14ac:dyDescent="0.2">
      <c r="A921" s="45"/>
      <c r="B921" s="45"/>
      <c r="C921" s="51"/>
      <c r="D921" s="51"/>
      <c r="E921" s="51"/>
    </row>
    <row r="925" spans="1:5" s="3" customFormat="1" x14ac:dyDescent="0.2">
      <c r="A925" s="45"/>
      <c r="B925" s="45"/>
      <c r="C925" s="51"/>
      <c r="D925" s="51"/>
      <c r="E925" s="51"/>
    </row>
    <row r="927" spans="1:5" s="3" customFormat="1" x14ac:dyDescent="0.2">
      <c r="A927" s="45"/>
      <c r="B927" s="45"/>
      <c r="C927" s="51"/>
      <c r="D927" s="51"/>
      <c r="E927" s="51"/>
    </row>
    <row r="933" spans="1:5" s="3" customFormat="1" x14ac:dyDescent="0.2">
      <c r="A933" s="45"/>
      <c r="B933" s="45"/>
      <c r="C933" s="51"/>
      <c r="D933" s="51"/>
      <c r="E933" s="51"/>
    </row>
    <row r="938" spans="1:5" s="3" customFormat="1" x14ac:dyDescent="0.2">
      <c r="A938" s="45"/>
      <c r="B938" s="45"/>
      <c r="C938" s="51"/>
      <c r="D938" s="51"/>
      <c r="E938" s="51"/>
    </row>
    <row r="944" spans="1:5" s="3" customFormat="1" x14ac:dyDescent="0.2">
      <c r="A944" s="45"/>
      <c r="B944" s="45"/>
      <c r="C944" s="51"/>
      <c r="D944" s="51"/>
      <c r="E944" s="51"/>
    </row>
    <row r="949" spans="1:5" s="3" customFormat="1" x14ac:dyDescent="0.2">
      <c r="A949" s="45"/>
      <c r="B949" s="45"/>
      <c r="C949" s="51"/>
      <c r="D949" s="51"/>
      <c r="E949" s="51"/>
    </row>
    <row r="951" spans="1:5" s="3" customFormat="1" x14ac:dyDescent="0.2">
      <c r="A951" s="45"/>
      <c r="B951" s="45"/>
      <c r="C951" s="51"/>
      <c r="D951" s="51"/>
      <c r="E951" s="51"/>
    </row>
    <row r="958" spans="1:5" s="3" customFormat="1" x14ac:dyDescent="0.2">
      <c r="A958" s="45"/>
      <c r="B958" s="45"/>
      <c r="C958" s="51"/>
      <c r="D958" s="51"/>
      <c r="E958" s="51"/>
    </row>
    <row r="961" spans="1:5" s="3" customFormat="1" ht="32.25" customHeight="1" x14ac:dyDescent="0.2">
      <c r="A961" s="45"/>
      <c r="B961" s="45"/>
      <c r="C961" s="51"/>
      <c r="D961" s="51"/>
      <c r="E961" s="51"/>
    </row>
    <row r="963" spans="1:5" s="3" customFormat="1" x14ac:dyDescent="0.2">
      <c r="A963" s="45"/>
      <c r="B963" s="45"/>
      <c r="C963" s="51"/>
      <c r="D963" s="51"/>
      <c r="E963" s="51"/>
    </row>
    <row r="966" spans="1:5" s="3" customFormat="1" x14ac:dyDescent="0.2">
      <c r="A966" s="45"/>
      <c r="B966" s="45"/>
      <c r="C966" s="51"/>
      <c r="D966" s="51"/>
      <c r="E966" s="51"/>
    </row>
    <row r="972" spans="1:5" s="3" customFormat="1" x14ac:dyDescent="0.2">
      <c r="A972" s="45"/>
      <c r="B972" s="45"/>
      <c r="C972" s="51"/>
      <c r="D972" s="51"/>
      <c r="E972" s="51"/>
    </row>
    <row r="978" spans="1:5" s="3" customFormat="1" x14ac:dyDescent="0.2">
      <c r="A978" s="45"/>
      <c r="B978" s="45"/>
      <c r="C978" s="51"/>
      <c r="D978" s="51"/>
      <c r="E978" s="51"/>
    </row>
    <row r="984" spans="1:5" s="3" customFormat="1" x14ac:dyDescent="0.2">
      <c r="A984" s="45"/>
      <c r="B984" s="45"/>
      <c r="C984" s="51"/>
      <c r="D984" s="51"/>
      <c r="E984" s="51"/>
    </row>
    <row r="988" spans="1:5" s="3" customFormat="1" x14ac:dyDescent="0.2">
      <c r="A988" s="45"/>
      <c r="B988" s="45"/>
      <c r="C988" s="51"/>
      <c r="D988" s="51"/>
      <c r="E988" s="51"/>
    </row>
    <row r="991" spans="1:5" s="3" customFormat="1" x14ac:dyDescent="0.2">
      <c r="A991" s="45"/>
      <c r="B991" s="45"/>
      <c r="C991" s="51"/>
      <c r="D991" s="51"/>
      <c r="E991" s="51"/>
    </row>
    <row r="1001" spans="1:8" s="3" customFormat="1" x14ac:dyDescent="0.2">
      <c r="A1001" s="45"/>
      <c r="B1001" s="45"/>
      <c r="C1001" s="51"/>
      <c r="D1001" s="51"/>
      <c r="E1001" s="51"/>
    </row>
    <row r="1003" spans="1:8" x14ac:dyDescent="0.2">
      <c r="H1003" s="61"/>
    </row>
    <row r="1004" spans="1:8" s="3" customFormat="1" ht="32.25" customHeight="1" x14ac:dyDescent="0.2">
      <c r="A1004" s="45"/>
      <c r="B1004" s="45"/>
      <c r="C1004" s="51"/>
      <c r="D1004" s="51"/>
      <c r="E1004" s="51"/>
    </row>
    <row r="1006" spans="1:8" s="3" customFormat="1" x14ac:dyDescent="0.2">
      <c r="A1006" s="45"/>
      <c r="B1006" s="45"/>
      <c r="C1006" s="51"/>
      <c r="D1006" s="51"/>
      <c r="E1006" s="51"/>
    </row>
    <row r="1014" spans="1:5" s="3" customFormat="1" x14ac:dyDescent="0.2">
      <c r="A1014" s="45"/>
      <c r="B1014" s="45"/>
      <c r="C1014" s="51"/>
      <c r="D1014" s="51"/>
      <c r="E1014" s="51"/>
    </row>
    <row r="1023" spans="1:5" s="3" customFormat="1" ht="32.25" customHeight="1" x14ac:dyDescent="0.2">
      <c r="A1023" s="45"/>
      <c r="B1023" s="45"/>
      <c r="C1023" s="51"/>
      <c r="D1023" s="51"/>
      <c r="E1023" s="51"/>
    </row>
    <row r="1025" spans="1:5" s="3" customFormat="1" x14ac:dyDescent="0.2">
      <c r="A1025" s="45"/>
      <c r="B1025" s="45"/>
      <c r="C1025" s="51"/>
      <c r="D1025" s="51"/>
      <c r="E1025" s="51"/>
    </row>
    <row r="1034" spans="1:5" s="3" customFormat="1" x14ac:dyDescent="0.2">
      <c r="A1034" s="45"/>
      <c r="B1034" s="45"/>
      <c r="C1034" s="51"/>
      <c r="D1034" s="51"/>
      <c r="E1034" s="51"/>
    </row>
    <row r="1037" spans="1:5" s="3" customFormat="1" x14ac:dyDescent="0.2">
      <c r="A1037" s="45"/>
      <c r="B1037" s="45"/>
      <c r="C1037" s="51"/>
      <c r="D1037" s="51"/>
      <c r="E1037" s="51"/>
    </row>
    <row r="1041" spans="1:5" s="3" customFormat="1" ht="48" customHeight="1" x14ac:dyDescent="0.2">
      <c r="A1041" s="45"/>
      <c r="B1041" s="45"/>
      <c r="C1041" s="51"/>
      <c r="D1041" s="51"/>
      <c r="E1041" s="51"/>
    </row>
    <row r="1043" spans="1:5" s="3" customFormat="1" x14ac:dyDescent="0.2">
      <c r="A1043" s="45"/>
      <c r="B1043" s="45"/>
      <c r="C1043" s="51"/>
      <c r="D1043" s="51"/>
      <c r="E1043" s="51"/>
    </row>
    <row r="1049" spans="1:5" s="3" customFormat="1" x14ac:dyDescent="0.2">
      <c r="A1049" s="45"/>
      <c r="B1049" s="45"/>
      <c r="C1049" s="51"/>
      <c r="D1049" s="51"/>
      <c r="E1049" s="51"/>
    </row>
    <row r="1053" spans="1:5" s="3" customFormat="1" x14ac:dyDescent="0.2">
      <c r="A1053" s="45"/>
      <c r="B1053" s="45"/>
      <c r="C1053" s="51"/>
      <c r="D1053" s="51"/>
      <c r="E1053" s="51"/>
    </row>
    <row r="1059" spans="1:5" s="3" customFormat="1" x14ac:dyDescent="0.2">
      <c r="A1059" s="45"/>
      <c r="B1059" s="45"/>
      <c r="C1059" s="51"/>
      <c r="D1059" s="51"/>
      <c r="E1059" s="51"/>
    </row>
    <row r="1064" spans="1:5" s="3" customFormat="1" x14ac:dyDescent="0.2">
      <c r="A1064" s="45"/>
      <c r="B1064" s="45"/>
      <c r="C1064" s="51"/>
      <c r="D1064" s="51"/>
      <c r="E1064" s="51"/>
    </row>
    <row r="1066" spans="1:5" s="3" customFormat="1" x14ac:dyDescent="0.2">
      <c r="A1066" s="45"/>
      <c r="B1066" s="45"/>
      <c r="C1066" s="51"/>
      <c r="D1066" s="51"/>
      <c r="E1066" s="51"/>
    </row>
    <row r="1067" spans="1:5" s="3" customFormat="1" x14ac:dyDescent="0.2">
      <c r="A1067" s="45"/>
      <c r="B1067" s="45"/>
      <c r="C1067" s="51"/>
      <c r="D1067" s="51"/>
      <c r="E1067" s="51"/>
    </row>
    <row r="1072" spans="1:5" s="3" customFormat="1" x14ac:dyDescent="0.2">
      <c r="A1072" s="45"/>
      <c r="B1072" s="45"/>
      <c r="C1072" s="51"/>
      <c r="D1072" s="51"/>
      <c r="E1072" s="51"/>
    </row>
    <row r="1073" spans="1:5" s="3" customFormat="1" x14ac:dyDescent="0.2">
      <c r="A1073" s="45"/>
      <c r="B1073" s="45"/>
      <c r="C1073" s="51"/>
      <c r="D1073" s="51"/>
      <c r="E1073" s="51"/>
    </row>
    <row r="1080" spans="1:5" ht="31.5" customHeight="1" x14ac:dyDescent="0.2"/>
    <row r="1081" spans="1:5" ht="17.25" customHeight="1" x14ac:dyDescent="0.2"/>
    <row r="1082" spans="1:5" s="3" customFormat="1" ht="27.75" customHeight="1" x14ac:dyDescent="0.2">
      <c r="A1082" s="45"/>
      <c r="B1082" s="45"/>
      <c r="C1082" s="51"/>
      <c r="D1082" s="51"/>
      <c r="E1082" s="51"/>
    </row>
    <row r="1084" spans="1:5" s="3" customFormat="1" ht="32.25" customHeight="1" x14ac:dyDescent="0.2">
      <c r="A1084" s="45"/>
      <c r="B1084" s="45"/>
      <c r="C1084" s="51"/>
      <c r="D1084" s="51"/>
      <c r="E1084" s="51"/>
    </row>
    <row r="1086" spans="1:5" s="3" customFormat="1" x14ac:dyDescent="0.2">
      <c r="A1086" s="45"/>
      <c r="B1086" s="45"/>
      <c r="C1086" s="51"/>
      <c r="D1086" s="51"/>
      <c r="E1086" s="51"/>
    </row>
    <row r="1091" spans="1:5" s="3" customFormat="1" x14ac:dyDescent="0.2">
      <c r="A1091" s="45"/>
      <c r="B1091" s="45"/>
      <c r="C1091" s="51"/>
      <c r="D1091" s="51"/>
      <c r="E1091" s="51"/>
    </row>
    <row r="1093" spans="1:5" s="3" customFormat="1" x14ac:dyDescent="0.2">
      <c r="A1093" s="45"/>
      <c r="B1093" s="45"/>
      <c r="C1093" s="51"/>
      <c r="D1093" s="51"/>
      <c r="E1093" s="51"/>
    </row>
  </sheetData>
  <sheetProtection sheet="1" objects="1" scenarios="1"/>
  <dataConsolidate topLabels="1">
    <dataRefs count="1">
      <dataRef ref="A2:C9" sheet="DTA"/>
    </dataRefs>
  </dataConsolidate>
  <mergeCells count="1">
    <mergeCell ref="C4:E4"/>
  </mergeCells>
  <printOptions horizontalCentered="1"/>
  <pageMargins left="0" right="0" top="0.78740157480314965" bottom="0.39370078740157483" header="0.19685039370078741" footer="0.39370078740157483"/>
  <pageSetup scale="64" orientation="portrait" r:id="rId1"/>
  <headerFooter alignWithMargins="0">
    <oddHeader>&amp;L&amp;G&amp;C&amp;"Arial,Negrita"FONDO SOCIAL PARA LA VIVIENDA 
ANEXOS A CUENTAS DE ORDEN AL 31 DE ENERO DE 2018
EN DOLARES&amp;R&amp;"Brush Script MT,Cursiva"&amp;12Página &amp;P de &amp;N</oddHeader>
    <oddFooter xml:space="preserve">&amp;L&amp;"Arial,Negrita"
___________________________________________________________________________________________________________________________________________
Fecha: &amp;D
Hora:    &amp;T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14</vt:i4>
      </vt:variant>
    </vt:vector>
  </HeadingPairs>
  <TitlesOfParts>
    <vt:vector size="26" baseType="lpstr">
      <vt:lpstr>Balance Institucional</vt:lpstr>
      <vt:lpstr>Estados de Resultados Inst.</vt:lpstr>
      <vt:lpstr>Vinculos Inst.</vt:lpstr>
      <vt:lpstr>Balance Gubernamental Reexp</vt:lpstr>
      <vt:lpstr>EstadoRendEconomico</vt:lpstr>
      <vt:lpstr>Vinculos Guber</vt:lpstr>
      <vt:lpstr>AnexosEstaResultados</vt:lpstr>
      <vt:lpstr>AnexosBalance</vt:lpstr>
      <vt:lpstr>AnexosCtasDeOrden</vt:lpstr>
      <vt:lpstr>DTA</vt:lpstr>
      <vt:lpstr>CUADRATURA_ANEXOS</vt:lpstr>
      <vt:lpstr>CTAS NVAS</vt:lpstr>
      <vt:lpstr>AnexosBalance!Área_de_impresión</vt:lpstr>
      <vt:lpstr>AnexosCtasDeOrden!Área_de_impresión</vt:lpstr>
      <vt:lpstr>AnexosEstaResultados!Área_de_impresión</vt:lpstr>
      <vt:lpstr>'Balance Gubernamental Reexp'!Área_de_impresión</vt:lpstr>
      <vt:lpstr>'Balance Institucional'!Área_de_impresión</vt:lpstr>
      <vt:lpstr>'CTAS NVAS'!Área_de_impresión</vt:lpstr>
      <vt:lpstr>CUADRATURA_ANEXOS!Área_de_impresión</vt:lpstr>
      <vt:lpstr>DTA!Área_de_impresión</vt:lpstr>
      <vt:lpstr>'Estados de Resultados Inst.'!Área_de_impresión</vt:lpstr>
      <vt:lpstr>'Vinculos Inst.'!Área_de_impresión</vt:lpstr>
      <vt:lpstr>AnexosBalance!Títulos_a_imprimir</vt:lpstr>
      <vt:lpstr>AnexosCtasDeOrden!Títulos_a_imprimir</vt:lpstr>
      <vt:lpstr>AnexosEstaResultados!Títulos_a_imprimir</vt:lpstr>
      <vt:lpstr>CUADRATURA_ANEXOS!Títulos_a_imprimir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BAL.REEXPR.DIC.2004 A DIC.2005 PREL.</dc:title>
  <dc:creator>Mauricio Henriquez</dc:creator>
  <cp:lastModifiedBy>Jose Misael Castillo Martinez</cp:lastModifiedBy>
  <cp:lastPrinted>2018-02-14T18:13:27Z</cp:lastPrinted>
  <dcterms:created xsi:type="dcterms:W3CDTF">2000-03-17T15:02:54Z</dcterms:created>
  <dcterms:modified xsi:type="dcterms:W3CDTF">2018-04-18T19:56:55Z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