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Oficial de Informacion\Doc Recibidos\Doc GF\Presupuesto 2017\"/>
    </mc:Choice>
  </mc:AlternateContent>
  <bookViews>
    <workbookView xWindow="0" yWindow="0" windowWidth="25200" windowHeight="11985"/>
  </bookViews>
  <sheets>
    <sheet name="egresos" sheetId="12" r:id="rId1"/>
    <sheet name="Ingresos" sheetId="10" r:id="rId2"/>
    <sheet name="estructura" sheetId="14" r:id="rId3"/>
    <sheet name="composicion" sheetId="19" r:id="rId4"/>
    <sheet name="Rendimiento" sheetId="16" r:id="rId5"/>
    <sheet name="Situacion F." sheetId="17" r:id="rId6"/>
  </sheets>
  <definedNames>
    <definedName name="_xlnm.Print_Area" localSheetId="0">egresos!$A$2:$D$91</definedName>
    <definedName name="_xlnm.Print_Titles" localSheetId="0">egresos!$1:$6</definedName>
    <definedName name="_xlnm.Print_Titles" localSheetId="4">Rendimiento!$1:$7</definedName>
  </definedNames>
  <calcPr calcId="152511"/>
</workbook>
</file>

<file path=xl/calcChain.xml><?xml version="1.0" encoding="utf-8"?>
<calcChain xmlns="http://schemas.openxmlformats.org/spreadsheetml/2006/main">
  <c r="D85" i="12" l="1"/>
  <c r="C85" i="12"/>
  <c r="D68" i="12"/>
  <c r="D69" i="12"/>
  <c r="C68" i="12"/>
  <c r="D8" i="12"/>
  <c r="C8" i="12"/>
  <c r="D11" i="12"/>
  <c r="D9" i="12"/>
  <c r="C9" i="12"/>
  <c r="G30" i="17"/>
  <c r="F30" i="17"/>
  <c r="G28" i="17"/>
  <c r="F28" i="17"/>
  <c r="C95" i="16" l="1"/>
  <c r="B77" i="16"/>
  <c r="B31" i="16"/>
  <c r="K19" i="19"/>
  <c r="I19" i="19"/>
  <c r="D19" i="19"/>
  <c r="B19" i="19"/>
  <c r="K11" i="19"/>
  <c r="K30" i="19" s="1"/>
  <c r="D28" i="19" s="1"/>
  <c r="I11" i="19"/>
  <c r="I30" i="19" s="1"/>
  <c r="D11" i="19"/>
  <c r="B11" i="19"/>
  <c r="D30" i="19" l="1"/>
  <c r="B28" i="19"/>
  <c r="B30" i="19" s="1"/>
  <c r="C82" i="12"/>
  <c r="C75" i="12"/>
  <c r="C71" i="12"/>
  <c r="C69" i="12"/>
  <c r="C65" i="12"/>
  <c r="C62" i="12"/>
  <c r="C47" i="12"/>
  <c r="C43" i="12"/>
  <c r="C24" i="12"/>
  <c r="C21" i="12"/>
  <c r="C19" i="12"/>
  <c r="C16" i="12"/>
  <c r="C13" i="12"/>
  <c r="C11" i="12"/>
  <c r="D82" i="12"/>
  <c r="D75" i="12"/>
  <c r="D71" i="12"/>
  <c r="D65" i="12"/>
  <c r="D62" i="12"/>
  <c r="D47" i="12"/>
  <c r="D43" i="12"/>
  <c r="D24" i="12"/>
  <c r="D21" i="12"/>
  <c r="D19" i="12"/>
  <c r="D16" i="12"/>
  <c r="D13" i="12"/>
  <c r="D74" i="12" l="1"/>
  <c r="C23" i="12"/>
  <c r="C74" i="12"/>
  <c r="D23" i="12"/>
  <c r="G15" i="16"/>
  <c r="C116" i="16" l="1"/>
  <c r="C85" i="16"/>
  <c r="C77" i="16"/>
  <c r="F25" i="16"/>
  <c r="F21" i="16"/>
  <c r="F17" i="16"/>
  <c r="F15" i="16"/>
  <c r="B116" i="16"/>
  <c r="G23" i="16" l="1"/>
  <c r="G17" i="16"/>
  <c r="C58" i="16"/>
  <c r="C26" i="16"/>
  <c r="C23" i="16"/>
  <c r="C20" i="16"/>
  <c r="C15" i="16"/>
  <c r="C10" i="16"/>
  <c r="B43" i="16"/>
  <c r="C27" i="17" l="1"/>
  <c r="B27" i="17"/>
  <c r="C24" i="17"/>
  <c r="B24" i="17"/>
  <c r="G21" i="17"/>
  <c r="F21" i="17"/>
  <c r="C21" i="17"/>
  <c r="B21" i="17"/>
  <c r="C17" i="17"/>
  <c r="B17" i="17"/>
  <c r="G16" i="17"/>
  <c r="F16" i="17"/>
  <c r="G12" i="17"/>
  <c r="F12" i="17"/>
  <c r="C12" i="17"/>
  <c r="B12" i="17"/>
  <c r="F19" i="17" l="1"/>
  <c r="G19" i="17"/>
  <c r="C30" i="17"/>
  <c r="B30" i="17"/>
  <c r="C121" i="16" l="1"/>
  <c r="C120" i="16" s="1"/>
  <c r="B121" i="16"/>
  <c r="B120" i="16" s="1"/>
  <c r="C118" i="16"/>
  <c r="C115" i="16" s="1"/>
  <c r="B118" i="16"/>
  <c r="B115" i="16" s="1"/>
  <c r="C112" i="16"/>
  <c r="C111" i="16" s="1"/>
  <c r="B112" i="16"/>
  <c r="B111" i="16" s="1"/>
  <c r="C106" i="16"/>
  <c r="B106" i="16"/>
  <c r="C103" i="16"/>
  <c r="B103" i="16"/>
  <c r="C100" i="16"/>
  <c r="B100" i="16"/>
  <c r="B95" i="16"/>
  <c r="C93" i="16"/>
  <c r="B93" i="16"/>
  <c r="C91" i="16"/>
  <c r="B91" i="16"/>
  <c r="B85" i="16"/>
  <c r="C81" i="16"/>
  <c r="B81" i="16"/>
  <c r="C75" i="16"/>
  <c r="B75" i="16"/>
  <c r="C67" i="16"/>
  <c r="B67" i="16"/>
  <c r="C63" i="16"/>
  <c r="B63" i="16"/>
  <c r="B58" i="16"/>
  <c r="C55" i="16"/>
  <c r="B55" i="16"/>
  <c r="C51" i="16"/>
  <c r="B51" i="16"/>
  <c r="C48" i="16"/>
  <c r="B48" i="16"/>
  <c r="C43" i="16"/>
  <c r="C40" i="16"/>
  <c r="B40" i="16"/>
  <c r="C36" i="16"/>
  <c r="B36" i="16"/>
  <c r="C34" i="16"/>
  <c r="B34" i="16"/>
  <c r="C31" i="16"/>
  <c r="C28" i="16"/>
  <c r="C9" i="16" s="1"/>
  <c r="B28" i="16"/>
  <c r="B26" i="16"/>
  <c r="G25" i="16"/>
  <c r="B23" i="16"/>
  <c r="G21" i="16"/>
  <c r="B20" i="16"/>
  <c r="B15" i="16"/>
  <c r="G10" i="16"/>
  <c r="G9" i="16" s="1"/>
  <c r="F10" i="16"/>
  <c r="B10" i="16"/>
  <c r="C102" i="16" l="1"/>
  <c r="B102" i="16"/>
  <c r="G14" i="16"/>
  <c r="G27" i="16" s="1"/>
  <c r="B30" i="16"/>
  <c r="B9" i="16"/>
  <c r="C30" i="16"/>
  <c r="C90" i="16"/>
  <c r="F9" i="16"/>
  <c r="B90" i="16"/>
  <c r="C123" i="16" l="1"/>
  <c r="G28" i="16" s="1"/>
  <c r="G29" i="16" s="1"/>
  <c r="B123" i="16"/>
  <c r="C19" i="14"/>
  <c r="B19" i="14"/>
  <c r="C15" i="14"/>
  <c r="B15" i="14"/>
  <c r="C12" i="14"/>
  <c r="B12" i="14"/>
  <c r="C23" i="14" l="1"/>
  <c r="B23" i="14"/>
  <c r="D19" i="10" l="1"/>
  <c r="D13" i="10"/>
  <c r="D11" i="10"/>
  <c r="E19" i="10" l="1"/>
  <c r="E13" i="10"/>
  <c r="E11" i="10"/>
  <c r="D10" i="10" l="1"/>
  <c r="E18" i="10" l="1"/>
  <c r="E10" i="10" l="1"/>
  <c r="D18" i="10"/>
  <c r="E22" i="10" l="1"/>
  <c r="D22" i="10"/>
  <c r="F14" i="16"/>
  <c r="F27" i="16" s="1"/>
  <c r="F28" i="16" l="1"/>
  <c r="F29" i="16" s="1"/>
</calcChain>
</file>

<file path=xl/sharedStrings.xml><?xml version="1.0" encoding="utf-8"?>
<sst xmlns="http://schemas.openxmlformats.org/spreadsheetml/2006/main" count="363" uniqueCount="304">
  <si>
    <t>REMUNERACIONES</t>
  </si>
  <si>
    <t>Sueldos</t>
  </si>
  <si>
    <t>Indemnizaciones</t>
  </si>
  <si>
    <t>Productos Quimicos</t>
  </si>
  <si>
    <t>Combustibles y Lubricantes</t>
  </si>
  <si>
    <t>Servicios de Agua</t>
  </si>
  <si>
    <t>Servicios de Publicidad</t>
  </si>
  <si>
    <t>Servicios de Vigilancia</t>
  </si>
  <si>
    <t>Servicios de Alimentacion</t>
  </si>
  <si>
    <t>Pasajes al Interior</t>
  </si>
  <si>
    <t>GASTOS FINANCIEROS Y OTROS</t>
  </si>
  <si>
    <t>Impuestos, Tasas diversos</t>
  </si>
  <si>
    <t>Seguros de personas</t>
  </si>
  <si>
    <t>Seguros de Bienes</t>
  </si>
  <si>
    <t>INVERSION ACTIVOS FIJOS</t>
  </si>
  <si>
    <t>Mobiliario</t>
  </si>
  <si>
    <t>Maquinaria y Equipo</t>
  </si>
  <si>
    <t>Equipos Médicos y de Laboratorio</t>
  </si>
  <si>
    <t>Equipo Informatico</t>
  </si>
  <si>
    <t>Derechos propiedad Intelectual</t>
  </si>
  <si>
    <t>Productos Alimenticios para Personas</t>
  </si>
  <si>
    <t>Productos Agropecuarios y Forestales</t>
  </si>
  <si>
    <t>Productos Textiles y Vestuarios</t>
  </si>
  <si>
    <t xml:space="preserve">Productos de Papel y Cartón </t>
  </si>
  <si>
    <t>Productos de Cuero y Caucho</t>
  </si>
  <si>
    <t>Minerales no Metálicos y Productos Derivados</t>
  </si>
  <si>
    <t>Minerales Metálicos y Productos Derivados</t>
  </si>
  <si>
    <t>Materiales e Instrumentos de Laboratorio y uso Médico</t>
  </si>
  <si>
    <t>Materiales de Oficina</t>
  </si>
  <si>
    <t>Materiales Informáticos</t>
  </si>
  <si>
    <t>Libros, Textos, Utiles de Enseñanza y Publicaciones</t>
  </si>
  <si>
    <t>Herramientas, Repuestos y Accesorios</t>
  </si>
  <si>
    <t>Materiales Eléctricos</t>
  </si>
  <si>
    <t>Bienes Uso y Consumo Diversos</t>
  </si>
  <si>
    <t>Servicios de Telecomunicaciones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</si>
  <si>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</si>
  <si>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</si>
  <si>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</si>
  <si>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</si>
  <si>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Lavanderias y Planchado</t>
  </si>
  <si>
    <t>Impresiones, Publicaciones y Reproducciones</t>
  </si>
  <si>
    <t>Arrendamientos de Bienes Muebles</t>
  </si>
  <si>
    <t xml:space="preserve">Arrendamientos Bienes Inmuebles </t>
  </si>
  <si>
    <t>Servicos Generales y Arrendamientos Diversos</t>
  </si>
  <si>
    <t>Viaticos por Comision Interna</t>
  </si>
  <si>
    <t>Servicios de Contabilidad y Auditoria</t>
  </si>
  <si>
    <t>Consultorias, Estudios e Investigaciones diversas</t>
  </si>
  <si>
    <t>Al Personal de Servicios Eventuales</t>
  </si>
  <si>
    <t>A Personas Naturales</t>
  </si>
  <si>
    <t>TRANSFERENCIAS CORRIENTES</t>
  </si>
  <si>
    <t xml:space="preserve">                  JEFE   UFI</t>
  </si>
  <si>
    <t xml:space="preserve">                    CONTADOR</t>
  </si>
  <si>
    <r>
      <t xml:space="preserve">F.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0"/>
        <rFont val="Calibri"/>
        <family val="2"/>
        <scheme val="minor"/>
      </rPr>
      <t>.</t>
    </r>
  </si>
  <si>
    <r>
      <t xml:space="preserve">F.  </t>
    </r>
    <r>
      <rPr>
        <u/>
        <sz val="11"/>
        <color theme="1"/>
        <rFont val="Calibri"/>
        <family val="2"/>
        <scheme val="minor"/>
      </rPr>
      <t xml:space="preserve">                                                  </t>
    </r>
    <r>
      <rPr>
        <sz val="11"/>
        <color theme="1"/>
        <rFont val="Calibri"/>
        <family val="2"/>
        <scheme val="minor"/>
      </rPr>
      <t xml:space="preserve">             </t>
    </r>
    <r>
      <rPr>
        <sz val="11"/>
        <color theme="0"/>
        <rFont val="Calibri"/>
        <family val="2"/>
        <scheme val="minor"/>
      </rPr>
      <t>.</t>
    </r>
  </si>
  <si>
    <t>TOTAL GENERAL</t>
  </si>
  <si>
    <t>Garantías y Fianzas</t>
  </si>
  <si>
    <t>Garantías de Contratos Generales</t>
  </si>
  <si>
    <t>Otros Ingresos no Clasificados</t>
  </si>
  <si>
    <t>Rantabilidad de Cuentas Bancarias</t>
  </si>
  <si>
    <t>Ingresos Diversos</t>
  </si>
  <si>
    <t>Transferencias Corrientes del Sector Privado</t>
  </si>
  <si>
    <t>Ramo de Salud Pública y Asistencia Social</t>
  </si>
  <si>
    <t>CONCEPTO</t>
  </si>
  <si>
    <t>CODIGO</t>
  </si>
  <si>
    <t>EJECUTADO</t>
  </si>
  <si>
    <t>Servicios de Limpiezas y Fumigaciones</t>
  </si>
  <si>
    <t>INGRESOS FINANCIEROS Y OTROS</t>
  </si>
  <si>
    <t>Remuneraciones Permanentes</t>
  </si>
  <si>
    <t>Remuneraciones Eventuales</t>
  </si>
  <si>
    <t>Contribuciones Patronales a Inst de Seg Social Publicas</t>
  </si>
  <si>
    <t>Por Remuneraciones Eventuales</t>
  </si>
  <si>
    <t>Contribuciones Patronales a Inst de Seg Social Privadas</t>
  </si>
  <si>
    <t xml:space="preserve">Gastos Representaciòn </t>
  </si>
  <si>
    <t>Por Prestacion de Servicios en el Pais</t>
  </si>
  <si>
    <t>Bienes de Uso y Consumo</t>
  </si>
  <si>
    <t>Productos Farmaceuticos y Medicinales</t>
  </si>
  <si>
    <t>Llantas y Neumaticos</t>
  </si>
  <si>
    <t>Servicios Basicos</t>
  </si>
  <si>
    <t>Servicios de Energia Eléctrica</t>
  </si>
  <si>
    <t>Servicios Generales y Arrendamientos</t>
  </si>
  <si>
    <t>Pasajes y Viaticos</t>
  </si>
  <si>
    <t xml:space="preserve">Consultorias, Estudios e Investigaciones </t>
  </si>
  <si>
    <t>Impuestos, Tasas y Derechos</t>
  </si>
  <si>
    <t>Seguros,Comisiones y Gastos Bancarios</t>
  </si>
  <si>
    <t>Bienes Muebles</t>
  </si>
  <si>
    <t>Vehiculos de Transporte</t>
  </si>
  <si>
    <t>Bienes Muebles Diversos</t>
  </si>
  <si>
    <t>Intangibles</t>
  </si>
  <si>
    <t>Arrendamiento por el uso de Bienes Intangibles</t>
  </si>
  <si>
    <t>Transferencias Corrientes al Sector Privado</t>
  </si>
  <si>
    <t>(EN DOLARES)</t>
  </si>
  <si>
    <t>ESPECIFICO DEL GASTO</t>
  </si>
  <si>
    <t>ADQUISICION DE BIENES Y SERVICIOS</t>
  </si>
  <si>
    <t>ESTADO DE EJECUCION PRESUPUESTARIA COMPARATIVO DE INGRESOS</t>
  </si>
  <si>
    <t>ESTADO DE EJECUCION PRESUPUESTARIA COMPARATIVO DE EGRESOS</t>
  </si>
  <si>
    <t>Por Remuneraciones Permanentes</t>
  </si>
  <si>
    <t>A Organismos Multilaterales</t>
  </si>
  <si>
    <t>FONDO SOLIDARIO PARA LA SALUD</t>
  </si>
  <si>
    <t>Estado de Flujo de Fondos</t>
  </si>
  <si>
    <t>Comparativo Anual</t>
  </si>
  <si>
    <t>Columna1</t>
  </si>
  <si>
    <t>Columna2</t>
  </si>
  <si>
    <t>Columna3</t>
  </si>
  <si>
    <t>ESTRUCTURA</t>
  </si>
  <si>
    <t>DISPONIBILIDADES INCIALES</t>
  </si>
  <si>
    <t>Disponibilidades Iniciales</t>
  </si>
  <si>
    <t>RESULTADO OPERACIONAL NETO</t>
  </si>
  <si>
    <t>Fuentes Operacionales</t>
  </si>
  <si>
    <t>Usos Operacionales</t>
  </si>
  <si>
    <t>RESULTADO NO OPERACIONAL NETO</t>
  </si>
  <si>
    <t>Fuentes no Operacionales</t>
  </si>
  <si>
    <t>Usos no Operacionales</t>
  </si>
  <si>
    <t>DISPONIBILIDAD FINAL</t>
  </si>
  <si>
    <t xml:space="preserve">             __________________________                                  _______________________</t>
  </si>
  <si>
    <t xml:space="preserve">       JEFE UFI                                                               CONTADOR</t>
  </si>
  <si>
    <t>FLUJO DE FONDOS-COMPOSICION</t>
  </si>
  <si>
    <t>INSTITUCIONAL</t>
  </si>
  <si>
    <t>FUENTES</t>
  </si>
  <si>
    <t>USOS</t>
  </si>
  <si>
    <t>OPERACIONAL</t>
  </si>
  <si>
    <t>D.M. x Ingresos Financieros y Otros</t>
  </si>
  <si>
    <t>A.M. x Remuneraciones</t>
  </si>
  <si>
    <t>D.M. x Transferencias Corrientes Recibidas</t>
  </si>
  <si>
    <t>A.M. x Adquisiciones de Bienes y Servicios</t>
  </si>
  <si>
    <t>D.M. x Operaciones de Ejercicios Anteriores</t>
  </si>
  <si>
    <t>A.M. x Gastos Financieros y Otros</t>
  </si>
  <si>
    <t>A.M x Transferencias Corrientes Otorgadas</t>
  </si>
  <si>
    <t>A.M. x Inversiones en Activos Fijos</t>
  </si>
  <si>
    <t>A.M. x Operaciones de Ejercicios Anteriores</t>
  </si>
  <si>
    <t>NO OPERACIONAL</t>
  </si>
  <si>
    <t>Anticipos a Empleados</t>
  </si>
  <si>
    <t>Anticipos por Servicios</t>
  </si>
  <si>
    <t>Anticipos a Proveedores</t>
  </si>
  <si>
    <t>Depósitos Ajenos</t>
  </si>
  <si>
    <t>Depósitos Retenciones Fiscales</t>
  </si>
  <si>
    <t>Depositos Retenciones Fiscales</t>
  </si>
  <si>
    <t>Anticipo de Impuesto Retenido IVA</t>
  </si>
  <si>
    <t>DISMINUCION NETA DE DISPONIBILIDADES</t>
  </si>
  <si>
    <t>TOTAL FUENTES</t>
  </si>
  <si>
    <t>TOTAL USOS</t>
  </si>
  <si>
    <t>JEFE UFI</t>
  </si>
  <si>
    <t>CONTADOR</t>
  </si>
  <si>
    <t>Estado de Rendimiento Económico</t>
  </si>
  <si>
    <t>GASTOS DE GESTION</t>
  </si>
  <si>
    <t>INGRESOS DE GESTION</t>
  </si>
  <si>
    <t>Gastos en Personal</t>
  </si>
  <si>
    <t>Ingresos por Transferencias Corrientes Recibidas</t>
  </si>
  <si>
    <t xml:space="preserve">  Remuneraciones Personal Permanente</t>
  </si>
  <si>
    <t xml:space="preserve">  Transferencias Corrientes del Sector Público</t>
  </si>
  <si>
    <t xml:space="preserve">    Ministerio de Salud Publica y Asistencia Social</t>
  </si>
  <si>
    <t xml:space="preserve">    Dietas</t>
  </si>
  <si>
    <t>Ingresos por Actualizaciones y Ajustes</t>
  </si>
  <si>
    <t xml:space="preserve">  Remuneraciones Personal Eventual</t>
  </si>
  <si>
    <t xml:space="preserve">  Ingresos por Garantias y Fianzas Ejecutadas</t>
  </si>
  <si>
    <t xml:space="preserve">    Sueldos</t>
  </si>
  <si>
    <t xml:space="preserve">    Garantías de Contratos Generales</t>
  </si>
  <si>
    <t xml:space="preserve">    Aguinaldos</t>
  </si>
  <si>
    <t xml:space="preserve">  Ingresos Diversos</t>
  </si>
  <si>
    <t xml:space="preserve">    Rentabilidad de Cuenas Bancarias</t>
  </si>
  <si>
    <t xml:space="preserve">  Contrib. Patronales a Inst. de Seguridad Social Pública</t>
  </si>
  <si>
    <t xml:space="preserve">    Ingresos Diversos</t>
  </si>
  <si>
    <t xml:space="preserve">  Ingresos por Donaciones en Especie</t>
  </si>
  <si>
    <t xml:space="preserve">    Por Remuneraciones Eventuales</t>
  </si>
  <si>
    <t xml:space="preserve">    Ingresos por Donaciones en Especie</t>
  </si>
  <si>
    <t xml:space="preserve">  Contrib. Patronales a Inst. de Seguridad Social Privada</t>
  </si>
  <si>
    <t xml:space="preserve">  Corrección de Recursos</t>
  </si>
  <si>
    <t xml:space="preserve">    Corrección de Recursos</t>
  </si>
  <si>
    <t xml:space="preserve">  Ajustes de Ejercicios Anteriores</t>
  </si>
  <si>
    <t xml:space="preserve">  Gastos de Representación</t>
  </si>
  <si>
    <t xml:space="preserve">    Ajustes de Ejercicios Anteriores</t>
  </si>
  <si>
    <t xml:space="preserve">    Por Prestación de Servicios en el País</t>
  </si>
  <si>
    <t>Sub total de Ingresos</t>
  </si>
  <si>
    <t xml:space="preserve">  Indemnizaciones</t>
  </si>
  <si>
    <t>RESULTADO DEL EJERCICIO</t>
  </si>
  <si>
    <t xml:space="preserve">    Al Personal de Servicios Eventuales</t>
  </si>
  <si>
    <t>TOTAL DE INGRESOS DE GESTION</t>
  </si>
  <si>
    <t>Gastos en Bienes de Consumo y Servicios</t>
  </si>
  <si>
    <t xml:space="preserve">  Productos Alimenticios, Agropecuarios y Forestales</t>
  </si>
  <si>
    <t xml:space="preserve">    Productos Alimenticios para Personas</t>
  </si>
  <si>
    <t xml:space="preserve">    Productos Agropecuarios y Forestales</t>
  </si>
  <si>
    <t xml:space="preserve">  Productos Téxtiles y Vesturarios</t>
  </si>
  <si>
    <t xml:space="preserve">    Productos Textiles y Vestuarios</t>
  </si>
  <si>
    <t xml:space="preserve">  Materiales de Oficina, Productos de Papel e Impresos</t>
  </si>
  <si>
    <t xml:space="preserve">    Productos de Papel y Cartón</t>
  </si>
  <si>
    <t xml:space="preserve">    Materiales de Oficina</t>
  </si>
  <si>
    <t xml:space="preserve">    Libros, Textos, Utiles de Enseñanza y Publicaciones</t>
  </si>
  <si>
    <t xml:space="preserve">  Productos de Cuero y Caucho</t>
  </si>
  <si>
    <t xml:space="preserve">    Productos de Cuero y Caucho</t>
  </si>
  <si>
    <t xml:space="preserve">  Productos Quimicos, Combustibles y Lubricantes</t>
  </si>
  <si>
    <t xml:space="preserve">    Productos Químicos</t>
  </si>
  <si>
    <t xml:space="preserve">    Productos Farmacéuticos y Medicinales</t>
  </si>
  <si>
    <t xml:space="preserve">    Combustibles y Lubricantes</t>
  </si>
  <si>
    <t xml:space="preserve">  Minerales y Productos Derivados</t>
  </si>
  <si>
    <t xml:space="preserve">    Minerales no Metálicos y Productos Derivados</t>
  </si>
  <si>
    <t xml:space="preserve">    Minerales Metálicos y Productos Derivados</t>
  </si>
  <si>
    <t xml:space="preserve">  Materiales de Uso o Consumo</t>
  </si>
  <si>
    <t xml:space="preserve">    Materiales e Instrumental de Laboratorios y Uso Médico</t>
  </si>
  <si>
    <t xml:space="preserve">    Materiales Informáticos</t>
  </si>
  <si>
    <t xml:space="preserve">    Materiales Eléctricos</t>
  </si>
  <si>
    <t xml:space="preserve">  Bienes de Uso y Consumo Diversos</t>
  </si>
  <si>
    <t xml:space="preserve">    Herramientas, Repuestos y Accesorios</t>
  </si>
  <si>
    <t xml:space="preserve">    Bienes de Uso y Consumo Diversos</t>
  </si>
  <si>
    <t xml:space="preserve">  Servicios Básicos</t>
  </si>
  <si>
    <t xml:space="preserve">    Servicios de Energía Eléctrica</t>
  </si>
  <si>
    <t xml:space="preserve">    Servicios de Agua</t>
  </si>
  <si>
    <t xml:space="preserve">    Servicios de Telecomunicaciones</t>
  </si>
  <si>
    <t xml:space="preserve">  Mantenimiento y Reparación</t>
  </si>
  <si>
    <t xml:space="preserve">    Mantenimientos y Reparaciones de Bienes Muebles</t>
  </si>
  <si>
    <t xml:space="preserve">    Mantenimientos y Reparaciones de Vehículos</t>
  </si>
  <si>
    <t xml:space="preserve">    Mantenimientos y Reparaciones de Bienes Inmuebles</t>
  </si>
  <si>
    <t xml:space="preserve">  Servicios Comerciales</t>
  </si>
  <si>
    <t xml:space="preserve">    Transportes, Fletes y Almacenamientos</t>
  </si>
  <si>
    <t xml:space="preserve">    Servicios de Publicidad</t>
  </si>
  <si>
    <t xml:space="preserve">    Servicios de Vigilancia</t>
  </si>
  <si>
    <t xml:space="preserve">    Servicios de Limpiezas y Fumigaciones</t>
  </si>
  <si>
    <t xml:space="preserve">    Servicios de Alimentación</t>
  </si>
  <si>
    <t xml:space="preserve">    Impresiones, Publicaciones y Reproducciones</t>
  </si>
  <si>
    <t xml:space="preserve">  Otros Servicios y Arrendamientos Diversos</t>
  </si>
  <si>
    <t xml:space="preserve">    Servicios Generales y Arrendamientos Diversos</t>
  </si>
  <si>
    <t xml:space="preserve">  Arrendamientos y Derechos</t>
  </si>
  <si>
    <t xml:space="preserve">    De Bienes Muebles</t>
  </si>
  <si>
    <t xml:space="preserve">    De Bienes Inmuebles</t>
  </si>
  <si>
    <t xml:space="preserve">    De Bienes Intangibles</t>
  </si>
  <si>
    <t xml:space="preserve">  Pasajes y Viáticos</t>
  </si>
  <si>
    <t xml:space="preserve">    Pasajes al Interior</t>
  </si>
  <si>
    <t xml:space="preserve">    Viáticos por Comisión Interna</t>
  </si>
  <si>
    <t xml:space="preserve">    Viáticos por Comisión Externa</t>
  </si>
  <si>
    <t xml:space="preserve">  Serviciso Técnicos y Profesionales</t>
  </si>
  <si>
    <t xml:space="preserve">    Servicios de Contabilidad y Auditoría</t>
  </si>
  <si>
    <t xml:space="preserve">    Estudios e Investigaciones</t>
  </si>
  <si>
    <t xml:space="preserve">    Consultorias, Estudios e Investigaciones Diversas</t>
  </si>
  <si>
    <t>Gastos en Bienes Capitalizables</t>
  </si>
  <si>
    <t xml:space="preserve">  Maquinarias y Equipos de Producción</t>
  </si>
  <si>
    <t xml:space="preserve">    Maquinarias y Equipos de Producción</t>
  </si>
  <si>
    <t xml:space="preserve">  Equipos Médicos y de Laboratorios</t>
  </si>
  <si>
    <t xml:space="preserve">    Equipos Médicos y de Laboratorios</t>
  </si>
  <si>
    <t>Maquinaria, Equipo y Mobiliario Diverso</t>
  </si>
  <si>
    <t xml:space="preserve">    Mobiliarios</t>
  </si>
  <si>
    <t xml:space="preserve">    Equipos Informáticos</t>
  </si>
  <si>
    <t xml:space="preserve">    Maquinarias y Equipos</t>
  </si>
  <si>
    <t>Gastos en Activos Intangibles</t>
  </si>
  <si>
    <t>Derechos de Propiedad Intelectual</t>
  </si>
  <si>
    <t>Gastos Financieros y Otros</t>
  </si>
  <si>
    <t xml:space="preserve">  Primas y Gastos por Seguros y Comisiones Bancarias</t>
  </si>
  <si>
    <t xml:space="preserve">    Primas y Gastos de Seguros de Personas</t>
  </si>
  <si>
    <t xml:space="preserve">    Primas y Gastos de Seguros de Bienes</t>
  </si>
  <si>
    <t xml:space="preserve">  Impuestos, Tasas y Derechos Diversos</t>
  </si>
  <si>
    <t xml:space="preserve">    Tasas</t>
  </si>
  <si>
    <t xml:space="preserve">    Impuestos, Tasas y Derechos Diversos</t>
  </si>
  <si>
    <t>Gastos en Transferencias Otorgadas</t>
  </si>
  <si>
    <t>Costos de Ventas y Cargos Calculados</t>
  </si>
  <si>
    <t xml:space="preserve">  Depreciación de Bienes de Uso</t>
  </si>
  <si>
    <t xml:space="preserve">    Depreciación de Bienes de Uso</t>
  </si>
  <si>
    <t>Gastos de Actualizaciones y Ajustes</t>
  </si>
  <si>
    <t>Estado de Situación Financiera</t>
  </si>
  <si>
    <t>RECURSOS</t>
  </si>
  <si>
    <t>OBLIGACIONES</t>
  </si>
  <si>
    <t>Fondos</t>
  </si>
  <si>
    <t>Deuda Corriente</t>
  </si>
  <si>
    <t>Disponibilidades</t>
  </si>
  <si>
    <t>Depositos de Terceros</t>
  </si>
  <si>
    <t>Anticipos de Fondos</t>
  </si>
  <si>
    <t>Acreedores Monetarios</t>
  </si>
  <si>
    <t>Deudores Monetarios</t>
  </si>
  <si>
    <t>Financiamiento de Terceros</t>
  </si>
  <si>
    <t>Inversiones Financieras</t>
  </si>
  <si>
    <t>Acreedores Financieros</t>
  </si>
  <si>
    <t>Deudores Financieros</t>
  </si>
  <si>
    <t>Inversiones Intangibles</t>
  </si>
  <si>
    <t>Sub Total</t>
  </si>
  <si>
    <t>Inversiones en Existencias</t>
  </si>
  <si>
    <t>Patrimonio Estatal</t>
  </si>
  <si>
    <t>Existencias Institucionales</t>
  </si>
  <si>
    <t xml:space="preserve">Patrimonio  </t>
  </si>
  <si>
    <t>Detrimento Patrimonial</t>
  </si>
  <si>
    <t>Inversiones en Bienes de Uso</t>
  </si>
  <si>
    <t>Resultado del Ejercicio</t>
  </si>
  <si>
    <t>Bienes Depreciables</t>
  </si>
  <si>
    <t>Inversiones en Proyectos y Programas</t>
  </si>
  <si>
    <t>Inversiones en Bienes de Uso Publico</t>
  </si>
  <si>
    <t>TOTAL RECURSOS</t>
  </si>
  <si>
    <t>TOTAL OBLIGACIONES</t>
  </si>
  <si>
    <t>(En dólares)</t>
  </si>
  <si>
    <t>Derechos de Intangibles Diversos</t>
  </si>
  <si>
    <t xml:space="preserve">    Beneficios Adicionales</t>
  </si>
  <si>
    <t xml:space="preserve">    Oxigeno</t>
  </si>
  <si>
    <t xml:space="preserve">    Servicios de Correos</t>
  </si>
  <si>
    <t xml:space="preserve">    Complementos</t>
  </si>
  <si>
    <t xml:space="preserve">    Servicios de Capacitacion</t>
  </si>
  <si>
    <t xml:space="preserve">    Gastos Corrientes Diversos</t>
  </si>
  <si>
    <t xml:space="preserve">    Multas y Costos Judiciales</t>
  </si>
  <si>
    <t>Amortizacion de Inversiones Intangibles</t>
  </si>
  <si>
    <t xml:space="preserve">    Amortizacion de Inversiones Intangibles</t>
  </si>
  <si>
    <t>MARZO 2016</t>
  </si>
  <si>
    <t>MARZO 2017</t>
  </si>
  <si>
    <t>Reporte Acumulado Del 1 de Enero al 31 de Marzo Años 2017-2016</t>
  </si>
  <si>
    <t>REPORTE ACUMULADO DEL 1 DE ENERO AL 31 DE MARZO AÑOS 2017-2016</t>
  </si>
  <si>
    <t>Del 1 de Enero al 31 de Marzo Años 2017-2016</t>
  </si>
  <si>
    <t>Detrimento de Fondos</t>
  </si>
  <si>
    <t>Del 1 de Enero al 31 de Marzo años 2017-2016</t>
  </si>
  <si>
    <t>Del 1 de enero al 31 de Marzo Años 2017-2016</t>
  </si>
  <si>
    <t>Al 31 de Marzo Años 2017-2016</t>
  </si>
  <si>
    <t>Resultado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</si>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</sst>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€-2]* #,##0.00_);_([$€-2]* \(#,##0.00\);_([$€-2]* &quot;-&quot;??_)"/>
    <numFmt numFmtId="166" formatCode="_(* #,##0_);_(* \(#,##0\);_(* &quot;-&quot;??_);_(@_)"/>
    <numFmt numFmtId="167" formatCode="_-[$$-440A]* #,##0_ ;_-[$$-440A]* \-#,##0\ ;_-[$$-440A]* &quot;-&quot;??_ ;_-@_ "/>
    <numFmt numFmtId="168" formatCode="_-&quot;$&quot;* #,##0.00_-;\-&quot;$&quot;* #,##0.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name val="Arial"/>
      <family val="2"/>
    </font>
    <font>
      <b/>
      <u val="double"/>
      <sz val="9"/>
      <name val="Arial"/>
      <family val="2"/>
    </font>
    <font>
      <b/>
      <u val="singleAccounting"/>
      <sz val="9"/>
      <name val="Arial"/>
      <family val="2"/>
    </font>
    <font>
      <sz val="12"/>
      <color theme="1"/>
      <name val="Antique Olive"/>
      <family val="2"/>
    </font>
    <font>
      <b/>
      <sz val="12"/>
      <color theme="1"/>
      <name val="Antique Olive"/>
    </font>
    <font>
      <sz val="12"/>
      <color theme="1"/>
      <name val="Antique Olive"/>
    </font>
    <font>
      <b/>
      <sz val="12"/>
      <name val="Antique Olive"/>
    </font>
    <font>
      <b/>
      <u/>
      <sz val="10"/>
      <color theme="1"/>
      <name val="Antique Olive"/>
    </font>
    <font>
      <b/>
      <sz val="10"/>
      <color theme="1"/>
      <name val="Antique Olive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ntique Olive"/>
      <family val="2"/>
    </font>
    <font>
      <b/>
      <u/>
      <sz val="10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14"/>
      <color theme="1"/>
      <name val="Antique Olive"/>
    </font>
    <font>
      <sz val="14"/>
      <color theme="1"/>
      <name val="Antique Olive"/>
    </font>
    <font>
      <b/>
      <sz val="12"/>
      <color theme="1"/>
      <name val="Calibri"/>
      <family val="2"/>
      <scheme val="minor"/>
    </font>
    <font>
      <sz val="12"/>
      <name val="Antique Olive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168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232">
    <xf numFmtId="0" fontId="0" fillId="0" borderId="0" xfId="0"/>
    <xf numFmtId="167" fontId="0" fillId="0" borderId="0" xfId="0" applyNumberFormat="1"/>
    <xf numFmtId="166" fontId="1" fillId="0" borderId="0" xfId="1" applyNumberFormat="1"/>
    <xf numFmtId="166" fontId="6" fillId="0" borderId="0" xfId="1" applyNumberFormat="1" applyFont="1" applyFill="1" applyBorder="1"/>
    <xf numFmtId="164" fontId="6" fillId="0" borderId="0" xfId="1" applyFont="1" applyFill="1" applyBorder="1"/>
    <xf numFmtId="43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6" fillId="0" borderId="8" xfId="0" applyFont="1" applyFill="1" applyBorder="1"/>
    <xf numFmtId="0" fontId="7" fillId="0" borderId="8" xfId="0" applyFont="1" applyFill="1" applyBorder="1"/>
    <xf numFmtId="0" fontId="5" fillId="0" borderId="8" xfId="0" applyFont="1" applyFill="1" applyBorder="1"/>
    <xf numFmtId="0" fontId="6" fillId="0" borderId="0" xfId="0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44" fontId="3" fillId="0" borderId="3" xfId="6" applyFont="1" applyFill="1" applyBorder="1" applyAlignment="1">
      <alignment horizontal="center"/>
    </xf>
    <xf numFmtId="44" fontId="6" fillId="0" borderId="3" xfId="6" applyFont="1" applyFill="1" applyBorder="1"/>
    <xf numFmtId="44" fontId="5" fillId="0" borderId="3" xfId="6" applyFont="1" applyFill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44" fontId="6" fillId="0" borderId="4" xfId="6" applyFont="1" applyFill="1" applyBorder="1"/>
    <xf numFmtId="44" fontId="5" fillId="0" borderId="4" xfId="6" applyFont="1" applyFill="1" applyBorder="1"/>
    <xf numFmtId="44" fontId="6" fillId="0" borderId="0" xfId="6" applyFont="1" applyFill="1" applyBorder="1"/>
    <xf numFmtId="44" fontId="7" fillId="0" borderId="4" xfId="6" applyFont="1" applyFill="1" applyBorder="1"/>
    <xf numFmtId="44" fontId="0" fillId="0" borderId="11" xfId="6" applyFont="1" applyFill="1" applyBorder="1"/>
    <xf numFmtId="49" fontId="3" fillId="2" borderId="1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left"/>
    </xf>
    <xf numFmtId="0" fontId="11" fillId="2" borderId="8" xfId="0" applyFont="1" applyFill="1" applyBorder="1"/>
    <xf numFmtId="44" fontId="11" fillId="2" borderId="4" xfId="6" applyFont="1" applyFill="1" applyBorder="1"/>
    <xf numFmtId="0" fontId="0" fillId="2" borderId="5" xfId="0" applyFill="1" applyBorder="1" applyAlignment="1">
      <alignment horizontal="left"/>
    </xf>
    <xf numFmtId="0" fontId="12" fillId="2" borderId="9" xfId="0" applyFont="1" applyFill="1" applyBorder="1"/>
    <xf numFmtId="44" fontId="12" fillId="2" borderId="9" xfId="6" applyFont="1" applyFill="1" applyBorder="1"/>
    <xf numFmtId="0" fontId="12" fillId="2" borderId="0" xfId="0" applyFont="1" applyFill="1" applyBorder="1" applyAlignment="1">
      <alignment horizontal="left"/>
    </xf>
    <xf numFmtId="44" fontId="12" fillId="2" borderId="3" xfId="6" applyFont="1" applyFill="1" applyBorder="1" applyAlignment="1">
      <alignment horizontal="center"/>
    </xf>
    <xf numFmtId="0" fontId="12" fillId="2" borderId="0" xfId="0" applyFont="1" applyFill="1" applyBorder="1"/>
    <xf numFmtId="44" fontId="12" fillId="2" borderId="3" xfId="6" applyFont="1" applyFill="1" applyBorder="1"/>
    <xf numFmtId="0" fontId="14" fillId="0" borderId="0" xfId="7"/>
    <xf numFmtId="0" fontId="14" fillId="0" borderId="0" xfId="7" applyAlignment="1">
      <alignment horizontal="left"/>
    </xf>
    <xf numFmtId="0" fontId="14" fillId="0" borderId="0" xfId="7" applyAlignment="1">
      <alignment horizontal="center"/>
    </xf>
    <xf numFmtId="0" fontId="14" fillId="0" borderId="0" xfId="7" applyBorder="1"/>
    <xf numFmtId="0" fontId="14" fillId="0" borderId="0" xfId="7" applyBorder="1" applyAlignment="1">
      <alignment horizontal="left"/>
    </xf>
    <xf numFmtId="0" fontId="14" fillId="0" borderId="0" xfId="7" applyBorder="1" applyAlignment="1">
      <alignment horizontal="center"/>
    </xf>
    <xf numFmtId="0" fontId="15" fillId="2" borderId="15" xfId="7" applyFont="1" applyFill="1" applyBorder="1" applyAlignment="1">
      <alignment horizontal="center" vertical="center"/>
    </xf>
    <xf numFmtId="49" fontId="15" fillId="2" borderId="15" xfId="7" applyNumberFormat="1" applyFont="1" applyFill="1" applyBorder="1" applyAlignment="1">
      <alignment horizontal="center" vertical="center"/>
    </xf>
    <xf numFmtId="0" fontId="16" fillId="0" borderId="0" xfId="7" applyFont="1" applyBorder="1"/>
    <xf numFmtId="0" fontId="16" fillId="0" borderId="0" xfId="7" applyFont="1" applyBorder="1" applyAlignment="1">
      <alignment horizontal="left"/>
    </xf>
    <xf numFmtId="0" fontId="16" fillId="0" borderId="0" xfId="7" applyFont="1" applyBorder="1" applyAlignment="1">
      <alignment horizontal="center"/>
    </xf>
    <xf numFmtId="0" fontId="15" fillId="2" borderId="15" xfId="7" applyFont="1" applyFill="1" applyBorder="1"/>
    <xf numFmtId="168" fontId="15" fillId="2" borderId="15" xfId="8" applyFont="1" applyFill="1" applyBorder="1" applyAlignment="1">
      <alignment horizontal="left"/>
    </xf>
    <xf numFmtId="168" fontId="16" fillId="0" borderId="0" xfId="8" applyFont="1" applyBorder="1" applyAlignment="1">
      <alignment horizontal="left"/>
    </xf>
    <xf numFmtId="168" fontId="15" fillId="2" borderId="15" xfId="8" applyFont="1" applyFill="1" applyBorder="1" applyAlignment="1">
      <alignment horizontal="center" vertical="center"/>
    </xf>
    <xf numFmtId="0" fontId="15" fillId="0" borderId="0" xfId="7" applyFont="1" applyAlignment="1">
      <alignment horizontal="center"/>
    </xf>
    <xf numFmtId="168" fontId="15" fillId="0" borderId="0" xfId="8" applyFont="1" applyAlignment="1">
      <alignment horizontal="center"/>
    </xf>
    <xf numFmtId="168" fontId="0" fillId="0" borderId="0" xfId="8" applyFont="1"/>
    <xf numFmtId="0" fontId="14" fillId="0" borderId="0" xfId="7" applyFill="1"/>
    <xf numFmtId="4" fontId="14" fillId="0" borderId="0" xfId="7" applyNumberFormat="1"/>
    <xf numFmtId="168" fontId="15" fillId="0" borderId="0" xfId="8" applyFont="1" applyBorder="1"/>
    <xf numFmtId="0" fontId="15" fillId="0" borderId="0" xfId="7" applyFont="1"/>
    <xf numFmtId="168" fontId="16" fillId="0" borderId="0" xfId="8" applyFont="1" applyBorder="1"/>
    <xf numFmtId="4" fontId="14" fillId="0" borderId="0" xfId="7" applyNumberFormat="1" applyFill="1" applyBorder="1"/>
    <xf numFmtId="0" fontId="14" fillId="0" borderId="0" xfId="7" applyFill="1" applyBorder="1"/>
    <xf numFmtId="4" fontId="16" fillId="0" borderId="0" xfId="7" applyNumberFormat="1" applyFont="1"/>
    <xf numFmtId="168" fontId="15" fillId="0" borderId="0" xfId="8" applyFont="1"/>
    <xf numFmtId="4" fontId="15" fillId="0" borderId="0" xfId="7" applyNumberFormat="1" applyFont="1"/>
    <xf numFmtId="44" fontId="0" fillId="0" borderId="0" xfId="9" applyFont="1"/>
    <xf numFmtId="0" fontId="15" fillId="2" borderId="14" xfId="7" applyFont="1" applyFill="1" applyBorder="1"/>
    <xf numFmtId="0" fontId="15" fillId="2" borderId="1" xfId="7" applyFont="1" applyFill="1" applyBorder="1"/>
    <xf numFmtId="49" fontId="15" fillId="2" borderId="1" xfId="7" applyNumberFormat="1" applyFont="1" applyFill="1" applyBorder="1" applyAlignment="1">
      <alignment horizontal="center"/>
    </xf>
    <xf numFmtId="49" fontId="15" fillId="2" borderId="7" xfId="9" applyNumberFormat="1" applyFont="1" applyFill="1" applyBorder="1" applyAlignment="1">
      <alignment horizontal="center"/>
    </xf>
    <xf numFmtId="49" fontId="15" fillId="0" borderId="17" xfId="7" applyNumberFormat="1" applyFont="1" applyFill="1" applyBorder="1" applyAlignment="1">
      <alignment horizontal="center"/>
    </xf>
    <xf numFmtId="49" fontId="15" fillId="2" borderId="14" xfId="7" applyNumberFormat="1" applyFont="1" applyFill="1" applyBorder="1" applyAlignment="1">
      <alignment horizontal="center"/>
    </xf>
    <xf numFmtId="0" fontId="18" fillId="2" borderId="2" xfId="7" applyFont="1" applyFill="1" applyBorder="1"/>
    <xf numFmtId="0" fontId="18" fillId="2" borderId="0" xfId="7" applyFont="1" applyFill="1" applyBorder="1"/>
    <xf numFmtId="44" fontId="18" fillId="2" borderId="4" xfId="9" applyFont="1" applyFill="1" applyBorder="1"/>
    <xf numFmtId="0" fontId="19" fillId="0" borderId="0" xfId="7" applyFont="1" applyFill="1"/>
    <xf numFmtId="44" fontId="18" fillId="2" borderId="0" xfId="9" applyFont="1" applyFill="1" applyBorder="1"/>
    <xf numFmtId="0" fontId="21" fillId="0" borderId="19" xfId="7" applyFont="1" applyBorder="1"/>
    <xf numFmtId="44" fontId="19" fillId="0" borderId="20" xfId="9" applyFont="1" applyBorder="1"/>
    <xf numFmtId="0" fontId="22" fillId="0" borderId="21" xfId="7" applyFont="1" applyFill="1" applyBorder="1"/>
    <xf numFmtId="0" fontId="19" fillId="0" borderId="18" xfId="7" applyFont="1" applyBorder="1"/>
    <xf numFmtId="0" fontId="20" fillId="0" borderId="19" xfId="10" applyFont="1" applyBorder="1"/>
    <xf numFmtId="44" fontId="20" fillId="0" borderId="20" xfId="9" applyFont="1" applyBorder="1"/>
    <xf numFmtId="4" fontId="20" fillId="0" borderId="21" xfId="10" applyNumberFormat="1" applyFont="1" applyFill="1" applyBorder="1"/>
    <xf numFmtId="4" fontId="20" fillId="0" borderId="18" xfId="10" applyNumberFormat="1" applyFont="1" applyBorder="1"/>
    <xf numFmtId="44" fontId="20" fillId="0" borderId="19" xfId="9" applyFont="1" applyBorder="1"/>
    <xf numFmtId="4" fontId="23" fillId="2" borderId="18" xfId="10" applyNumberFormat="1" applyFont="1" applyFill="1" applyBorder="1"/>
    <xf numFmtId="44" fontId="23" fillId="2" borderId="20" xfId="9" applyFont="1" applyFill="1" applyBorder="1"/>
    <xf numFmtId="0" fontId="21" fillId="0" borderId="19" xfId="10" applyFont="1" applyBorder="1"/>
    <xf numFmtId="44" fontId="21" fillId="0" borderId="20" xfId="9" applyFont="1" applyBorder="1"/>
    <xf numFmtId="4" fontId="21" fillId="0" borderId="18" xfId="10" applyNumberFormat="1" applyFont="1" applyBorder="1"/>
    <xf numFmtId="44" fontId="20" fillId="0" borderId="22" xfId="9" applyFont="1" applyBorder="1"/>
    <xf numFmtId="44" fontId="20" fillId="0" borderId="23" xfId="9" applyFont="1" applyBorder="1"/>
    <xf numFmtId="4" fontId="21" fillId="0" borderId="21" xfId="10" applyNumberFormat="1" applyFont="1" applyFill="1" applyBorder="1"/>
    <xf numFmtId="44" fontId="21" fillId="0" borderId="24" xfId="9" applyFont="1" applyBorder="1"/>
    <xf numFmtId="4" fontId="24" fillId="0" borderId="25" xfId="10" applyNumberFormat="1" applyFont="1" applyBorder="1"/>
    <xf numFmtId="44" fontId="21" fillId="0" borderId="26" xfId="9" applyFont="1" applyBorder="1"/>
    <xf numFmtId="4" fontId="20" fillId="0" borderId="27" xfId="10" applyNumberFormat="1" applyFont="1" applyFill="1" applyBorder="1"/>
    <xf numFmtId="4" fontId="21" fillId="0" borderId="28" xfId="10" applyNumberFormat="1" applyFont="1" applyBorder="1"/>
    <xf numFmtId="44" fontId="21" fillId="0" borderId="29" xfId="9" applyFont="1" applyBorder="1"/>
    <xf numFmtId="0" fontId="23" fillId="2" borderId="19" xfId="10" applyFont="1" applyFill="1" applyBorder="1"/>
    <xf numFmtId="4" fontId="20" fillId="0" borderId="19" xfId="10" applyNumberFormat="1" applyFont="1" applyBorder="1"/>
    <xf numFmtId="44" fontId="20" fillId="0" borderId="28" xfId="9" applyFont="1" applyBorder="1"/>
    <xf numFmtId="4" fontId="21" fillId="0" borderId="27" xfId="10" applyNumberFormat="1" applyFont="1" applyFill="1" applyBorder="1"/>
    <xf numFmtId="4" fontId="21" fillId="0" borderId="19" xfId="10" applyNumberFormat="1" applyFont="1" applyBorder="1"/>
    <xf numFmtId="44" fontId="21" fillId="0" borderId="19" xfId="9" applyFont="1" applyBorder="1"/>
    <xf numFmtId="0" fontId="22" fillId="0" borderId="0" xfId="7" applyFont="1" applyFill="1"/>
    <xf numFmtId="0" fontId="22" fillId="0" borderId="0" xfId="7" applyFont="1"/>
    <xf numFmtId="44" fontId="22" fillId="0" borderId="0" xfId="9" applyFont="1"/>
    <xf numFmtId="44" fontId="20" fillId="0" borderId="30" xfId="9" applyFont="1" applyBorder="1"/>
    <xf numFmtId="0" fontId="24" fillId="2" borderId="31" xfId="10" applyFont="1" applyFill="1" applyBorder="1" applyAlignment="1">
      <alignment horizontal="center"/>
    </xf>
    <xf numFmtId="44" fontId="21" fillId="2" borderId="32" xfId="9" applyFont="1" applyFill="1" applyBorder="1"/>
    <xf numFmtId="0" fontId="25" fillId="0" borderId="0" xfId="7" applyFont="1" applyFill="1"/>
    <xf numFmtId="0" fontId="26" fillId="0" borderId="0" xfId="7" applyFont="1" applyFill="1"/>
    <xf numFmtId="0" fontId="26" fillId="0" borderId="0" xfId="7" applyFont="1"/>
    <xf numFmtId="44" fontId="26" fillId="0" borderId="0" xfId="9" applyFont="1"/>
    <xf numFmtId="44" fontId="19" fillId="0" borderId="0" xfId="9" applyFont="1"/>
    <xf numFmtId="44" fontId="25" fillId="0" borderId="0" xfId="9" applyFont="1"/>
    <xf numFmtId="49" fontId="15" fillId="0" borderId="0" xfId="7" applyNumberFormat="1" applyFont="1" applyFill="1" applyBorder="1" applyAlignment="1">
      <alignment horizontal="center"/>
    </xf>
    <xf numFmtId="49" fontId="15" fillId="2" borderId="7" xfId="7" applyNumberFormat="1" applyFont="1" applyFill="1" applyBorder="1" applyAlignment="1">
      <alignment horizontal="center"/>
    </xf>
    <xf numFmtId="0" fontId="14" fillId="0" borderId="2" xfId="7" applyBorder="1"/>
    <xf numFmtId="4" fontId="14" fillId="0" borderId="0" xfId="7" applyNumberFormat="1" applyBorder="1"/>
    <xf numFmtId="4" fontId="14" fillId="0" borderId="4" xfId="7" applyNumberFormat="1" applyBorder="1"/>
    <xf numFmtId="0" fontId="15" fillId="2" borderId="34" xfId="7" applyFont="1" applyFill="1" applyBorder="1"/>
    <xf numFmtId="44" fontId="15" fillId="2" borderId="35" xfId="9" applyFont="1" applyFill="1" applyBorder="1"/>
    <xf numFmtId="4" fontId="15" fillId="2" borderId="35" xfId="7" applyNumberFormat="1" applyFont="1" applyFill="1" applyBorder="1"/>
    <xf numFmtId="44" fontId="15" fillId="2" borderId="36" xfId="9" applyFont="1" applyFill="1" applyBorder="1"/>
    <xf numFmtId="44" fontId="0" fillId="0" borderId="0" xfId="9" applyFont="1" applyBorder="1"/>
    <xf numFmtId="44" fontId="0" fillId="0" borderId="4" xfId="9" applyFont="1" applyBorder="1"/>
    <xf numFmtId="4" fontId="15" fillId="0" borderId="0" xfId="7" applyNumberFormat="1" applyFont="1" applyBorder="1"/>
    <xf numFmtId="44" fontId="15" fillId="0" borderId="0" xfId="9" applyFont="1" applyBorder="1"/>
    <xf numFmtId="44" fontId="15" fillId="0" borderId="4" xfId="9" applyFont="1" applyBorder="1"/>
    <xf numFmtId="0" fontId="15" fillId="2" borderId="37" xfId="7" applyFont="1" applyFill="1" applyBorder="1"/>
    <xf numFmtId="44" fontId="15" fillId="2" borderId="38" xfId="9" applyFont="1" applyFill="1" applyBorder="1"/>
    <xf numFmtId="4" fontId="14" fillId="0" borderId="3" xfId="7" applyNumberFormat="1" applyFill="1" applyBorder="1"/>
    <xf numFmtId="44" fontId="23" fillId="2" borderId="19" xfId="9" applyFont="1" applyFill="1" applyBorder="1"/>
    <xf numFmtId="44" fontId="27" fillId="2" borderId="35" xfId="9" applyFont="1" applyFill="1" applyBorder="1"/>
    <xf numFmtId="0" fontId="20" fillId="0" borderId="0" xfId="7" applyFont="1"/>
    <xf numFmtId="0" fontId="21" fillId="2" borderId="19" xfId="10" applyFont="1" applyFill="1" applyBorder="1"/>
    <xf numFmtId="0" fontId="20" fillId="2" borderId="19" xfId="10" applyFont="1" applyFill="1" applyBorder="1"/>
    <xf numFmtId="44" fontId="20" fillId="2" borderId="20" xfId="9" applyFont="1" applyFill="1" applyBorder="1"/>
    <xf numFmtId="44" fontId="19" fillId="0" borderId="19" xfId="9" applyFont="1" applyBorder="1"/>
    <xf numFmtId="0" fontId="15" fillId="0" borderId="0" xfId="7" applyFont="1" applyAlignment="1">
      <alignment horizontal="center"/>
    </xf>
    <xf numFmtId="49" fontId="3" fillId="2" borderId="39" xfId="0" applyNumberFormat="1" applyFont="1" applyFill="1" applyBorder="1" applyAlignment="1">
      <alignment horizontal="center" wrapText="1"/>
    </xf>
    <xf numFmtId="44" fontId="5" fillId="0" borderId="0" xfId="6" applyFont="1" applyFill="1" applyBorder="1" applyAlignment="1">
      <alignment horizontal="center"/>
    </xf>
    <xf numFmtId="44" fontId="5" fillId="0" borderId="0" xfId="6" applyFont="1" applyFill="1" applyBorder="1"/>
    <xf numFmtId="44" fontId="6" fillId="0" borderId="0" xfId="6" applyFont="1" applyFill="1" applyBorder="1" applyAlignment="1">
      <alignment horizontal="right"/>
    </xf>
    <xf numFmtId="44" fontId="7" fillId="0" borderId="0" xfId="6" applyFont="1" applyFill="1" applyBorder="1"/>
    <xf numFmtId="44" fontId="0" fillId="0" borderId="0" xfId="6" applyFont="1" applyFill="1" applyBorder="1"/>
    <xf numFmtId="0" fontId="15" fillId="3" borderId="35" xfId="7" applyFont="1" applyFill="1" applyBorder="1"/>
    <xf numFmtId="49" fontId="15" fillId="3" borderId="35" xfId="7" applyNumberFormat="1" applyFont="1" applyFill="1" applyBorder="1" applyAlignment="1">
      <alignment horizontal="center"/>
    </xf>
    <xf numFmtId="49" fontId="15" fillId="3" borderId="0" xfId="7" applyNumberFormat="1" applyFont="1" applyFill="1" applyAlignment="1">
      <alignment horizontal="center"/>
    </xf>
    <xf numFmtId="49" fontId="15" fillId="3" borderId="35" xfId="8" applyNumberFormat="1" applyFont="1" applyFill="1" applyBorder="1" applyAlignment="1">
      <alignment horizontal="center"/>
    </xf>
    <xf numFmtId="168" fontId="15" fillId="0" borderId="0" xfId="8" applyFont="1" applyBorder="1" applyAlignment="1">
      <alignment horizontal="center"/>
    </xf>
    <xf numFmtId="49" fontId="15" fillId="0" borderId="0" xfId="7" applyNumberFormat="1" applyFont="1" applyAlignment="1">
      <alignment horizontal="center"/>
    </xf>
    <xf numFmtId="0" fontId="15" fillId="4" borderId="35" xfId="7" applyFont="1" applyFill="1" applyBorder="1"/>
    <xf numFmtId="4" fontId="15" fillId="4" borderId="35" xfId="7" applyNumberFormat="1" applyFont="1" applyFill="1" applyBorder="1"/>
    <xf numFmtId="0" fontId="15" fillId="4" borderId="0" xfId="7" applyFont="1" applyFill="1"/>
    <xf numFmtId="4" fontId="15" fillId="4" borderId="0" xfId="7" applyNumberFormat="1" applyFont="1" applyFill="1"/>
    <xf numFmtId="168" fontId="15" fillId="3" borderId="0" xfId="8" applyFont="1" applyFill="1" applyBorder="1"/>
    <xf numFmtId="0" fontId="14" fillId="3" borderId="0" xfId="7" applyFill="1"/>
    <xf numFmtId="0" fontId="15" fillId="3" borderId="0" xfId="7" applyFont="1" applyFill="1"/>
    <xf numFmtId="44" fontId="15" fillId="4" borderId="35" xfId="8" applyNumberFormat="1" applyFont="1" applyFill="1" applyBorder="1"/>
    <xf numFmtId="44" fontId="0" fillId="0" borderId="0" xfId="8" applyNumberFormat="1" applyFont="1"/>
    <xf numFmtId="44" fontId="16" fillId="0" borderId="0" xfId="6" applyNumberFormat="1" applyFont="1" applyBorder="1"/>
    <xf numFmtId="44" fontId="15" fillId="0" borderId="0" xfId="6" applyNumberFormat="1" applyFont="1" applyBorder="1"/>
    <xf numFmtId="44" fontId="0" fillId="0" borderId="0" xfId="6" applyNumberFormat="1" applyFont="1"/>
    <xf numFmtId="44" fontId="15" fillId="0" borderId="0" xfId="8" applyNumberFormat="1" applyFont="1"/>
    <xf numFmtId="44" fontId="15" fillId="3" borderId="35" xfId="8" applyNumberFormat="1" applyFont="1" applyFill="1" applyBorder="1"/>
    <xf numFmtId="44" fontId="0" fillId="0" borderId="0" xfId="8" applyNumberFormat="1" applyFont="1" applyFill="1" applyBorder="1"/>
    <xf numFmtId="44" fontId="15" fillId="4" borderId="0" xfId="8" applyNumberFormat="1" applyFont="1" applyFill="1"/>
    <xf numFmtId="44" fontId="11" fillId="0" borderId="0" xfId="6" applyFont="1" applyFill="1" applyBorder="1" applyAlignment="1">
      <alignment horizontal="center"/>
    </xf>
    <xf numFmtId="0" fontId="0" fillId="0" borderId="0" xfId="0" applyFill="1" applyBorder="1"/>
    <xf numFmtId="44" fontId="13" fillId="0" borderId="0" xfId="6" applyFont="1" applyFill="1" applyBorder="1"/>
    <xf numFmtId="44" fontId="11" fillId="0" borderId="0" xfId="6" applyFont="1" applyFill="1" applyBorder="1"/>
    <xf numFmtId="44" fontId="11" fillId="2" borderId="8" xfId="6" applyFont="1" applyFill="1" applyBorder="1"/>
    <xf numFmtId="0" fontId="3" fillId="2" borderId="40" xfId="0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44" fontId="3" fillId="0" borderId="43" xfId="6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12" fillId="2" borderId="44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0" fillId="2" borderId="45" xfId="0" applyFill="1" applyBorder="1"/>
    <xf numFmtId="0" fontId="5" fillId="2" borderId="46" xfId="0" applyFont="1" applyFill="1" applyBorder="1"/>
    <xf numFmtId="44" fontId="5" fillId="2" borderId="47" xfId="6" applyFont="1" applyFill="1" applyBorder="1"/>
    <xf numFmtId="44" fontId="5" fillId="2" borderId="48" xfId="6" applyFont="1" applyFill="1" applyBorder="1"/>
    <xf numFmtId="39" fontId="17" fillId="2" borderId="15" xfId="8" applyNumberFormat="1" applyFont="1" applyFill="1" applyBorder="1" applyAlignment="1">
      <alignment horizontal="right"/>
    </xf>
    <xf numFmtId="168" fontId="28" fillId="0" borderId="0" xfId="8" applyFont="1" applyBorder="1" applyAlignment="1">
      <alignment horizontal="left"/>
    </xf>
    <xf numFmtId="0" fontId="3" fillId="0" borderId="49" xfId="0" applyFont="1" applyFill="1" applyBorder="1" applyAlignment="1">
      <alignment horizontal="left"/>
    </xf>
    <xf numFmtId="0" fontId="3" fillId="0" borderId="4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44" fontId="11" fillId="2" borderId="3" xfId="6" applyFont="1" applyFill="1" applyBorder="1"/>
    <xf numFmtId="0" fontId="5" fillId="0" borderId="3" xfId="0" applyFont="1" applyFill="1" applyBorder="1" applyAlignment="1">
      <alignment horizontal="left"/>
    </xf>
    <xf numFmtId="44" fontId="5" fillId="0" borderId="3" xfId="6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/>
    <xf numFmtId="0" fontId="5" fillId="0" borderId="3" xfId="0" applyFont="1" applyFill="1" applyBorder="1"/>
    <xf numFmtId="44" fontId="13" fillId="2" borderId="3" xfId="6" applyFont="1" applyFill="1" applyBorder="1"/>
    <xf numFmtId="0" fontId="6" fillId="0" borderId="50" xfId="0" applyFont="1" applyFill="1" applyBorder="1" applyAlignment="1">
      <alignment horizontal="left"/>
    </xf>
    <xf numFmtId="0" fontId="6" fillId="0" borderId="50" xfId="0" applyFont="1" applyFill="1" applyBorder="1"/>
    <xf numFmtId="44" fontId="6" fillId="0" borderId="50" xfId="6" applyFont="1" applyFill="1" applyBorder="1"/>
    <xf numFmtId="0" fontId="2" fillId="0" borderId="51" xfId="0" applyFont="1" applyFill="1" applyBorder="1" applyAlignment="1">
      <alignment horizontal="left"/>
    </xf>
    <xf numFmtId="0" fontId="2" fillId="0" borderId="52" xfId="0" applyFont="1" applyFill="1" applyBorder="1" applyAlignment="1">
      <alignment horizontal="left"/>
    </xf>
    <xf numFmtId="44" fontId="6" fillId="0" borderId="53" xfId="6" applyFont="1" applyFill="1" applyBorder="1" applyAlignment="1">
      <alignment horizontal="right"/>
    </xf>
    <xf numFmtId="44" fontId="6" fillId="0" borderId="52" xfId="6" applyFont="1" applyFill="1" applyBorder="1" applyAlignment="1">
      <alignment horizontal="right"/>
    </xf>
    <xf numFmtId="44" fontId="6" fillId="0" borderId="8" xfId="6" applyFont="1" applyFill="1" applyBorder="1"/>
    <xf numFmtId="44" fontId="5" fillId="0" borderId="8" xfId="6" applyFont="1" applyFill="1" applyBorder="1"/>
    <xf numFmtId="44" fontId="7" fillId="0" borderId="8" xfId="6" applyFont="1" applyFill="1" applyBorder="1"/>
    <xf numFmtId="44" fontId="0" fillId="0" borderId="46" xfId="6" applyFont="1" applyFill="1" applyBorder="1"/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4" fillId="0" borderId="0" xfId="7" applyAlignment="1">
      <alignment horizontal="left"/>
    </xf>
    <xf numFmtId="0" fontId="14" fillId="0" borderId="0" xfId="7" applyAlignment="1">
      <alignment horizontal="center"/>
    </xf>
    <xf numFmtId="0" fontId="15" fillId="0" borderId="0" xfId="7" applyFont="1" applyFill="1" applyBorder="1" applyAlignment="1">
      <alignment horizontal="center"/>
    </xf>
    <xf numFmtId="0" fontId="15" fillId="0" borderId="16" xfId="7" applyFont="1" applyBorder="1" applyAlignment="1">
      <alignment horizontal="center"/>
    </xf>
    <xf numFmtId="0" fontId="15" fillId="0" borderId="0" xfId="7" applyFont="1" applyAlignment="1">
      <alignment horizontal="center"/>
    </xf>
    <xf numFmtId="0" fontId="19" fillId="0" borderId="33" xfId="7" applyFont="1" applyBorder="1" applyAlignment="1">
      <alignment horizontal="center"/>
    </xf>
    <xf numFmtId="0" fontId="25" fillId="0" borderId="16" xfId="7" applyFont="1" applyBorder="1" applyAlignment="1">
      <alignment horizontal="center"/>
    </xf>
    <xf numFmtId="0" fontId="15" fillId="0" borderId="0" xfId="7" applyFont="1" applyBorder="1" applyAlignment="1">
      <alignment horizontal="center"/>
    </xf>
  </cellXfs>
  <cellStyles count="11">
    <cellStyle name="Euro" xfId="5"/>
    <cellStyle name="Millares" xfId="1" builtinId="3"/>
    <cellStyle name="Millares 2" xfId="3"/>
    <cellStyle name="Moneda" xfId="6" builtinId="4"/>
    <cellStyle name="Moneda 2" xfId="8"/>
    <cellStyle name="Moneda 3" xfId="9"/>
    <cellStyle name="Normal" xfId="0" builtinId="0"/>
    <cellStyle name="Normal 2" xfId="2"/>
    <cellStyle name="Normal 2 2" xfId="10"/>
    <cellStyle name="Normal 3" xfId="4"/>
    <cellStyle name="Normal 4" xfId="7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tique Olive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tique Olive"/>
        <scheme val="none"/>
      </font>
      <alignment horizontal="left" vertical="bottom" textRotation="0" wrapText="0" indent="0" justifyLastLine="0" shrinkToFit="0" readingOrder="0"/>
    </dxf>
    <dxf>
      <font>
        <i val="0"/>
      </font>
    </dxf>
    <dxf>
      <font>
        <i val="0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2" displayName="Tabla2" ref="A9:C23" totalsRowShown="0" headerRowDxfId="4" dataDxfId="3">
  <tableColumns count="3">
    <tableColumn id="1" name="Columna1" dataDxfId="2"/>
    <tableColumn id="2" name="Columna2" dataDxfId="1" dataCellStyle="Moneda"/>
    <tableColumn id="3" name="Columna3" dataDxfId="0" dataCellStyle="Moned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1"/>
  <sheetViews>
    <sheetView tabSelected="1" zoomScale="120" zoomScaleNormal="120" workbookViewId="0">
      <selection activeCell="B9" sqref="B9"/>
    </sheetView>
  </sheetViews>
  <sheetFormatPr baseColWidth="10" defaultRowHeight="15"/>
  <cols>
    <col min="1" max="1" width="11.5703125" style="21" customWidth="1"/>
    <col min="2" max="2" width="56.28515625" bestFit="1" customWidth="1"/>
    <col min="3" max="3" width="18.7109375" customWidth="1"/>
    <col min="4" max="4" width="18" customWidth="1"/>
    <col min="5" max="5" width="12.140625" style="176" bestFit="1" customWidth="1"/>
    <col min="6" max="6" width="12.28515625" bestFit="1" customWidth="1"/>
    <col min="7" max="7" width="12.7109375" customWidth="1"/>
    <col min="252" max="252" width="7.140625" customWidth="1"/>
    <col min="253" max="253" width="28.7109375" customWidth="1"/>
    <col min="254" max="254" width="14" customWidth="1"/>
    <col min="255" max="255" width="15.28515625" customWidth="1"/>
    <col min="256" max="259" width="15.7109375" customWidth="1"/>
    <col min="260" max="260" width="12.7109375" customWidth="1"/>
    <col min="262" max="262" width="12.28515625" bestFit="1" customWidth="1"/>
    <col min="263" max="263" width="12.7109375" customWidth="1"/>
    <col min="508" max="508" width="7.140625" customWidth="1"/>
    <col min="509" max="509" width="28.7109375" customWidth="1"/>
    <col min="510" max="510" width="14" customWidth="1"/>
    <col min="511" max="511" width="15.28515625" customWidth="1"/>
    <col min="512" max="515" width="15.7109375" customWidth="1"/>
    <col min="516" max="516" width="12.7109375" customWidth="1"/>
    <col min="518" max="518" width="12.28515625" bestFit="1" customWidth="1"/>
    <col min="519" max="519" width="12.7109375" customWidth="1"/>
    <col min="764" max="764" width="7.140625" customWidth="1"/>
    <col min="765" max="765" width="28.7109375" customWidth="1"/>
    <col min="766" max="766" width="14" customWidth="1"/>
    <col min="767" max="767" width="15.28515625" customWidth="1"/>
    <col min="768" max="771" width="15.7109375" customWidth="1"/>
    <col min="772" max="772" width="12.7109375" customWidth="1"/>
    <col min="774" max="774" width="12.28515625" bestFit="1" customWidth="1"/>
    <col min="775" max="775" width="12.7109375" customWidth="1"/>
    <col min="1020" max="1020" width="7.140625" customWidth="1"/>
    <col min="1021" max="1021" width="28.7109375" customWidth="1"/>
    <col min="1022" max="1022" width="14" customWidth="1"/>
    <col min="1023" max="1023" width="15.28515625" customWidth="1"/>
    <col min="1024" max="1027" width="15.7109375" customWidth="1"/>
    <col min="1028" max="1028" width="12.7109375" customWidth="1"/>
    <col min="1030" max="1030" width="12.28515625" bestFit="1" customWidth="1"/>
    <col min="1031" max="1031" width="12.7109375" customWidth="1"/>
    <col min="1276" max="1276" width="7.140625" customWidth="1"/>
    <col min="1277" max="1277" width="28.7109375" customWidth="1"/>
    <col min="1278" max="1278" width="14" customWidth="1"/>
    <col min="1279" max="1279" width="15.28515625" customWidth="1"/>
    <col min="1280" max="1283" width="15.7109375" customWidth="1"/>
    <col min="1284" max="1284" width="12.7109375" customWidth="1"/>
    <col min="1286" max="1286" width="12.28515625" bestFit="1" customWidth="1"/>
    <col min="1287" max="1287" width="12.7109375" customWidth="1"/>
    <col min="1532" max="1532" width="7.140625" customWidth="1"/>
    <col min="1533" max="1533" width="28.7109375" customWidth="1"/>
    <col min="1534" max="1534" width="14" customWidth="1"/>
    <col min="1535" max="1535" width="15.28515625" customWidth="1"/>
    <col min="1536" max="1539" width="15.7109375" customWidth="1"/>
    <col min="1540" max="1540" width="12.7109375" customWidth="1"/>
    <col min="1542" max="1542" width="12.28515625" bestFit="1" customWidth="1"/>
    <col min="1543" max="1543" width="12.7109375" customWidth="1"/>
    <col min="1788" max="1788" width="7.140625" customWidth="1"/>
    <col min="1789" max="1789" width="28.7109375" customWidth="1"/>
    <col min="1790" max="1790" width="14" customWidth="1"/>
    <col min="1791" max="1791" width="15.28515625" customWidth="1"/>
    <col min="1792" max="1795" width="15.7109375" customWidth="1"/>
    <col min="1796" max="1796" width="12.7109375" customWidth="1"/>
    <col min="1798" max="1798" width="12.28515625" bestFit="1" customWidth="1"/>
    <col min="1799" max="1799" width="12.7109375" customWidth="1"/>
    <col min="2044" max="2044" width="7.140625" customWidth="1"/>
    <col min="2045" max="2045" width="28.7109375" customWidth="1"/>
    <col min="2046" max="2046" width="14" customWidth="1"/>
    <col min="2047" max="2047" width="15.28515625" customWidth="1"/>
    <col min="2048" max="2051" width="15.7109375" customWidth="1"/>
    <col min="2052" max="2052" width="12.7109375" customWidth="1"/>
    <col min="2054" max="2054" width="12.28515625" bestFit="1" customWidth="1"/>
    <col min="2055" max="2055" width="12.7109375" customWidth="1"/>
    <col min="2300" max="2300" width="7.140625" customWidth="1"/>
    <col min="2301" max="2301" width="28.7109375" customWidth="1"/>
    <col min="2302" max="2302" width="14" customWidth="1"/>
    <col min="2303" max="2303" width="15.28515625" customWidth="1"/>
    <col min="2304" max="2307" width="15.7109375" customWidth="1"/>
    <col min="2308" max="2308" width="12.7109375" customWidth="1"/>
    <col min="2310" max="2310" width="12.28515625" bestFit="1" customWidth="1"/>
    <col min="2311" max="2311" width="12.7109375" customWidth="1"/>
    <col min="2556" max="2556" width="7.140625" customWidth="1"/>
    <col min="2557" max="2557" width="28.7109375" customWidth="1"/>
    <col min="2558" max="2558" width="14" customWidth="1"/>
    <col min="2559" max="2559" width="15.28515625" customWidth="1"/>
    <col min="2560" max="2563" width="15.7109375" customWidth="1"/>
    <col min="2564" max="2564" width="12.7109375" customWidth="1"/>
    <col min="2566" max="2566" width="12.28515625" bestFit="1" customWidth="1"/>
    <col min="2567" max="2567" width="12.7109375" customWidth="1"/>
    <col min="2812" max="2812" width="7.140625" customWidth="1"/>
    <col min="2813" max="2813" width="28.7109375" customWidth="1"/>
    <col min="2814" max="2814" width="14" customWidth="1"/>
    <col min="2815" max="2815" width="15.28515625" customWidth="1"/>
    <col min="2816" max="2819" width="15.7109375" customWidth="1"/>
    <col min="2820" max="2820" width="12.7109375" customWidth="1"/>
    <col min="2822" max="2822" width="12.28515625" bestFit="1" customWidth="1"/>
    <col min="2823" max="2823" width="12.7109375" customWidth="1"/>
    <col min="3068" max="3068" width="7.140625" customWidth="1"/>
    <col min="3069" max="3069" width="28.7109375" customWidth="1"/>
    <col min="3070" max="3070" width="14" customWidth="1"/>
    <col min="3071" max="3071" width="15.28515625" customWidth="1"/>
    <col min="3072" max="3075" width="15.7109375" customWidth="1"/>
    <col min="3076" max="3076" width="12.7109375" customWidth="1"/>
    <col min="3078" max="3078" width="12.28515625" bestFit="1" customWidth="1"/>
    <col min="3079" max="3079" width="12.7109375" customWidth="1"/>
    <col min="3324" max="3324" width="7.140625" customWidth="1"/>
    <col min="3325" max="3325" width="28.7109375" customWidth="1"/>
    <col min="3326" max="3326" width="14" customWidth="1"/>
    <col min="3327" max="3327" width="15.28515625" customWidth="1"/>
    <col min="3328" max="3331" width="15.7109375" customWidth="1"/>
    <col min="3332" max="3332" width="12.7109375" customWidth="1"/>
    <col min="3334" max="3334" width="12.28515625" bestFit="1" customWidth="1"/>
    <col min="3335" max="3335" width="12.7109375" customWidth="1"/>
    <col min="3580" max="3580" width="7.140625" customWidth="1"/>
    <col min="3581" max="3581" width="28.7109375" customWidth="1"/>
    <col min="3582" max="3582" width="14" customWidth="1"/>
    <col min="3583" max="3583" width="15.28515625" customWidth="1"/>
    <col min="3584" max="3587" width="15.7109375" customWidth="1"/>
    <col min="3588" max="3588" width="12.7109375" customWidth="1"/>
    <col min="3590" max="3590" width="12.28515625" bestFit="1" customWidth="1"/>
    <col min="3591" max="3591" width="12.7109375" customWidth="1"/>
    <col min="3836" max="3836" width="7.140625" customWidth="1"/>
    <col min="3837" max="3837" width="28.7109375" customWidth="1"/>
    <col min="3838" max="3838" width="14" customWidth="1"/>
    <col min="3839" max="3839" width="15.28515625" customWidth="1"/>
    <col min="3840" max="3843" width="15.7109375" customWidth="1"/>
    <col min="3844" max="3844" width="12.7109375" customWidth="1"/>
    <col min="3846" max="3846" width="12.28515625" bestFit="1" customWidth="1"/>
    <col min="3847" max="3847" width="12.7109375" customWidth="1"/>
    <col min="4092" max="4092" width="7.140625" customWidth="1"/>
    <col min="4093" max="4093" width="28.7109375" customWidth="1"/>
    <col min="4094" max="4094" width="14" customWidth="1"/>
    <col min="4095" max="4095" width="15.28515625" customWidth="1"/>
    <col min="4096" max="4099" width="15.7109375" customWidth="1"/>
    <col min="4100" max="4100" width="12.7109375" customWidth="1"/>
    <col min="4102" max="4102" width="12.28515625" bestFit="1" customWidth="1"/>
    <col min="4103" max="4103" width="12.7109375" customWidth="1"/>
    <col min="4348" max="4348" width="7.140625" customWidth="1"/>
    <col min="4349" max="4349" width="28.7109375" customWidth="1"/>
    <col min="4350" max="4350" width="14" customWidth="1"/>
    <col min="4351" max="4351" width="15.28515625" customWidth="1"/>
    <col min="4352" max="4355" width="15.7109375" customWidth="1"/>
    <col min="4356" max="4356" width="12.7109375" customWidth="1"/>
    <col min="4358" max="4358" width="12.28515625" bestFit="1" customWidth="1"/>
    <col min="4359" max="4359" width="12.7109375" customWidth="1"/>
    <col min="4604" max="4604" width="7.140625" customWidth="1"/>
    <col min="4605" max="4605" width="28.7109375" customWidth="1"/>
    <col min="4606" max="4606" width="14" customWidth="1"/>
    <col min="4607" max="4607" width="15.28515625" customWidth="1"/>
    <col min="4608" max="4611" width="15.7109375" customWidth="1"/>
    <col min="4612" max="4612" width="12.7109375" customWidth="1"/>
    <col min="4614" max="4614" width="12.28515625" bestFit="1" customWidth="1"/>
    <col min="4615" max="4615" width="12.7109375" customWidth="1"/>
    <col min="4860" max="4860" width="7.140625" customWidth="1"/>
    <col min="4861" max="4861" width="28.7109375" customWidth="1"/>
    <col min="4862" max="4862" width="14" customWidth="1"/>
    <col min="4863" max="4863" width="15.28515625" customWidth="1"/>
    <col min="4864" max="4867" width="15.7109375" customWidth="1"/>
    <col min="4868" max="4868" width="12.7109375" customWidth="1"/>
    <col min="4870" max="4870" width="12.28515625" bestFit="1" customWidth="1"/>
    <col min="4871" max="4871" width="12.7109375" customWidth="1"/>
    <col min="5116" max="5116" width="7.140625" customWidth="1"/>
    <col min="5117" max="5117" width="28.7109375" customWidth="1"/>
    <col min="5118" max="5118" width="14" customWidth="1"/>
    <col min="5119" max="5119" width="15.28515625" customWidth="1"/>
    <col min="5120" max="5123" width="15.7109375" customWidth="1"/>
    <col min="5124" max="5124" width="12.7109375" customWidth="1"/>
    <col min="5126" max="5126" width="12.28515625" bestFit="1" customWidth="1"/>
    <col min="5127" max="5127" width="12.7109375" customWidth="1"/>
    <col min="5372" max="5372" width="7.140625" customWidth="1"/>
    <col min="5373" max="5373" width="28.7109375" customWidth="1"/>
    <col min="5374" max="5374" width="14" customWidth="1"/>
    <col min="5375" max="5375" width="15.28515625" customWidth="1"/>
    <col min="5376" max="5379" width="15.7109375" customWidth="1"/>
    <col min="5380" max="5380" width="12.7109375" customWidth="1"/>
    <col min="5382" max="5382" width="12.28515625" bestFit="1" customWidth="1"/>
    <col min="5383" max="5383" width="12.7109375" customWidth="1"/>
    <col min="5628" max="5628" width="7.140625" customWidth="1"/>
    <col min="5629" max="5629" width="28.7109375" customWidth="1"/>
    <col min="5630" max="5630" width="14" customWidth="1"/>
    <col min="5631" max="5631" width="15.28515625" customWidth="1"/>
    <col min="5632" max="5635" width="15.7109375" customWidth="1"/>
    <col min="5636" max="5636" width="12.7109375" customWidth="1"/>
    <col min="5638" max="5638" width="12.28515625" bestFit="1" customWidth="1"/>
    <col min="5639" max="5639" width="12.7109375" customWidth="1"/>
    <col min="5884" max="5884" width="7.140625" customWidth="1"/>
    <col min="5885" max="5885" width="28.7109375" customWidth="1"/>
    <col min="5886" max="5886" width="14" customWidth="1"/>
    <col min="5887" max="5887" width="15.28515625" customWidth="1"/>
    <col min="5888" max="5891" width="15.7109375" customWidth="1"/>
    <col min="5892" max="5892" width="12.7109375" customWidth="1"/>
    <col min="5894" max="5894" width="12.28515625" bestFit="1" customWidth="1"/>
    <col min="5895" max="5895" width="12.7109375" customWidth="1"/>
    <col min="6140" max="6140" width="7.140625" customWidth="1"/>
    <col min="6141" max="6141" width="28.7109375" customWidth="1"/>
    <col min="6142" max="6142" width="14" customWidth="1"/>
    <col min="6143" max="6143" width="15.28515625" customWidth="1"/>
    <col min="6144" max="6147" width="15.7109375" customWidth="1"/>
    <col min="6148" max="6148" width="12.7109375" customWidth="1"/>
    <col min="6150" max="6150" width="12.28515625" bestFit="1" customWidth="1"/>
    <col min="6151" max="6151" width="12.7109375" customWidth="1"/>
    <col min="6396" max="6396" width="7.140625" customWidth="1"/>
    <col min="6397" max="6397" width="28.7109375" customWidth="1"/>
    <col min="6398" max="6398" width="14" customWidth="1"/>
    <col min="6399" max="6399" width="15.28515625" customWidth="1"/>
    <col min="6400" max="6403" width="15.7109375" customWidth="1"/>
    <col min="6404" max="6404" width="12.7109375" customWidth="1"/>
    <col min="6406" max="6406" width="12.28515625" bestFit="1" customWidth="1"/>
    <col min="6407" max="6407" width="12.7109375" customWidth="1"/>
    <col min="6652" max="6652" width="7.140625" customWidth="1"/>
    <col min="6653" max="6653" width="28.7109375" customWidth="1"/>
    <col min="6654" max="6654" width="14" customWidth="1"/>
    <col min="6655" max="6655" width="15.28515625" customWidth="1"/>
    <col min="6656" max="6659" width="15.7109375" customWidth="1"/>
    <col min="6660" max="6660" width="12.7109375" customWidth="1"/>
    <col min="6662" max="6662" width="12.28515625" bestFit="1" customWidth="1"/>
    <col min="6663" max="6663" width="12.7109375" customWidth="1"/>
    <col min="6908" max="6908" width="7.140625" customWidth="1"/>
    <col min="6909" max="6909" width="28.7109375" customWidth="1"/>
    <col min="6910" max="6910" width="14" customWidth="1"/>
    <col min="6911" max="6911" width="15.28515625" customWidth="1"/>
    <col min="6912" max="6915" width="15.7109375" customWidth="1"/>
    <col min="6916" max="6916" width="12.7109375" customWidth="1"/>
    <col min="6918" max="6918" width="12.28515625" bestFit="1" customWidth="1"/>
    <col min="6919" max="6919" width="12.7109375" customWidth="1"/>
    <col min="7164" max="7164" width="7.140625" customWidth="1"/>
    <col min="7165" max="7165" width="28.7109375" customWidth="1"/>
    <col min="7166" max="7166" width="14" customWidth="1"/>
    <col min="7167" max="7167" width="15.28515625" customWidth="1"/>
    <col min="7168" max="7171" width="15.7109375" customWidth="1"/>
    <col min="7172" max="7172" width="12.7109375" customWidth="1"/>
    <col min="7174" max="7174" width="12.28515625" bestFit="1" customWidth="1"/>
    <col min="7175" max="7175" width="12.7109375" customWidth="1"/>
    <col min="7420" max="7420" width="7.140625" customWidth="1"/>
    <col min="7421" max="7421" width="28.7109375" customWidth="1"/>
    <col min="7422" max="7422" width="14" customWidth="1"/>
    <col min="7423" max="7423" width="15.28515625" customWidth="1"/>
    <col min="7424" max="7427" width="15.7109375" customWidth="1"/>
    <col min="7428" max="7428" width="12.7109375" customWidth="1"/>
    <col min="7430" max="7430" width="12.28515625" bestFit="1" customWidth="1"/>
    <col min="7431" max="7431" width="12.7109375" customWidth="1"/>
    <col min="7676" max="7676" width="7.140625" customWidth="1"/>
    <col min="7677" max="7677" width="28.7109375" customWidth="1"/>
    <col min="7678" max="7678" width="14" customWidth="1"/>
    <col min="7679" max="7679" width="15.28515625" customWidth="1"/>
    <col min="7680" max="7683" width="15.7109375" customWidth="1"/>
    <col min="7684" max="7684" width="12.7109375" customWidth="1"/>
    <col min="7686" max="7686" width="12.28515625" bestFit="1" customWidth="1"/>
    <col min="7687" max="7687" width="12.7109375" customWidth="1"/>
    <col min="7932" max="7932" width="7.140625" customWidth="1"/>
    <col min="7933" max="7933" width="28.7109375" customWidth="1"/>
    <col min="7934" max="7934" width="14" customWidth="1"/>
    <col min="7935" max="7935" width="15.28515625" customWidth="1"/>
    <col min="7936" max="7939" width="15.7109375" customWidth="1"/>
    <col min="7940" max="7940" width="12.7109375" customWidth="1"/>
    <col min="7942" max="7942" width="12.28515625" bestFit="1" customWidth="1"/>
    <col min="7943" max="7943" width="12.7109375" customWidth="1"/>
    <col min="8188" max="8188" width="7.140625" customWidth="1"/>
    <col min="8189" max="8189" width="28.7109375" customWidth="1"/>
    <col min="8190" max="8190" width="14" customWidth="1"/>
    <col min="8191" max="8191" width="15.28515625" customWidth="1"/>
    <col min="8192" max="8195" width="15.7109375" customWidth="1"/>
    <col min="8196" max="8196" width="12.7109375" customWidth="1"/>
    <col min="8198" max="8198" width="12.28515625" bestFit="1" customWidth="1"/>
    <col min="8199" max="8199" width="12.7109375" customWidth="1"/>
    <col min="8444" max="8444" width="7.140625" customWidth="1"/>
    <col min="8445" max="8445" width="28.7109375" customWidth="1"/>
    <col min="8446" max="8446" width="14" customWidth="1"/>
    <col min="8447" max="8447" width="15.28515625" customWidth="1"/>
    <col min="8448" max="8451" width="15.7109375" customWidth="1"/>
    <col min="8452" max="8452" width="12.7109375" customWidth="1"/>
    <col min="8454" max="8454" width="12.28515625" bestFit="1" customWidth="1"/>
    <col min="8455" max="8455" width="12.7109375" customWidth="1"/>
    <col min="8700" max="8700" width="7.140625" customWidth="1"/>
    <col min="8701" max="8701" width="28.7109375" customWidth="1"/>
    <col min="8702" max="8702" width="14" customWidth="1"/>
    <col min="8703" max="8703" width="15.28515625" customWidth="1"/>
    <col min="8704" max="8707" width="15.7109375" customWidth="1"/>
    <col min="8708" max="8708" width="12.7109375" customWidth="1"/>
    <col min="8710" max="8710" width="12.28515625" bestFit="1" customWidth="1"/>
    <col min="8711" max="8711" width="12.7109375" customWidth="1"/>
    <col min="8956" max="8956" width="7.140625" customWidth="1"/>
    <col min="8957" max="8957" width="28.7109375" customWidth="1"/>
    <col min="8958" max="8958" width="14" customWidth="1"/>
    <col min="8959" max="8959" width="15.28515625" customWidth="1"/>
    <col min="8960" max="8963" width="15.7109375" customWidth="1"/>
    <col min="8964" max="8964" width="12.7109375" customWidth="1"/>
    <col min="8966" max="8966" width="12.28515625" bestFit="1" customWidth="1"/>
    <col min="8967" max="8967" width="12.7109375" customWidth="1"/>
    <col min="9212" max="9212" width="7.140625" customWidth="1"/>
    <col min="9213" max="9213" width="28.7109375" customWidth="1"/>
    <col min="9214" max="9214" width="14" customWidth="1"/>
    <col min="9215" max="9215" width="15.28515625" customWidth="1"/>
    <col min="9216" max="9219" width="15.7109375" customWidth="1"/>
    <col min="9220" max="9220" width="12.7109375" customWidth="1"/>
    <col min="9222" max="9222" width="12.28515625" bestFit="1" customWidth="1"/>
    <col min="9223" max="9223" width="12.7109375" customWidth="1"/>
    <col min="9468" max="9468" width="7.140625" customWidth="1"/>
    <col min="9469" max="9469" width="28.7109375" customWidth="1"/>
    <col min="9470" max="9470" width="14" customWidth="1"/>
    <col min="9471" max="9471" width="15.28515625" customWidth="1"/>
    <col min="9472" max="9475" width="15.7109375" customWidth="1"/>
    <col min="9476" max="9476" width="12.7109375" customWidth="1"/>
    <col min="9478" max="9478" width="12.28515625" bestFit="1" customWidth="1"/>
    <col min="9479" max="9479" width="12.7109375" customWidth="1"/>
    <col min="9724" max="9724" width="7.140625" customWidth="1"/>
    <col min="9725" max="9725" width="28.7109375" customWidth="1"/>
    <col min="9726" max="9726" width="14" customWidth="1"/>
    <col min="9727" max="9727" width="15.28515625" customWidth="1"/>
    <col min="9728" max="9731" width="15.7109375" customWidth="1"/>
    <col min="9732" max="9732" width="12.7109375" customWidth="1"/>
    <col min="9734" max="9734" width="12.28515625" bestFit="1" customWidth="1"/>
    <col min="9735" max="9735" width="12.7109375" customWidth="1"/>
    <col min="9980" max="9980" width="7.140625" customWidth="1"/>
    <col min="9981" max="9981" width="28.7109375" customWidth="1"/>
    <col min="9982" max="9982" width="14" customWidth="1"/>
    <col min="9983" max="9983" width="15.28515625" customWidth="1"/>
    <col min="9984" max="9987" width="15.7109375" customWidth="1"/>
    <col min="9988" max="9988" width="12.7109375" customWidth="1"/>
    <col min="9990" max="9990" width="12.28515625" bestFit="1" customWidth="1"/>
    <col min="9991" max="9991" width="12.7109375" customWidth="1"/>
    <col min="10236" max="10236" width="7.140625" customWidth="1"/>
    <col min="10237" max="10237" width="28.7109375" customWidth="1"/>
    <col min="10238" max="10238" width="14" customWidth="1"/>
    <col min="10239" max="10239" width="15.28515625" customWidth="1"/>
    <col min="10240" max="10243" width="15.7109375" customWidth="1"/>
    <col min="10244" max="10244" width="12.7109375" customWidth="1"/>
    <col min="10246" max="10246" width="12.28515625" bestFit="1" customWidth="1"/>
    <col min="10247" max="10247" width="12.7109375" customWidth="1"/>
    <col min="10492" max="10492" width="7.140625" customWidth="1"/>
    <col min="10493" max="10493" width="28.7109375" customWidth="1"/>
    <col min="10494" max="10494" width="14" customWidth="1"/>
    <col min="10495" max="10495" width="15.28515625" customWidth="1"/>
    <col min="10496" max="10499" width="15.7109375" customWidth="1"/>
    <col min="10500" max="10500" width="12.7109375" customWidth="1"/>
    <col min="10502" max="10502" width="12.28515625" bestFit="1" customWidth="1"/>
    <col min="10503" max="10503" width="12.7109375" customWidth="1"/>
    <col min="10748" max="10748" width="7.140625" customWidth="1"/>
    <col min="10749" max="10749" width="28.7109375" customWidth="1"/>
    <col min="10750" max="10750" width="14" customWidth="1"/>
    <col min="10751" max="10751" width="15.28515625" customWidth="1"/>
    <col min="10752" max="10755" width="15.7109375" customWidth="1"/>
    <col min="10756" max="10756" width="12.7109375" customWidth="1"/>
    <col min="10758" max="10758" width="12.28515625" bestFit="1" customWidth="1"/>
    <col min="10759" max="10759" width="12.7109375" customWidth="1"/>
    <col min="11004" max="11004" width="7.140625" customWidth="1"/>
    <col min="11005" max="11005" width="28.7109375" customWidth="1"/>
    <col min="11006" max="11006" width="14" customWidth="1"/>
    <col min="11007" max="11007" width="15.28515625" customWidth="1"/>
    <col min="11008" max="11011" width="15.7109375" customWidth="1"/>
    <col min="11012" max="11012" width="12.7109375" customWidth="1"/>
    <col min="11014" max="11014" width="12.28515625" bestFit="1" customWidth="1"/>
    <col min="11015" max="11015" width="12.7109375" customWidth="1"/>
    <col min="11260" max="11260" width="7.140625" customWidth="1"/>
    <col min="11261" max="11261" width="28.7109375" customWidth="1"/>
    <col min="11262" max="11262" width="14" customWidth="1"/>
    <col min="11263" max="11263" width="15.28515625" customWidth="1"/>
    <col min="11264" max="11267" width="15.7109375" customWidth="1"/>
    <col min="11268" max="11268" width="12.7109375" customWidth="1"/>
    <col min="11270" max="11270" width="12.28515625" bestFit="1" customWidth="1"/>
    <col min="11271" max="11271" width="12.7109375" customWidth="1"/>
    <col min="11516" max="11516" width="7.140625" customWidth="1"/>
    <col min="11517" max="11517" width="28.7109375" customWidth="1"/>
    <col min="11518" max="11518" width="14" customWidth="1"/>
    <col min="11519" max="11519" width="15.28515625" customWidth="1"/>
    <col min="11520" max="11523" width="15.7109375" customWidth="1"/>
    <col min="11524" max="11524" width="12.7109375" customWidth="1"/>
    <col min="11526" max="11526" width="12.28515625" bestFit="1" customWidth="1"/>
    <col min="11527" max="11527" width="12.7109375" customWidth="1"/>
    <col min="11772" max="11772" width="7.140625" customWidth="1"/>
    <col min="11773" max="11773" width="28.7109375" customWidth="1"/>
    <col min="11774" max="11774" width="14" customWidth="1"/>
    <col min="11775" max="11775" width="15.28515625" customWidth="1"/>
    <col min="11776" max="11779" width="15.7109375" customWidth="1"/>
    <col min="11780" max="11780" width="12.7109375" customWidth="1"/>
    <col min="11782" max="11782" width="12.28515625" bestFit="1" customWidth="1"/>
    <col min="11783" max="11783" width="12.7109375" customWidth="1"/>
    <col min="12028" max="12028" width="7.140625" customWidth="1"/>
    <col min="12029" max="12029" width="28.7109375" customWidth="1"/>
    <col min="12030" max="12030" width="14" customWidth="1"/>
    <col min="12031" max="12031" width="15.28515625" customWidth="1"/>
    <col min="12032" max="12035" width="15.7109375" customWidth="1"/>
    <col min="12036" max="12036" width="12.7109375" customWidth="1"/>
    <col min="12038" max="12038" width="12.28515625" bestFit="1" customWidth="1"/>
    <col min="12039" max="12039" width="12.7109375" customWidth="1"/>
    <col min="12284" max="12284" width="7.140625" customWidth="1"/>
    <col min="12285" max="12285" width="28.7109375" customWidth="1"/>
    <col min="12286" max="12286" width="14" customWidth="1"/>
    <col min="12287" max="12287" width="15.28515625" customWidth="1"/>
    <col min="12288" max="12291" width="15.7109375" customWidth="1"/>
    <col min="12292" max="12292" width="12.7109375" customWidth="1"/>
    <col min="12294" max="12294" width="12.28515625" bestFit="1" customWidth="1"/>
    <col min="12295" max="12295" width="12.7109375" customWidth="1"/>
    <col min="12540" max="12540" width="7.140625" customWidth="1"/>
    <col min="12541" max="12541" width="28.7109375" customWidth="1"/>
    <col min="12542" max="12542" width="14" customWidth="1"/>
    <col min="12543" max="12543" width="15.28515625" customWidth="1"/>
    <col min="12544" max="12547" width="15.7109375" customWidth="1"/>
    <col min="12548" max="12548" width="12.7109375" customWidth="1"/>
    <col min="12550" max="12550" width="12.28515625" bestFit="1" customWidth="1"/>
    <col min="12551" max="12551" width="12.7109375" customWidth="1"/>
    <col min="12796" max="12796" width="7.140625" customWidth="1"/>
    <col min="12797" max="12797" width="28.7109375" customWidth="1"/>
    <col min="12798" max="12798" width="14" customWidth="1"/>
    <col min="12799" max="12799" width="15.28515625" customWidth="1"/>
    <col min="12800" max="12803" width="15.7109375" customWidth="1"/>
    <col min="12804" max="12804" width="12.7109375" customWidth="1"/>
    <col min="12806" max="12806" width="12.28515625" bestFit="1" customWidth="1"/>
    <col min="12807" max="12807" width="12.7109375" customWidth="1"/>
    <col min="13052" max="13052" width="7.140625" customWidth="1"/>
    <col min="13053" max="13053" width="28.7109375" customWidth="1"/>
    <col min="13054" max="13054" width="14" customWidth="1"/>
    <col min="13055" max="13055" width="15.28515625" customWidth="1"/>
    <col min="13056" max="13059" width="15.7109375" customWidth="1"/>
    <col min="13060" max="13060" width="12.7109375" customWidth="1"/>
    <col min="13062" max="13062" width="12.28515625" bestFit="1" customWidth="1"/>
    <col min="13063" max="13063" width="12.7109375" customWidth="1"/>
    <col min="13308" max="13308" width="7.140625" customWidth="1"/>
    <col min="13309" max="13309" width="28.7109375" customWidth="1"/>
    <col min="13310" max="13310" width="14" customWidth="1"/>
    <col min="13311" max="13311" width="15.28515625" customWidth="1"/>
    <col min="13312" max="13315" width="15.7109375" customWidth="1"/>
    <col min="13316" max="13316" width="12.7109375" customWidth="1"/>
    <col min="13318" max="13318" width="12.28515625" bestFit="1" customWidth="1"/>
    <col min="13319" max="13319" width="12.7109375" customWidth="1"/>
    <col min="13564" max="13564" width="7.140625" customWidth="1"/>
    <col min="13565" max="13565" width="28.7109375" customWidth="1"/>
    <col min="13566" max="13566" width="14" customWidth="1"/>
    <col min="13567" max="13567" width="15.28515625" customWidth="1"/>
    <col min="13568" max="13571" width="15.7109375" customWidth="1"/>
    <col min="13572" max="13572" width="12.7109375" customWidth="1"/>
    <col min="13574" max="13574" width="12.28515625" bestFit="1" customWidth="1"/>
    <col min="13575" max="13575" width="12.7109375" customWidth="1"/>
    <col min="13820" max="13820" width="7.140625" customWidth="1"/>
    <col min="13821" max="13821" width="28.7109375" customWidth="1"/>
    <col min="13822" max="13822" width="14" customWidth="1"/>
    <col min="13823" max="13823" width="15.28515625" customWidth="1"/>
    <col min="13824" max="13827" width="15.7109375" customWidth="1"/>
    <col min="13828" max="13828" width="12.7109375" customWidth="1"/>
    <col min="13830" max="13830" width="12.28515625" bestFit="1" customWidth="1"/>
    <col min="13831" max="13831" width="12.7109375" customWidth="1"/>
    <col min="14076" max="14076" width="7.140625" customWidth="1"/>
    <col min="14077" max="14077" width="28.7109375" customWidth="1"/>
    <col min="14078" max="14078" width="14" customWidth="1"/>
    <col min="14079" max="14079" width="15.28515625" customWidth="1"/>
    <col min="14080" max="14083" width="15.7109375" customWidth="1"/>
    <col min="14084" max="14084" width="12.7109375" customWidth="1"/>
    <col min="14086" max="14086" width="12.28515625" bestFit="1" customWidth="1"/>
    <col min="14087" max="14087" width="12.7109375" customWidth="1"/>
    <col min="14332" max="14332" width="7.140625" customWidth="1"/>
    <col min="14333" max="14333" width="28.7109375" customWidth="1"/>
    <col min="14334" max="14334" width="14" customWidth="1"/>
    <col min="14335" max="14335" width="15.28515625" customWidth="1"/>
    <col min="14336" max="14339" width="15.7109375" customWidth="1"/>
    <col min="14340" max="14340" width="12.7109375" customWidth="1"/>
    <col min="14342" max="14342" width="12.28515625" bestFit="1" customWidth="1"/>
    <col min="14343" max="14343" width="12.7109375" customWidth="1"/>
    <col min="14588" max="14588" width="7.140625" customWidth="1"/>
    <col min="14589" max="14589" width="28.7109375" customWidth="1"/>
    <col min="14590" max="14590" width="14" customWidth="1"/>
    <col min="14591" max="14591" width="15.28515625" customWidth="1"/>
    <col min="14592" max="14595" width="15.7109375" customWidth="1"/>
    <col min="14596" max="14596" width="12.7109375" customWidth="1"/>
    <col min="14598" max="14598" width="12.28515625" bestFit="1" customWidth="1"/>
    <col min="14599" max="14599" width="12.7109375" customWidth="1"/>
    <col min="14844" max="14844" width="7.140625" customWidth="1"/>
    <col min="14845" max="14845" width="28.7109375" customWidth="1"/>
    <col min="14846" max="14846" width="14" customWidth="1"/>
    <col min="14847" max="14847" width="15.28515625" customWidth="1"/>
    <col min="14848" max="14851" width="15.7109375" customWidth="1"/>
    <col min="14852" max="14852" width="12.7109375" customWidth="1"/>
    <col min="14854" max="14854" width="12.28515625" bestFit="1" customWidth="1"/>
    <col min="14855" max="14855" width="12.7109375" customWidth="1"/>
    <col min="15100" max="15100" width="7.140625" customWidth="1"/>
    <col min="15101" max="15101" width="28.7109375" customWidth="1"/>
    <col min="15102" max="15102" width="14" customWidth="1"/>
    <col min="15103" max="15103" width="15.28515625" customWidth="1"/>
    <col min="15104" max="15107" width="15.7109375" customWidth="1"/>
    <col min="15108" max="15108" width="12.7109375" customWidth="1"/>
    <col min="15110" max="15110" width="12.28515625" bestFit="1" customWidth="1"/>
    <col min="15111" max="15111" width="12.7109375" customWidth="1"/>
    <col min="15356" max="15356" width="7.140625" customWidth="1"/>
    <col min="15357" max="15357" width="28.7109375" customWidth="1"/>
    <col min="15358" max="15358" width="14" customWidth="1"/>
    <col min="15359" max="15359" width="15.28515625" customWidth="1"/>
    <col min="15360" max="15363" width="15.7109375" customWidth="1"/>
    <col min="15364" max="15364" width="12.7109375" customWidth="1"/>
    <col min="15366" max="15366" width="12.28515625" bestFit="1" customWidth="1"/>
    <col min="15367" max="15367" width="12.7109375" customWidth="1"/>
    <col min="15612" max="15612" width="7.140625" customWidth="1"/>
    <col min="15613" max="15613" width="28.7109375" customWidth="1"/>
    <col min="15614" max="15614" width="14" customWidth="1"/>
    <col min="15615" max="15615" width="15.28515625" customWidth="1"/>
    <col min="15616" max="15619" width="15.7109375" customWidth="1"/>
    <col min="15620" max="15620" width="12.7109375" customWidth="1"/>
    <col min="15622" max="15622" width="12.28515625" bestFit="1" customWidth="1"/>
    <col min="15623" max="15623" width="12.7109375" customWidth="1"/>
    <col min="15868" max="15868" width="7.140625" customWidth="1"/>
    <col min="15869" max="15869" width="28.7109375" customWidth="1"/>
    <col min="15870" max="15870" width="14" customWidth="1"/>
    <col min="15871" max="15871" width="15.28515625" customWidth="1"/>
    <col min="15872" max="15875" width="15.7109375" customWidth="1"/>
    <col min="15876" max="15876" width="12.7109375" customWidth="1"/>
    <col min="15878" max="15878" width="12.28515625" bestFit="1" customWidth="1"/>
    <col min="15879" max="15879" width="12.7109375" customWidth="1"/>
    <col min="16124" max="16124" width="7.140625" customWidth="1"/>
    <col min="16125" max="16125" width="28.7109375" customWidth="1"/>
    <col min="16126" max="16126" width="14" customWidth="1"/>
    <col min="16127" max="16127" width="15.28515625" customWidth="1"/>
    <col min="16128" max="16131" width="15.7109375" customWidth="1"/>
    <col min="16132" max="16132" width="12.7109375" customWidth="1"/>
    <col min="16134" max="16134" width="12.28515625" bestFit="1" customWidth="1"/>
    <col min="16135" max="16135" width="12.7109375" customWidth="1"/>
  </cols>
  <sheetData>
    <row r="1" spans="1:8">
      <c r="A1" s="217" t="s">
        <v>97</v>
      </c>
      <c r="B1" s="217"/>
      <c r="C1" s="217"/>
      <c r="D1" s="217"/>
    </row>
    <row r="2" spans="1:8">
      <c r="A2" s="217" t="s">
        <v>94</v>
      </c>
      <c r="B2" s="217"/>
      <c r="C2" s="217"/>
      <c r="D2" s="217"/>
    </row>
    <row r="3" spans="1:8" ht="15" customHeight="1">
      <c r="A3" s="217" t="s">
        <v>296</v>
      </c>
      <c r="B3" s="217"/>
      <c r="C3" s="217"/>
      <c r="D3" s="217"/>
    </row>
    <row r="4" spans="1:8" ht="15" customHeight="1" thickBot="1">
      <c r="A4" s="217" t="s">
        <v>90</v>
      </c>
      <c r="B4" s="217"/>
      <c r="C4" s="217"/>
      <c r="D4" s="217"/>
    </row>
    <row r="5" spans="1:8" ht="19.5" customHeight="1" thickBot="1">
      <c r="A5" s="8"/>
      <c r="B5" s="14"/>
      <c r="C5" s="218" t="s">
        <v>64</v>
      </c>
      <c r="D5" s="219"/>
    </row>
    <row r="6" spans="1:8" ht="30" customHeight="1">
      <c r="A6" s="220" t="s">
        <v>91</v>
      </c>
      <c r="B6" s="221"/>
      <c r="C6" s="30" t="s">
        <v>294</v>
      </c>
      <c r="D6" s="147" t="s">
        <v>293</v>
      </c>
    </row>
    <row r="7" spans="1:8" ht="12" customHeight="1">
      <c r="A7" s="195"/>
      <c r="B7" s="196"/>
      <c r="C7" s="196"/>
      <c r="D7" s="196"/>
    </row>
    <row r="8" spans="1:8">
      <c r="A8" s="197">
        <v>51</v>
      </c>
      <c r="B8" s="198" t="s">
        <v>0</v>
      </c>
      <c r="C8" s="199">
        <f>C9+C11+C13+C16+C19+C21</f>
        <v>6044349.1500000004</v>
      </c>
      <c r="D8" s="199">
        <f>D9+D11+D13+D16+D19+D21</f>
        <v>8257121.4499999993</v>
      </c>
      <c r="E8" s="175"/>
      <c r="F8" s="1"/>
      <c r="G8" s="1"/>
      <c r="H8" s="1"/>
    </row>
    <row r="9" spans="1:8">
      <c r="A9" s="200">
        <v>511</v>
      </c>
      <c r="B9" s="200" t="s">
        <v>67</v>
      </c>
      <c r="C9" s="201">
        <f>C10</f>
        <v>4544604.1600000001</v>
      </c>
      <c r="D9" s="201">
        <f>D10</f>
        <v>4954042.84</v>
      </c>
      <c r="E9" s="148"/>
      <c r="F9" s="1"/>
      <c r="G9" s="1"/>
      <c r="H9" s="1"/>
    </row>
    <row r="10" spans="1:8">
      <c r="A10" s="202">
        <v>51101</v>
      </c>
      <c r="B10" s="203" t="s">
        <v>1</v>
      </c>
      <c r="C10" s="19">
        <v>4544604.1600000001</v>
      </c>
      <c r="D10" s="19">
        <v>4954042.84</v>
      </c>
      <c r="E10" s="27"/>
      <c r="F10" s="1"/>
      <c r="G10" s="1"/>
      <c r="H10" s="1"/>
    </row>
    <row r="11" spans="1:8">
      <c r="A11" s="200">
        <v>512</v>
      </c>
      <c r="B11" s="204" t="s">
        <v>68</v>
      </c>
      <c r="C11" s="20">
        <f>SUM(C12:C12)</f>
        <v>731224.16</v>
      </c>
      <c r="D11" s="20">
        <f>D12</f>
        <v>762246.92</v>
      </c>
      <c r="E11" s="149"/>
      <c r="G11" s="2"/>
      <c r="H11" s="1"/>
    </row>
    <row r="12" spans="1:8">
      <c r="A12" s="202">
        <v>51201</v>
      </c>
      <c r="B12" s="203" t="s">
        <v>1</v>
      </c>
      <c r="C12" s="19">
        <v>731224.16</v>
      </c>
      <c r="D12" s="19">
        <v>762246.92</v>
      </c>
      <c r="E12" s="27"/>
      <c r="F12" s="1"/>
      <c r="G12" s="2"/>
      <c r="H12" s="1"/>
    </row>
    <row r="13" spans="1:8">
      <c r="A13" s="200">
        <v>514</v>
      </c>
      <c r="B13" s="204" t="s">
        <v>69</v>
      </c>
      <c r="C13" s="20">
        <f>SUM(C14:C15)</f>
        <v>421164.48</v>
      </c>
      <c r="D13" s="20">
        <f>D15+D14</f>
        <v>457077.52</v>
      </c>
      <c r="E13" s="149"/>
      <c r="G13" s="2"/>
      <c r="H13" s="1"/>
    </row>
    <row r="14" spans="1:8">
      <c r="A14" s="202">
        <v>51401</v>
      </c>
      <c r="B14" s="203" t="s">
        <v>95</v>
      </c>
      <c r="C14" s="19">
        <v>369932.66</v>
      </c>
      <c r="D14" s="19">
        <v>403577.11</v>
      </c>
      <c r="E14" s="27"/>
      <c r="G14" s="2"/>
      <c r="H14" s="1"/>
    </row>
    <row r="15" spans="1:8">
      <c r="A15" s="202">
        <v>51402</v>
      </c>
      <c r="B15" s="203" t="s">
        <v>70</v>
      </c>
      <c r="C15" s="19">
        <v>51231.82</v>
      </c>
      <c r="D15" s="19">
        <v>53500.41</v>
      </c>
      <c r="E15" s="27"/>
      <c r="G15" s="2"/>
      <c r="H15" s="1"/>
    </row>
    <row r="16" spans="1:8">
      <c r="A16" s="200">
        <v>515</v>
      </c>
      <c r="B16" s="204" t="s">
        <v>71</v>
      </c>
      <c r="C16" s="20">
        <f>SUM(C17:C18)</f>
        <v>347056.35</v>
      </c>
      <c r="D16" s="20">
        <f>SUM(D17:D18)</f>
        <v>376773.62</v>
      </c>
      <c r="E16" s="149"/>
      <c r="G16" s="2"/>
      <c r="H16" s="1"/>
    </row>
    <row r="17" spans="1:8">
      <c r="A17" s="202">
        <v>51501</v>
      </c>
      <c r="B17" s="203" t="s">
        <v>95</v>
      </c>
      <c r="C17" s="19">
        <v>300181.12</v>
      </c>
      <c r="D17" s="19">
        <v>328107.76</v>
      </c>
      <c r="E17" s="27"/>
      <c r="G17" s="2"/>
      <c r="H17" s="1"/>
    </row>
    <row r="18" spans="1:8">
      <c r="A18" s="202">
        <v>51502</v>
      </c>
      <c r="B18" s="203" t="s">
        <v>70</v>
      </c>
      <c r="C18" s="19">
        <v>46875.23</v>
      </c>
      <c r="D18" s="19">
        <v>48665.86</v>
      </c>
      <c r="E18" s="27"/>
      <c r="G18" s="2"/>
      <c r="H18" s="1"/>
    </row>
    <row r="19" spans="1:8">
      <c r="A19" s="200">
        <v>516</v>
      </c>
      <c r="B19" s="204" t="s">
        <v>72</v>
      </c>
      <c r="C19" s="20">
        <f>C20</f>
        <v>300</v>
      </c>
      <c r="D19" s="20">
        <f>D20</f>
        <v>600</v>
      </c>
      <c r="E19" s="149"/>
      <c r="F19" s="3"/>
      <c r="G19" s="2"/>
      <c r="H19" s="1"/>
    </row>
    <row r="20" spans="1:8">
      <c r="A20" s="202">
        <v>51601</v>
      </c>
      <c r="B20" s="203" t="s">
        <v>73</v>
      </c>
      <c r="C20" s="19">
        <v>300</v>
      </c>
      <c r="D20" s="19">
        <v>600</v>
      </c>
      <c r="E20" s="27"/>
      <c r="F20" s="3"/>
      <c r="G20" s="2"/>
      <c r="H20" s="1"/>
    </row>
    <row r="21" spans="1:8">
      <c r="A21" s="200">
        <v>517</v>
      </c>
      <c r="B21" s="204" t="s">
        <v>2</v>
      </c>
      <c r="C21" s="20">
        <f>C22</f>
        <v>0</v>
      </c>
      <c r="D21" s="20">
        <f>D22</f>
        <v>1706380.55</v>
      </c>
      <c r="E21" s="149"/>
      <c r="F21" s="3"/>
      <c r="G21" s="2"/>
      <c r="H21" s="1"/>
    </row>
    <row r="22" spans="1:8">
      <c r="A22" s="202">
        <v>51702</v>
      </c>
      <c r="B22" s="203" t="s">
        <v>47</v>
      </c>
      <c r="C22" s="19">
        <v>0</v>
      </c>
      <c r="D22" s="19">
        <v>1706380.55</v>
      </c>
      <c r="E22" s="27"/>
      <c r="F22" s="4"/>
      <c r="G22" s="2"/>
      <c r="H22" s="1"/>
    </row>
    <row r="23" spans="1:8" ht="16.5">
      <c r="A23" s="197">
        <v>54</v>
      </c>
      <c r="B23" s="198" t="s">
        <v>92</v>
      </c>
      <c r="C23" s="205">
        <f>SUM(C24+C43+C47+C62+C65)</f>
        <v>768931.14</v>
      </c>
      <c r="D23" s="199">
        <f>SUM(D24+D43+D47+D62+D65)</f>
        <v>1371651.37</v>
      </c>
      <c r="E23" s="177"/>
    </row>
    <row r="24" spans="1:8">
      <c r="A24" s="200">
        <v>541</v>
      </c>
      <c r="B24" s="204" t="s">
        <v>74</v>
      </c>
      <c r="C24" s="20">
        <f>SUM(C25:C42)</f>
        <v>115631.71</v>
      </c>
      <c r="D24" s="20">
        <f>SUM(D25:D42)</f>
        <v>577563.29999999993</v>
      </c>
      <c r="E24" s="149"/>
    </row>
    <row r="25" spans="1:8">
      <c r="A25" s="202">
        <v>54101</v>
      </c>
      <c r="B25" s="203" t="s">
        <v>20</v>
      </c>
      <c r="C25" s="19">
        <v>14435.84</v>
      </c>
      <c r="D25" s="19">
        <v>7021.62</v>
      </c>
      <c r="E25" s="27"/>
      <c r="G25" s="2"/>
      <c r="H25" s="6"/>
    </row>
    <row r="26" spans="1:8">
      <c r="A26" s="202">
        <v>54103</v>
      </c>
      <c r="B26" s="203" t="s">
        <v>21</v>
      </c>
      <c r="C26" s="19">
        <v>120</v>
      </c>
      <c r="D26" s="19">
        <v>177.9</v>
      </c>
      <c r="E26" s="27"/>
      <c r="G26" s="2"/>
      <c r="H26" s="6"/>
    </row>
    <row r="27" spans="1:8">
      <c r="A27" s="202">
        <v>54104</v>
      </c>
      <c r="B27" s="203" t="s">
        <v>22</v>
      </c>
      <c r="C27" s="19">
        <v>8881.26</v>
      </c>
      <c r="D27" s="19">
        <v>725.97</v>
      </c>
      <c r="E27" s="27"/>
      <c r="F27" s="5"/>
      <c r="G27" s="2"/>
      <c r="H27" s="6"/>
    </row>
    <row r="28" spans="1:8">
      <c r="A28" s="202">
        <v>54105</v>
      </c>
      <c r="B28" s="203" t="s">
        <v>23</v>
      </c>
      <c r="C28" s="19">
        <v>378.77</v>
      </c>
      <c r="D28" s="19">
        <v>26.25</v>
      </c>
      <c r="E28" s="27"/>
      <c r="G28" s="2"/>
      <c r="H28" s="6"/>
    </row>
    <row r="29" spans="1:8">
      <c r="A29" s="202">
        <v>54106</v>
      </c>
      <c r="B29" s="203" t="s">
        <v>24</v>
      </c>
      <c r="C29" s="19">
        <v>39.31</v>
      </c>
      <c r="D29" s="19">
        <v>101.76</v>
      </c>
      <c r="E29" s="27"/>
      <c r="G29" s="2"/>
      <c r="H29" s="6"/>
    </row>
    <row r="30" spans="1:8">
      <c r="A30" s="202">
        <v>54107</v>
      </c>
      <c r="B30" s="203" t="s">
        <v>3</v>
      </c>
      <c r="C30" s="19">
        <v>1135.6600000000001</v>
      </c>
      <c r="D30" s="19">
        <v>14993.2</v>
      </c>
      <c r="E30" s="27"/>
      <c r="G30" s="2"/>
      <c r="H30" s="6"/>
    </row>
    <row r="31" spans="1:8">
      <c r="A31" s="202">
        <v>54108</v>
      </c>
      <c r="B31" s="203" t="s">
        <v>75</v>
      </c>
      <c r="C31" s="19">
        <v>5592.1</v>
      </c>
      <c r="D31" s="19">
        <v>466644</v>
      </c>
      <c r="E31" s="27"/>
      <c r="G31" s="2"/>
      <c r="H31" s="6"/>
    </row>
    <row r="32" spans="1:8">
      <c r="A32" s="202">
        <v>54109</v>
      </c>
      <c r="B32" s="203" t="s">
        <v>76</v>
      </c>
      <c r="C32" s="19">
        <v>0</v>
      </c>
      <c r="D32" s="19">
        <v>7675</v>
      </c>
      <c r="E32" s="27"/>
      <c r="G32" s="2"/>
      <c r="H32" s="6"/>
    </row>
    <row r="33" spans="1:8">
      <c r="A33" s="202">
        <v>54110</v>
      </c>
      <c r="B33" s="203" t="s">
        <v>4</v>
      </c>
      <c r="C33" s="19">
        <v>74.69</v>
      </c>
      <c r="D33" s="19">
        <v>15.65</v>
      </c>
      <c r="E33" s="27"/>
      <c r="G33" s="2"/>
      <c r="H33" s="6"/>
    </row>
    <row r="34" spans="1:8">
      <c r="A34" s="202">
        <v>54111</v>
      </c>
      <c r="B34" s="203" t="s">
        <v>25</v>
      </c>
      <c r="C34" s="19">
        <v>118.2</v>
      </c>
      <c r="D34" s="19">
        <v>243.3</v>
      </c>
      <c r="E34" s="27"/>
      <c r="G34" s="2"/>
      <c r="H34" s="6"/>
    </row>
    <row r="35" spans="1:8">
      <c r="A35" s="202">
        <v>54112</v>
      </c>
      <c r="B35" s="203" t="s">
        <v>26</v>
      </c>
      <c r="C35" s="19">
        <v>357.55</v>
      </c>
      <c r="D35" s="19">
        <v>242.1</v>
      </c>
      <c r="E35" s="27"/>
      <c r="G35" s="2"/>
      <c r="H35" s="6"/>
    </row>
    <row r="36" spans="1:8">
      <c r="A36" s="202">
        <v>54113</v>
      </c>
      <c r="B36" s="203" t="s">
        <v>27</v>
      </c>
      <c r="C36" s="19">
        <v>77802</v>
      </c>
      <c r="D36" s="19">
        <v>59352.639999999999</v>
      </c>
      <c r="E36" s="27"/>
      <c r="G36" s="2"/>
      <c r="H36" s="6"/>
    </row>
    <row r="37" spans="1:8">
      <c r="A37" s="202">
        <v>54114</v>
      </c>
      <c r="B37" s="203" t="s">
        <v>28</v>
      </c>
      <c r="C37" s="19">
        <v>26.61</v>
      </c>
      <c r="D37" s="19">
        <v>89.76</v>
      </c>
      <c r="E37" s="27"/>
      <c r="G37" s="2"/>
      <c r="H37" s="6"/>
    </row>
    <row r="38" spans="1:8">
      <c r="A38" s="202">
        <v>54115</v>
      </c>
      <c r="B38" s="203" t="s">
        <v>29</v>
      </c>
      <c r="C38" s="19">
        <v>3114.88</v>
      </c>
      <c r="D38" s="19">
        <v>122.15</v>
      </c>
      <c r="E38" s="27"/>
      <c r="G38" s="2"/>
      <c r="H38" s="6"/>
    </row>
    <row r="39" spans="1:8">
      <c r="A39" s="202">
        <v>54116</v>
      </c>
      <c r="B39" s="203" t="s">
        <v>30</v>
      </c>
      <c r="C39" s="19">
        <v>435.95</v>
      </c>
      <c r="D39" s="19">
        <v>41.1</v>
      </c>
      <c r="E39" s="27"/>
      <c r="G39" s="2"/>
      <c r="H39" s="6"/>
    </row>
    <row r="40" spans="1:8">
      <c r="A40" s="202">
        <v>54118</v>
      </c>
      <c r="B40" s="203" t="s">
        <v>31</v>
      </c>
      <c r="C40" s="19">
        <v>2532.7199999999998</v>
      </c>
      <c r="D40" s="19">
        <v>1054.2</v>
      </c>
      <c r="E40" s="27"/>
      <c r="G40" s="2"/>
      <c r="H40" s="6"/>
    </row>
    <row r="41" spans="1:8">
      <c r="A41" s="202">
        <v>54119</v>
      </c>
      <c r="B41" s="203" t="s">
        <v>32</v>
      </c>
      <c r="C41" s="19">
        <v>417.98</v>
      </c>
      <c r="D41" s="19">
        <v>8979.4699999999993</v>
      </c>
      <c r="E41" s="27"/>
      <c r="G41" s="2"/>
      <c r="H41" s="6"/>
    </row>
    <row r="42" spans="1:8">
      <c r="A42" s="202">
        <v>54199</v>
      </c>
      <c r="B42" s="203" t="s">
        <v>33</v>
      </c>
      <c r="C42" s="19">
        <v>168.19</v>
      </c>
      <c r="D42" s="19">
        <v>10057.23</v>
      </c>
      <c r="E42" s="27"/>
      <c r="G42" s="2"/>
      <c r="H42" s="6"/>
    </row>
    <row r="43" spans="1:8">
      <c r="A43" s="200">
        <v>542</v>
      </c>
      <c r="B43" s="204" t="s">
        <v>77</v>
      </c>
      <c r="C43" s="20">
        <f>SUM(C44:C46)</f>
        <v>45368.31</v>
      </c>
      <c r="D43" s="20">
        <f>SUM(D44:D46)</f>
        <v>39732.19</v>
      </c>
      <c r="E43" s="149"/>
      <c r="G43" s="2"/>
      <c r="H43" s="6"/>
    </row>
    <row r="44" spans="1:8">
      <c r="A44" s="202">
        <v>54201</v>
      </c>
      <c r="B44" s="203" t="s">
        <v>78</v>
      </c>
      <c r="C44" s="19">
        <v>11501.62</v>
      </c>
      <c r="D44" s="19">
        <v>14285.72</v>
      </c>
      <c r="E44" s="27"/>
      <c r="G44" s="2"/>
      <c r="H44" s="6"/>
    </row>
    <row r="45" spans="1:8">
      <c r="A45" s="202">
        <v>54202</v>
      </c>
      <c r="B45" s="203" t="s">
        <v>5</v>
      </c>
      <c r="C45" s="19">
        <v>5472.87</v>
      </c>
      <c r="D45" s="19">
        <v>5303.21</v>
      </c>
      <c r="E45" s="27"/>
      <c r="G45" s="2"/>
      <c r="H45" s="6"/>
    </row>
    <row r="46" spans="1:8">
      <c r="A46" s="202">
        <v>54203</v>
      </c>
      <c r="B46" s="203" t="s">
        <v>34</v>
      </c>
      <c r="C46" s="19">
        <v>28393.82</v>
      </c>
      <c r="D46" s="19">
        <v>20143.259999999998</v>
      </c>
      <c r="E46" s="27"/>
      <c r="G46" s="2"/>
      <c r="H46" s="6"/>
    </row>
    <row r="47" spans="1:8">
      <c r="A47" s="200">
        <v>543</v>
      </c>
      <c r="B47" s="204" t="s">
        <v>79</v>
      </c>
      <c r="C47" s="20">
        <f>SUM(C48:C61)</f>
        <v>369731.1</v>
      </c>
      <c r="D47" s="20">
        <f>SUM(D48:D61)</f>
        <v>579350.91000000015</v>
      </c>
      <c r="E47" s="149"/>
      <c r="G47" s="2"/>
      <c r="H47" s="6"/>
    </row>
    <row r="48" spans="1:8">
      <c r="A48" s="202">
        <v>54301</v>
      </c>
      <c r="B48" s="203" t="s">
        <v>35</v>
      </c>
      <c r="C48" s="19">
        <v>500</v>
      </c>
      <c r="D48" s="19">
        <v>161280.01</v>
      </c>
      <c r="E48" s="27"/>
      <c r="G48" s="2"/>
      <c r="H48" s="6"/>
    </row>
    <row r="49" spans="1:8">
      <c r="A49" s="202">
        <v>54302</v>
      </c>
      <c r="B49" s="203" t="s">
        <v>36</v>
      </c>
      <c r="C49" s="19">
        <v>83286.97</v>
      </c>
      <c r="D49" s="19">
        <v>48284.39</v>
      </c>
      <c r="E49" s="27"/>
      <c r="G49" s="2"/>
      <c r="H49" s="6"/>
    </row>
    <row r="50" spans="1:8">
      <c r="A50" s="202">
        <v>54303</v>
      </c>
      <c r="B50" s="203" t="s">
        <v>37</v>
      </c>
      <c r="C50" s="19">
        <v>0</v>
      </c>
      <c r="D50" s="19">
        <v>14.1</v>
      </c>
      <c r="E50" s="27"/>
      <c r="G50" s="2"/>
      <c r="H50" s="6"/>
    </row>
    <row r="51" spans="1:8">
      <c r="A51" s="202">
        <v>54304</v>
      </c>
      <c r="B51" s="203" t="s">
        <v>38</v>
      </c>
      <c r="C51" s="19">
        <v>0</v>
      </c>
      <c r="D51" s="19">
        <v>111.11</v>
      </c>
      <c r="E51" s="27"/>
      <c r="G51" s="2"/>
      <c r="H51" s="6"/>
    </row>
    <row r="52" spans="1:8">
      <c r="A52" s="202">
        <v>54305</v>
      </c>
      <c r="B52" s="203" t="s">
        <v>6</v>
      </c>
      <c r="C52" s="19">
        <v>0</v>
      </c>
      <c r="D52" s="19">
        <v>12906.04</v>
      </c>
      <c r="E52" s="27"/>
      <c r="G52" s="2"/>
      <c r="H52" s="6"/>
    </row>
    <row r="53" spans="1:8" ht="15.75" thickBot="1">
      <c r="A53" s="206">
        <v>54306</v>
      </c>
      <c r="B53" s="207" t="s">
        <v>7</v>
      </c>
      <c r="C53" s="208">
        <v>213705.25</v>
      </c>
      <c r="D53" s="208">
        <v>281441.64</v>
      </c>
      <c r="E53" s="27"/>
      <c r="G53" s="2"/>
      <c r="H53" s="6"/>
    </row>
    <row r="54" spans="1:8" ht="15.75" thickTop="1">
      <c r="A54" s="209">
        <v>54307</v>
      </c>
      <c r="B54" s="210" t="s">
        <v>65</v>
      </c>
      <c r="C54" s="211">
        <v>101.7</v>
      </c>
      <c r="D54" s="212">
        <v>120</v>
      </c>
      <c r="E54" s="150"/>
      <c r="G54" s="2"/>
      <c r="H54" s="6"/>
    </row>
    <row r="55" spans="1:8">
      <c r="A55" s="24">
        <v>54308</v>
      </c>
      <c r="B55" s="10" t="s">
        <v>39</v>
      </c>
      <c r="C55" s="25">
        <v>64</v>
      </c>
      <c r="D55" s="213">
        <v>0</v>
      </c>
      <c r="E55" s="27"/>
      <c r="G55" s="2"/>
      <c r="H55" s="6"/>
    </row>
    <row r="56" spans="1:8">
      <c r="A56" s="24">
        <v>54310</v>
      </c>
      <c r="B56" s="11" t="s">
        <v>8</v>
      </c>
      <c r="C56" s="25">
        <v>1986.3</v>
      </c>
      <c r="D56" s="213">
        <v>0</v>
      </c>
      <c r="E56" s="27"/>
      <c r="G56" s="2"/>
      <c r="H56" s="6"/>
    </row>
    <row r="57" spans="1:8">
      <c r="A57" s="24">
        <v>54313</v>
      </c>
      <c r="B57" s="10" t="s">
        <v>40</v>
      </c>
      <c r="C57" s="25">
        <v>1922.14</v>
      </c>
      <c r="D57" s="213">
        <v>2443.33</v>
      </c>
      <c r="E57" s="27"/>
      <c r="G57" s="2"/>
      <c r="H57" s="6"/>
    </row>
    <row r="58" spans="1:8">
      <c r="A58" s="24">
        <v>54316</v>
      </c>
      <c r="B58" s="10" t="s">
        <v>41</v>
      </c>
      <c r="C58" s="25">
        <v>775.17</v>
      </c>
      <c r="D58" s="213">
        <v>0</v>
      </c>
      <c r="E58" s="27"/>
      <c r="G58" s="2"/>
      <c r="H58" s="6"/>
    </row>
    <row r="59" spans="1:8">
      <c r="A59" s="24">
        <v>54317</v>
      </c>
      <c r="B59" s="10" t="s">
        <v>42</v>
      </c>
      <c r="C59" s="25">
        <v>56691</v>
      </c>
      <c r="D59" s="213">
        <v>62721</v>
      </c>
      <c r="E59" s="27"/>
      <c r="G59" s="2"/>
      <c r="H59" s="6"/>
    </row>
    <row r="60" spans="1:8">
      <c r="A60" s="24">
        <v>54318</v>
      </c>
      <c r="B60" s="10" t="s">
        <v>88</v>
      </c>
      <c r="C60" s="25">
        <v>0</v>
      </c>
      <c r="D60" s="213">
        <v>2751.18</v>
      </c>
      <c r="E60" s="27"/>
      <c r="G60" s="2"/>
      <c r="H60" s="6"/>
    </row>
    <row r="61" spans="1:8">
      <c r="A61" s="24">
        <v>54399</v>
      </c>
      <c r="B61" s="10" t="s">
        <v>43</v>
      </c>
      <c r="C61" s="25">
        <v>10698.57</v>
      </c>
      <c r="D61" s="213">
        <v>7278.11</v>
      </c>
      <c r="E61" s="27"/>
      <c r="G61" s="2"/>
      <c r="H61" s="6"/>
    </row>
    <row r="62" spans="1:8">
      <c r="A62" s="23">
        <v>544</v>
      </c>
      <c r="B62" s="12" t="s">
        <v>80</v>
      </c>
      <c r="C62" s="26">
        <f>SUM(C63:C64)</f>
        <v>19421.73</v>
      </c>
      <c r="D62" s="214">
        <f>SUM(D63:D64)</f>
        <v>23401.84</v>
      </c>
      <c r="E62" s="149"/>
      <c r="G62" s="2"/>
      <c r="H62" s="6"/>
    </row>
    <row r="63" spans="1:8">
      <c r="A63" s="24">
        <v>54401</v>
      </c>
      <c r="B63" s="10" t="s">
        <v>9</v>
      </c>
      <c r="C63" s="25">
        <v>9159.73</v>
      </c>
      <c r="D63" s="213">
        <v>13253.84</v>
      </c>
      <c r="E63" s="27"/>
      <c r="G63" s="2"/>
      <c r="H63" s="6"/>
    </row>
    <row r="64" spans="1:8">
      <c r="A64" s="24">
        <v>54403</v>
      </c>
      <c r="B64" s="10" t="s">
        <v>44</v>
      </c>
      <c r="C64" s="25">
        <v>10262</v>
      </c>
      <c r="D64" s="213">
        <v>10148</v>
      </c>
      <c r="E64" s="27"/>
      <c r="G64" s="2"/>
      <c r="H64" s="6"/>
    </row>
    <row r="65" spans="1:8">
      <c r="A65" s="23">
        <v>545</v>
      </c>
      <c r="B65" s="12" t="s">
        <v>81</v>
      </c>
      <c r="C65" s="26">
        <f>SUM(C66:C67)</f>
        <v>218778.29</v>
      </c>
      <c r="D65" s="214">
        <f>SUM(D66:D67)</f>
        <v>151603.13</v>
      </c>
      <c r="E65" s="149"/>
      <c r="G65" s="2"/>
      <c r="H65" s="6"/>
    </row>
    <row r="66" spans="1:8">
      <c r="A66" s="24">
        <v>54504</v>
      </c>
      <c r="B66" s="10" t="s">
        <v>45</v>
      </c>
      <c r="C66" s="25">
        <v>13503</v>
      </c>
      <c r="D66" s="213">
        <v>10800</v>
      </c>
      <c r="E66" s="27"/>
      <c r="G66" s="2"/>
      <c r="H66" s="6"/>
    </row>
    <row r="67" spans="1:8">
      <c r="A67" s="24">
        <v>54599</v>
      </c>
      <c r="B67" s="10" t="s">
        <v>46</v>
      </c>
      <c r="C67" s="25">
        <v>205275.29</v>
      </c>
      <c r="D67" s="213">
        <v>140803.13</v>
      </c>
      <c r="E67" s="27"/>
      <c r="G67" s="2"/>
      <c r="H67" s="6"/>
    </row>
    <row r="68" spans="1:8">
      <c r="A68" s="31">
        <v>55</v>
      </c>
      <c r="B68" s="32" t="s">
        <v>10</v>
      </c>
      <c r="C68" s="33">
        <f>C69+C71</f>
        <v>92817.470000000016</v>
      </c>
      <c r="D68" s="179">
        <f>D69+D71</f>
        <v>215222.19</v>
      </c>
      <c r="E68" s="178"/>
    </row>
    <row r="69" spans="1:8">
      <c r="A69" s="23">
        <v>555</v>
      </c>
      <c r="B69" s="12" t="s">
        <v>82</v>
      </c>
      <c r="C69" s="26">
        <f>SUM(C70:C70)</f>
        <v>32.21</v>
      </c>
      <c r="D69" s="214">
        <f>SUM(D70:D70)</f>
        <v>0</v>
      </c>
      <c r="E69" s="149"/>
    </row>
    <row r="70" spans="1:8" ht="14.25" customHeight="1">
      <c r="A70" s="24">
        <v>55599</v>
      </c>
      <c r="B70" s="10" t="s">
        <v>11</v>
      </c>
      <c r="C70" s="25">
        <v>32.21</v>
      </c>
      <c r="D70" s="213">
        <v>0</v>
      </c>
      <c r="E70" s="27"/>
    </row>
    <row r="71" spans="1:8" ht="14.25" customHeight="1">
      <c r="A71" s="23">
        <v>556</v>
      </c>
      <c r="B71" s="12" t="s">
        <v>83</v>
      </c>
      <c r="C71" s="26">
        <f>SUM(C72+C73)</f>
        <v>92785.260000000009</v>
      </c>
      <c r="D71" s="214">
        <f>D72+D73</f>
        <v>215222.19</v>
      </c>
      <c r="E71" s="149"/>
    </row>
    <row r="72" spans="1:8">
      <c r="A72" s="24">
        <v>55601</v>
      </c>
      <c r="B72" s="10" t="s">
        <v>12</v>
      </c>
      <c r="C72" s="28">
        <v>7068.94</v>
      </c>
      <c r="D72" s="215">
        <v>150785.62</v>
      </c>
      <c r="E72" s="151"/>
    </row>
    <row r="73" spans="1:8">
      <c r="A73" s="24">
        <v>55602</v>
      </c>
      <c r="B73" s="10" t="s">
        <v>13</v>
      </c>
      <c r="C73" s="25">
        <v>85716.32</v>
      </c>
      <c r="D73" s="213">
        <v>64436.57</v>
      </c>
      <c r="E73" s="27"/>
    </row>
    <row r="74" spans="1:8">
      <c r="A74" s="31">
        <v>61</v>
      </c>
      <c r="B74" s="32" t="s">
        <v>14</v>
      </c>
      <c r="C74" s="33">
        <f>SUM(C75+C82)</f>
        <v>45607.259999999995</v>
      </c>
      <c r="D74" s="179">
        <f>D75+D82</f>
        <v>10347.5</v>
      </c>
      <c r="E74" s="178"/>
    </row>
    <row r="75" spans="1:8">
      <c r="A75" s="23">
        <v>611</v>
      </c>
      <c r="B75" s="12" t="s">
        <v>84</v>
      </c>
      <c r="C75" s="26">
        <f>SUM(C76:C81)</f>
        <v>39709.659999999996</v>
      </c>
      <c r="D75" s="214">
        <f>SUM(D76:D81)</f>
        <v>3447.5</v>
      </c>
      <c r="E75" s="149"/>
    </row>
    <row r="76" spans="1:8" ht="12" customHeight="1">
      <c r="A76" s="24">
        <v>61101</v>
      </c>
      <c r="B76" s="10" t="s">
        <v>15</v>
      </c>
      <c r="C76" s="25">
        <v>8656</v>
      </c>
      <c r="D76" s="213">
        <v>1210</v>
      </c>
      <c r="E76" s="27"/>
    </row>
    <row r="77" spans="1:8">
      <c r="A77" s="24">
        <v>61102</v>
      </c>
      <c r="B77" s="10" t="s">
        <v>16</v>
      </c>
      <c r="C77" s="28">
        <v>1101.8</v>
      </c>
      <c r="D77" s="215">
        <v>2237.5</v>
      </c>
      <c r="E77" s="151"/>
    </row>
    <row r="78" spans="1:8">
      <c r="A78" s="24">
        <v>61103</v>
      </c>
      <c r="B78" s="10" t="s">
        <v>17</v>
      </c>
      <c r="C78" s="25">
        <v>4980</v>
      </c>
      <c r="D78" s="213">
        <v>0</v>
      </c>
      <c r="E78" s="27"/>
    </row>
    <row r="79" spans="1:8">
      <c r="A79" s="24">
        <v>61104</v>
      </c>
      <c r="B79" s="10" t="s">
        <v>18</v>
      </c>
      <c r="C79" s="25">
        <v>9584</v>
      </c>
      <c r="D79" s="213">
        <v>0</v>
      </c>
      <c r="E79" s="27"/>
    </row>
    <row r="80" spans="1:8">
      <c r="A80" s="24">
        <v>61105</v>
      </c>
      <c r="B80" s="10" t="s">
        <v>85</v>
      </c>
      <c r="C80" s="25">
        <v>0.1</v>
      </c>
      <c r="D80" s="213">
        <v>0</v>
      </c>
      <c r="E80" s="27"/>
    </row>
    <row r="81" spans="1:5">
      <c r="A81" s="24">
        <v>61199</v>
      </c>
      <c r="B81" s="10" t="s">
        <v>86</v>
      </c>
      <c r="C81" s="25">
        <v>15387.76</v>
      </c>
      <c r="D81" s="213">
        <v>0</v>
      </c>
      <c r="E81" s="27"/>
    </row>
    <row r="82" spans="1:5">
      <c r="A82" s="23">
        <v>614</v>
      </c>
      <c r="B82" s="12" t="s">
        <v>87</v>
      </c>
      <c r="C82" s="26">
        <f>SUM(C83:C84)</f>
        <v>5897.6</v>
      </c>
      <c r="D82" s="214">
        <f>SUM(D83:D84)</f>
        <v>6900</v>
      </c>
      <c r="E82" s="149"/>
    </row>
    <row r="83" spans="1:5">
      <c r="A83" s="24">
        <v>61403</v>
      </c>
      <c r="B83" s="10" t="s">
        <v>19</v>
      </c>
      <c r="C83" s="25">
        <v>5897.6</v>
      </c>
      <c r="D83" s="213">
        <v>6900</v>
      </c>
      <c r="E83" s="27"/>
    </row>
    <row r="84" spans="1:5" ht="12.75" customHeight="1">
      <c r="A84" s="24">
        <v>61499</v>
      </c>
      <c r="B84" s="10" t="s">
        <v>283</v>
      </c>
      <c r="C84" s="29"/>
      <c r="D84" s="216">
        <v>0</v>
      </c>
      <c r="E84" s="152"/>
    </row>
    <row r="85" spans="1:5" ht="15.75" thickBot="1">
      <c r="A85" s="34"/>
      <c r="B85" s="35" t="s">
        <v>54</v>
      </c>
      <c r="C85" s="36">
        <f>C8+C23+C68+C74</f>
        <v>6951705.0199999996</v>
      </c>
      <c r="D85" s="36">
        <f>D8+D23+D68+D74</f>
        <v>9854342.5099999998</v>
      </c>
    </row>
    <row r="90" spans="1:5">
      <c r="A90" s="21" t="s">
        <v>53</v>
      </c>
      <c r="C90" t="s">
        <v>52</v>
      </c>
    </row>
    <row r="91" spans="1:5">
      <c r="A91" s="22" t="s">
        <v>50</v>
      </c>
      <c r="C91" s="9" t="s">
        <v>51</v>
      </c>
    </row>
  </sheetData>
  <mergeCells count="6">
    <mergeCell ref="A1:D1"/>
    <mergeCell ref="A2:D2"/>
    <mergeCell ref="A3:D3"/>
    <mergeCell ref="C5:D5"/>
    <mergeCell ref="A6:B6"/>
    <mergeCell ref="A4:D4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I28"/>
  <sheetViews>
    <sheetView zoomScale="120" zoomScaleNormal="120" workbookViewId="0">
      <selection activeCell="H18" sqref="H18"/>
    </sheetView>
  </sheetViews>
  <sheetFormatPr baseColWidth="10" defaultRowHeight="15"/>
  <cols>
    <col min="1" max="1" width="4.85546875" customWidth="1"/>
    <col min="2" max="2" width="10.42578125" customWidth="1"/>
    <col min="3" max="3" width="40.140625" customWidth="1"/>
    <col min="4" max="4" width="16.28515625" customWidth="1"/>
    <col min="5" max="5" width="15.5703125" customWidth="1"/>
    <col min="7" max="7" width="12.28515625" bestFit="1" customWidth="1"/>
    <col min="8" max="8" width="12.7109375" customWidth="1"/>
    <col min="253" max="253" width="7.140625" customWidth="1"/>
    <col min="254" max="254" width="28.7109375" customWidth="1"/>
    <col min="255" max="255" width="14" customWidth="1"/>
    <col min="256" max="256" width="15.28515625" customWidth="1"/>
    <col min="257" max="260" width="15.7109375" customWidth="1"/>
    <col min="261" max="261" width="12.7109375" customWidth="1"/>
    <col min="263" max="263" width="12.28515625" bestFit="1" customWidth="1"/>
    <col min="264" max="264" width="12.7109375" customWidth="1"/>
    <col min="509" max="509" width="7.140625" customWidth="1"/>
    <col min="510" max="510" width="28.7109375" customWidth="1"/>
    <col min="511" max="511" width="14" customWidth="1"/>
    <col min="512" max="512" width="15.28515625" customWidth="1"/>
    <col min="513" max="516" width="15.7109375" customWidth="1"/>
    <col min="517" max="517" width="12.7109375" customWidth="1"/>
    <col min="519" max="519" width="12.28515625" bestFit="1" customWidth="1"/>
    <col min="520" max="520" width="12.7109375" customWidth="1"/>
    <col min="765" max="765" width="7.140625" customWidth="1"/>
    <col min="766" max="766" width="28.7109375" customWidth="1"/>
    <col min="767" max="767" width="14" customWidth="1"/>
    <col min="768" max="768" width="15.28515625" customWidth="1"/>
    <col min="769" max="772" width="15.7109375" customWidth="1"/>
    <col min="773" max="773" width="12.7109375" customWidth="1"/>
    <col min="775" max="775" width="12.28515625" bestFit="1" customWidth="1"/>
    <col min="776" max="776" width="12.7109375" customWidth="1"/>
    <col min="1021" max="1021" width="7.140625" customWidth="1"/>
    <col min="1022" max="1022" width="28.7109375" customWidth="1"/>
    <col min="1023" max="1023" width="14" customWidth="1"/>
    <col min="1024" max="1024" width="15.28515625" customWidth="1"/>
    <col min="1025" max="1028" width="15.7109375" customWidth="1"/>
    <col min="1029" max="1029" width="12.7109375" customWidth="1"/>
    <col min="1031" max="1031" width="12.28515625" bestFit="1" customWidth="1"/>
    <col min="1032" max="1032" width="12.7109375" customWidth="1"/>
    <col min="1277" max="1277" width="7.140625" customWidth="1"/>
    <col min="1278" max="1278" width="28.7109375" customWidth="1"/>
    <col min="1279" max="1279" width="14" customWidth="1"/>
    <col min="1280" max="1280" width="15.28515625" customWidth="1"/>
    <col min="1281" max="1284" width="15.7109375" customWidth="1"/>
    <col min="1285" max="1285" width="12.7109375" customWidth="1"/>
    <col min="1287" max="1287" width="12.28515625" bestFit="1" customWidth="1"/>
    <col min="1288" max="1288" width="12.7109375" customWidth="1"/>
    <col min="1533" max="1533" width="7.140625" customWidth="1"/>
    <col min="1534" max="1534" width="28.7109375" customWidth="1"/>
    <col min="1535" max="1535" width="14" customWidth="1"/>
    <col min="1536" max="1536" width="15.28515625" customWidth="1"/>
    <col min="1537" max="1540" width="15.7109375" customWidth="1"/>
    <col min="1541" max="1541" width="12.7109375" customWidth="1"/>
    <col min="1543" max="1543" width="12.28515625" bestFit="1" customWidth="1"/>
    <col min="1544" max="1544" width="12.7109375" customWidth="1"/>
    <col min="1789" max="1789" width="7.140625" customWidth="1"/>
    <col min="1790" max="1790" width="28.7109375" customWidth="1"/>
    <col min="1791" max="1791" width="14" customWidth="1"/>
    <col min="1792" max="1792" width="15.28515625" customWidth="1"/>
    <col min="1793" max="1796" width="15.7109375" customWidth="1"/>
    <col min="1797" max="1797" width="12.7109375" customWidth="1"/>
    <col min="1799" max="1799" width="12.28515625" bestFit="1" customWidth="1"/>
    <col min="1800" max="1800" width="12.7109375" customWidth="1"/>
    <col min="2045" max="2045" width="7.140625" customWidth="1"/>
    <col min="2046" max="2046" width="28.7109375" customWidth="1"/>
    <col min="2047" max="2047" width="14" customWidth="1"/>
    <col min="2048" max="2048" width="15.28515625" customWidth="1"/>
    <col min="2049" max="2052" width="15.7109375" customWidth="1"/>
    <col min="2053" max="2053" width="12.7109375" customWidth="1"/>
    <col min="2055" max="2055" width="12.28515625" bestFit="1" customWidth="1"/>
    <col min="2056" max="2056" width="12.7109375" customWidth="1"/>
    <col min="2301" max="2301" width="7.140625" customWidth="1"/>
    <col min="2302" max="2302" width="28.7109375" customWidth="1"/>
    <col min="2303" max="2303" width="14" customWidth="1"/>
    <col min="2304" max="2304" width="15.28515625" customWidth="1"/>
    <col min="2305" max="2308" width="15.7109375" customWidth="1"/>
    <col min="2309" max="2309" width="12.7109375" customWidth="1"/>
    <col min="2311" max="2311" width="12.28515625" bestFit="1" customWidth="1"/>
    <col min="2312" max="2312" width="12.7109375" customWidth="1"/>
    <col min="2557" max="2557" width="7.140625" customWidth="1"/>
    <col min="2558" max="2558" width="28.7109375" customWidth="1"/>
    <col min="2559" max="2559" width="14" customWidth="1"/>
    <col min="2560" max="2560" width="15.28515625" customWidth="1"/>
    <col min="2561" max="2564" width="15.7109375" customWidth="1"/>
    <col min="2565" max="2565" width="12.7109375" customWidth="1"/>
    <col min="2567" max="2567" width="12.28515625" bestFit="1" customWidth="1"/>
    <col min="2568" max="2568" width="12.7109375" customWidth="1"/>
    <col min="2813" max="2813" width="7.140625" customWidth="1"/>
    <col min="2814" max="2814" width="28.7109375" customWidth="1"/>
    <col min="2815" max="2815" width="14" customWidth="1"/>
    <col min="2816" max="2816" width="15.28515625" customWidth="1"/>
    <col min="2817" max="2820" width="15.7109375" customWidth="1"/>
    <col min="2821" max="2821" width="12.7109375" customWidth="1"/>
    <col min="2823" max="2823" width="12.28515625" bestFit="1" customWidth="1"/>
    <col min="2824" max="2824" width="12.7109375" customWidth="1"/>
    <col min="3069" max="3069" width="7.140625" customWidth="1"/>
    <col min="3070" max="3070" width="28.7109375" customWidth="1"/>
    <col min="3071" max="3071" width="14" customWidth="1"/>
    <col min="3072" max="3072" width="15.28515625" customWidth="1"/>
    <col min="3073" max="3076" width="15.7109375" customWidth="1"/>
    <col min="3077" max="3077" width="12.7109375" customWidth="1"/>
    <col min="3079" max="3079" width="12.28515625" bestFit="1" customWidth="1"/>
    <col min="3080" max="3080" width="12.7109375" customWidth="1"/>
    <col min="3325" max="3325" width="7.140625" customWidth="1"/>
    <col min="3326" max="3326" width="28.7109375" customWidth="1"/>
    <col min="3327" max="3327" width="14" customWidth="1"/>
    <col min="3328" max="3328" width="15.28515625" customWidth="1"/>
    <col min="3329" max="3332" width="15.7109375" customWidth="1"/>
    <col min="3333" max="3333" width="12.7109375" customWidth="1"/>
    <col min="3335" max="3335" width="12.28515625" bestFit="1" customWidth="1"/>
    <col min="3336" max="3336" width="12.7109375" customWidth="1"/>
    <col min="3581" max="3581" width="7.140625" customWidth="1"/>
    <col min="3582" max="3582" width="28.7109375" customWidth="1"/>
    <col min="3583" max="3583" width="14" customWidth="1"/>
    <col min="3584" max="3584" width="15.28515625" customWidth="1"/>
    <col min="3585" max="3588" width="15.7109375" customWidth="1"/>
    <col min="3589" max="3589" width="12.7109375" customWidth="1"/>
    <col min="3591" max="3591" width="12.28515625" bestFit="1" customWidth="1"/>
    <col min="3592" max="3592" width="12.7109375" customWidth="1"/>
    <col min="3837" max="3837" width="7.140625" customWidth="1"/>
    <col min="3838" max="3838" width="28.7109375" customWidth="1"/>
    <col min="3839" max="3839" width="14" customWidth="1"/>
    <col min="3840" max="3840" width="15.28515625" customWidth="1"/>
    <col min="3841" max="3844" width="15.7109375" customWidth="1"/>
    <col min="3845" max="3845" width="12.7109375" customWidth="1"/>
    <col min="3847" max="3847" width="12.28515625" bestFit="1" customWidth="1"/>
    <col min="3848" max="3848" width="12.7109375" customWidth="1"/>
    <col min="4093" max="4093" width="7.140625" customWidth="1"/>
    <col min="4094" max="4094" width="28.7109375" customWidth="1"/>
    <col min="4095" max="4095" width="14" customWidth="1"/>
    <col min="4096" max="4096" width="15.28515625" customWidth="1"/>
    <col min="4097" max="4100" width="15.7109375" customWidth="1"/>
    <col min="4101" max="4101" width="12.7109375" customWidth="1"/>
    <col min="4103" max="4103" width="12.28515625" bestFit="1" customWidth="1"/>
    <col min="4104" max="4104" width="12.7109375" customWidth="1"/>
    <col min="4349" max="4349" width="7.140625" customWidth="1"/>
    <col min="4350" max="4350" width="28.7109375" customWidth="1"/>
    <col min="4351" max="4351" width="14" customWidth="1"/>
    <col min="4352" max="4352" width="15.28515625" customWidth="1"/>
    <col min="4353" max="4356" width="15.7109375" customWidth="1"/>
    <col min="4357" max="4357" width="12.7109375" customWidth="1"/>
    <col min="4359" max="4359" width="12.28515625" bestFit="1" customWidth="1"/>
    <col min="4360" max="4360" width="12.7109375" customWidth="1"/>
    <col min="4605" max="4605" width="7.140625" customWidth="1"/>
    <col min="4606" max="4606" width="28.7109375" customWidth="1"/>
    <col min="4607" max="4607" width="14" customWidth="1"/>
    <col min="4608" max="4608" width="15.28515625" customWidth="1"/>
    <col min="4609" max="4612" width="15.7109375" customWidth="1"/>
    <col min="4613" max="4613" width="12.7109375" customWidth="1"/>
    <col min="4615" max="4615" width="12.28515625" bestFit="1" customWidth="1"/>
    <col min="4616" max="4616" width="12.7109375" customWidth="1"/>
    <col min="4861" max="4861" width="7.140625" customWidth="1"/>
    <col min="4862" max="4862" width="28.7109375" customWidth="1"/>
    <col min="4863" max="4863" width="14" customWidth="1"/>
    <col min="4864" max="4864" width="15.28515625" customWidth="1"/>
    <col min="4865" max="4868" width="15.7109375" customWidth="1"/>
    <col min="4869" max="4869" width="12.7109375" customWidth="1"/>
    <col min="4871" max="4871" width="12.28515625" bestFit="1" customWidth="1"/>
    <col min="4872" max="4872" width="12.7109375" customWidth="1"/>
    <col min="5117" max="5117" width="7.140625" customWidth="1"/>
    <col min="5118" max="5118" width="28.7109375" customWidth="1"/>
    <col min="5119" max="5119" width="14" customWidth="1"/>
    <col min="5120" max="5120" width="15.28515625" customWidth="1"/>
    <col min="5121" max="5124" width="15.7109375" customWidth="1"/>
    <col min="5125" max="5125" width="12.7109375" customWidth="1"/>
    <col min="5127" max="5127" width="12.28515625" bestFit="1" customWidth="1"/>
    <col min="5128" max="5128" width="12.7109375" customWidth="1"/>
    <col min="5373" max="5373" width="7.140625" customWidth="1"/>
    <col min="5374" max="5374" width="28.7109375" customWidth="1"/>
    <col min="5375" max="5375" width="14" customWidth="1"/>
    <col min="5376" max="5376" width="15.28515625" customWidth="1"/>
    <col min="5377" max="5380" width="15.7109375" customWidth="1"/>
    <col min="5381" max="5381" width="12.7109375" customWidth="1"/>
    <col min="5383" max="5383" width="12.28515625" bestFit="1" customWidth="1"/>
    <col min="5384" max="5384" width="12.7109375" customWidth="1"/>
    <col min="5629" max="5629" width="7.140625" customWidth="1"/>
    <col min="5630" max="5630" width="28.7109375" customWidth="1"/>
    <col min="5631" max="5631" width="14" customWidth="1"/>
    <col min="5632" max="5632" width="15.28515625" customWidth="1"/>
    <col min="5633" max="5636" width="15.7109375" customWidth="1"/>
    <col min="5637" max="5637" width="12.7109375" customWidth="1"/>
    <col min="5639" max="5639" width="12.28515625" bestFit="1" customWidth="1"/>
    <col min="5640" max="5640" width="12.7109375" customWidth="1"/>
    <col min="5885" max="5885" width="7.140625" customWidth="1"/>
    <col min="5886" max="5886" width="28.7109375" customWidth="1"/>
    <col min="5887" max="5887" width="14" customWidth="1"/>
    <col min="5888" max="5888" width="15.28515625" customWidth="1"/>
    <col min="5889" max="5892" width="15.7109375" customWidth="1"/>
    <col min="5893" max="5893" width="12.7109375" customWidth="1"/>
    <col min="5895" max="5895" width="12.28515625" bestFit="1" customWidth="1"/>
    <col min="5896" max="5896" width="12.7109375" customWidth="1"/>
    <col min="6141" max="6141" width="7.140625" customWidth="1"/>
    <col min="6142" max="6142" width="28.7109375" customWidth="1"/>
    <col min="6143" max="6143" width="14" customWidth="1"/>
    <col min="6144" max="6144" width="15.28515625" customWidth="1"/>
    <col min="6145" max="6148" width="15.7109375" customWidth="1"/>
    <col min="6149" max="6149" width="12.7109375" customWidth="1"/>
    <col min="6151" max="6151" width="12.28515625" bestFit="1" customWidth="1"/>
    <col min="6152" max="6152" width="12.7109375" customWidth="1"/>
    <col min="6397" max="6397" width="7.140625" customWidth="1"/>
    <col min="6398" max="6398" width="28.7109375" customWidth="1"/>
    <col min="6399" max="6399" width="14" customWidth="1"/>
    <col min="6400" max="6400" width="15.28515625" customWidth="1"/>
    <col min="6401" max="6404" width="15.7109375" customWidth="1"/>
    <col min="6405" max="6405" width="12.7109375" customWidth="1"/>
    <col min="6407" max="6407" width="12.28515625" bestFit="1" customWidth="1"/>
    <col min="6408" max="6408" width="12.7109375" customWidth="1"/>
    <col min="6653" max="6653" width="7.140625" customWidth="1"/>
    <col min="6654" max="6654" width="28.7109375" customWidth="1"/>
    <col min="6655" max="6655" width="14" customWidth="1"/>
    <col min="6656" max="6656" width="15.28515625" customWidth="1"/>
    <col min="6657" max="6660" width="15.7109375" customWidth="1"/>
    <col min="6661" max="6661" width="12.7109375" customWidth="1"/>
    <col min="6663" max="6663" width="12.28515625" bestFit="1" customWidth="1"/>
    <col min="6664" max="6664" width="12.7109375" customWidth="1"/>
    <col min="6909" max="6909" width="7.140625" customWidth="1"/>
    <col min="6910" max="6910" width="28.7109375" customWidth="1"/>
    <col min="6911" max="6911" width="14" customWidth="1"/>
    <col min="6912" max="6912" width="15.28515625" customWidth="1"/>
    <col min="6913" max="6916" width="15.7109375" customWidth="1"/>
    <col min="6917" max="6917" width="12.7109375" customWidth="1"/>
    <col min="6919" max="6919" width="12.28515625" bestFit="1" customWidth="1"/>
    <col min="6920" max="6920" width="12.7109375" customWidth="1"/>
    <col min="7165" max="7165" width="7.140625" customWidth="1"/>
    <col min="7166" max="7166" width="28.7109375" customWidth="1"/>
    <col min="7167" max="7167" width="14" customWidth="1"/>
    <col min="7168" max="7168" width="15.28515625" customWidth="1"/>
    <col min="7169" max="7172" width="15.7109375" customWidth="1"/>
    <col min="7173" max="7173" width="12.7109375" customWidth="1"/>
    <col min="7175" max="7175" width="12.28515625" bestFit="1" customWidth="1"/>
    <col min="7176" max="7176" width="12.7109375" customWidth="1"/>
    <col min="7421" max="7421" width="7.140625" customWidth="1"/>
    <col min="7422" max="7422" width="28.7109375" customWidth="1"/>
    <col min="7423" max="7423" width="14" customWidth="1"/>
    <col min="7424" max="7424" width="15.28515625" customWidth="1"/>
    <col min="7425" max="7428" width="15.7109375" customWidth="1"/>
    <col min="7429" max="7429" width="12.7109375" customWidth="1"/>
    <col min="7431" max="7431" width="12.28515625" bestFit="1" customWidth="1"/>
    <col min="7432" max="7432" width="12.7109375" customWidth="1"/>
    <col min="7677" max="7677" width="7.140625" customWidth="1"/>
    <col min="7678" max="7678" width="28.7109375" customWidth="1"/>
    <col min="7679" max="7679" width="14" customWidth="1"/>
    <col min="7680" max="7680" width="15.28515625" customWidth="1"/>
    <col min="7681" max="7684" width="15.7109375" customWidth="1"/>
    <col min="7685" max="7685" width="12.7109375" customWidth="1"/>
    <col min="7687" max="7687" width="12.28515625" bestFit="1" customWidth="1"/>
    <col min="7688" max="7688" width="12.7109375" customWidth="1"/>
    <col min="7933" max="7933" width="7.140625" customWidth="1"/>
    <col min="7934" max="7934" width="28.7109375" customWidth="1"/>
    <col min="7935" max="7935" width="14" customWidth="1"/>
    <col min="7936" max="7936" width="15.28515625" customWidth="1"/>
    <col min="7937" max="7940" width="15.7109375" customWidth="1"/>
    <col min="7941" max="7941" width="12.7109375" customWidth="1"/>
    <col min="7943" max="7943" width="12.28515625" bestFit="1" customWidth="1"/>
    <col min="7944" max="7944" width="12.7109375" customWidth="1"/>
    <col min="8189" max="8189" width="7.140625" customWidth="1"/>
    <col min="8190" max="8190" width="28.7109375" customWidth="1"/>
    <col min="8191" max="8191" width="14" customWidth="1"/>
    <col min="8192" max="8192" width="15.28515625" customWidth="1"/>
    <col min="8193" max="8196" width="15.7109375" customWidth="1"/>
    <col min="8197" max="8197" width="12.7109375" customWidth="1"/>
    <col min="8199" max="8199" width="12.28515625" bestFit="1" customWidth="1"/>
    <col min="8200" max="8200" width="12.7109375" customWidth="1"/>
    <col min="8445" max="8445" width="7.140625" customWidth="1"/>
    <col min="8446" max="8446" width="28.7109375" customWidth="1"/>
    <col min="8447" max="8447" width="14" customWidth="1"/>
    <col min="8448" max="8448" width="15.28515625" customWidth="1"/>
    <col min="8449" max="8452" width="15.7109375" customWidth="1"/>
    <col min="8453" max="8453" width="12.7109375" customWidth="1"/>
    <col min="8455" max="8455" width="12.28515625" bestFit="1" customWidth="1"/>
    <col min="8456" max="8456" width="12.7109375" customWidth="1"/>
    <col min="8701" max="8701" width="7.140625" customWidth="1"/>
    <col min="8702" max="8702" width="28.7109375" customWidth="1"/>
    <col min="8703" max="8703" width="14" customWidth="1"/>
    <col min="8704" max="8704" width="15.28515625" customWidth="1"/>
    <col min="8705" max="8708" width="15.7109375" customWidth="1"/>
    <col min="8709" max="8709" width="12.7109375" customWidth="1"/>
    <col min="8711" max="8711" width="12.28515625" bestFit="1" customWidth="1"/>
    <col min="8712" max="8712" width="12.7109375" customWidth="1"/>
    <col min="8957" max="8957" width="7.140625" customWidth="1"/>
    <col min="8958" max="8958" width="28.7109375" customWidth="1"/>
    <col min="8959" max="8959" width="14" customWidth="1"/>
    <col min="8960" max="8960" width="15.28515625" customWidth="1"/>
    <col min="8961" max="8964" width="15.7109375" customWidth="1"/>
    <col min="8965" max="8965" width="12.7109375" customWidth="1"/>
    <col min="8967" max="8967" width="12.28515625" bestFit="1" customWidth="1"/>
    <col min="8968" max="8968" width="12.7109375" customWidth="1"/>
    <col min="9213" max="9213" width="7.140625" customWidth="1"/>
    <col min="9214" max="9214" width="28.7109375" customWidth="1"/>
    <col min="9215" max="9215" width="14" customWidth="1"/>
    <col min="9216" max="9216" width="15.28515625" customWidth="1"/>
    <col min="9217" max="9220" width="15.7109375" customWidth="1"/>
    <col min="9221" max="9221" width="12.7109375" customWidth="1"/>
    <col min="9223" max="9223" width="12.28515625" bestFit="1" customWidth="1"/>
    <col min="9224" max="9224" width="12.7109375" customWidth="1"/>
    <col min="9469" max="9469" width="7.140625" customWidth="1"/>
    <col min="9470" max="9470" width="28.7109375" customWidth="1"/>
    <col min="9471" max="9471" width="14" customWidth="1"/>
    <col min="9472" max="9472" width="15.28515625" customWidth="1"/>
    <col min="9473" max="9476" width="15.7109375" customWidth="1"/>
    <col min="9477" max="9477" width="12.7109375" customWidth="1"/>
    <col min="9479" max="9479" width="12.28515625" bestFit="1" customWidth="1"/>
    <col min="9480" max="9480" width="12.7109375" customWidth="1"/>
    <col min="9725" max="9725" width="7.140625" customWidth="1"/>
    <col min="9726" max="9726" width="28.7109375" customWidth="1"/>
    <col min="9727" max="9727" width="14" customWidth="1"/>
    <col min="9728" max="9728" width="15.28515625" customWidth="1"/>
    <col min="9729" max="9732" width="15.7109375" customWidth="1"/>
    <col min="9733" max="9733" width="12.7109375" customWidth="1"/>
    <col min="9735" max="9735" width="12.28515625" bestFit="1" customWidth="1"/>
    <col min="9736" max="9736" width="12.7109375" customWidth="1"/>
    <col min="9981" max="9981" width="7.140625" customWidth="1"/>
    <col min="9982" max="9982" width="28.7109375" customWidth="1"/>
    <col min="9983" max="9983" width="14" customWidth="1"/>
    <col min="9984" max="9984" width="15.28515625" customWidth="1"/>
    <col min="9985" max="9988" width="15.7109375" customWidth="1"/>
    <col min="9989" max="9989" width="12.7109375" customWidth="1"/>
    <col min="9991" max="9991" width="12.28515625" bestFit="1" customWidth="1"/>
    <col min="9992" max="9992" width="12.7109375" customWidth="1"/>
    <col min="10237" max="10237" width="7.140625" customWidth="1"/>
    <col min="10238" max="10238" width="28.7109375" customWidth="1"/>
    <col min="10239" max="10239" width="14" customWidth="1"/>
    <col min="10240" max="10240" width="15.28515625" customWidth="1"/>
    <col min="10241" max="10244" width="15.7109375" customWidth="1"/>
    <col min="10245" max="10245" width="12.7109375" customWidth="1"/>
    <col min="10247" max="10247" width="12.28515625" bestFit="1" customWidth="1"/>
    <col min="10248" max="10248" width="12.7109375" customWidth="1"/>
    <col min="10493" max="10493" width="7.140625" customWidth="1"/>
    <col min="10494" max="10494" width="28.7109375" customWidth="1"/>
    <col min="10495" max="10495" width="14" customWidth="1"/>
    <col min="10496" max="10496" width="15.28515625" customWidth="1"/>
    <col min="10497" max="10500" width="15.7109375" customWidth="1"/>
    <col min="10501" max="10501" width="12.7109375" customWidth="1"/>
    <col min="10503" max="10503" width="12.28515625" bestFit="1" customWidth="1"/>
    <col min="10504" max="10504" width="12.7109375" customWidth="1"/>
    <col min="10749" max="10749" width="7.140625" customWidth="1"/>
    <col min="10750" max="10750" width="28.7109375" customWidth="1"/>
    <col min="10751" max="10751" width="14" customWidth="1"/>
    <col min="10752" max="10752" width="15.28515625" customWidth="1"/>
    <col min="10753" max="10756" width="15.7109375" customWidth="1"/>
    <col min="10757" max="10757" width="12.7109375" customWidth="1"/>
    <col min="10759" max="10759" width="12.28515625" bestFit="1" customWidth="1"/>
    <col min="10760" max="10760" width="12.7109375" customWidth="1"/>
    <col min="11005" max="11005" width="7.140625" customWidth="1"/>
    <col min="11006" max="11006" width="28.7109375" customWidth="1"/>
    <col min="11007" max="11007" width="14" customWidth="1"/>
    <col min="11008" max="11008" width="15.28515625" customWidth="1"/>
    <col min="11009" max="11012" width="15.7109375" customWidth="1"/>
    <col min="11013" max="11013" width="12.7109375" customWidth="1"/>
    <col min="11015" max="11015" width="12.28515625" bestFit="1" customWidth="1"/>
    <col min="11016" max="11016" width="12.7109375" customWidth="1"/>
    <col min="11261" max="11261" width="7.140625" customWidth="1"/>
    <col min="11262" max="11262" width="28.7109375" customWidth="1"/>
    <col min="11263" max="11263" width="14" customWidth="1"/>
    <col min="11264" max="11264" width="15.28515625" customWidth="1"/>
    <col min="11265" max="11268" width="15.7109375" customWidth="1"/>
    <col min="11269" max="11269" width="12.7109375" customWidth="1"/>
    <col min="11271" max="11271" width="12.28515625" bestFit="1" customWidth="1"/>
    <col min="11272" max="11272" width="12.7109375" customWidth="1"/>
    <col min="11517" max="11517" width="7.140625" customWidth="1"/>
    <col min="11518" max="11518" width="28.7109375" customWidth="1"/>
    <col min="11519" max="11519" width="14" customWidth="1"/>
    <col min="11520" max="11520" width="15.28515625" customWidth="1"/>
    <col min="11521" max="11524" width="15.7109375" customWidth="1"/>
    <col min="11525" max="11525" width="12.7109375" customWidth="1"/>
    <col min="11527" max="11527" width="12.28515625" bestFit="1" customWidth="1"/>
    <col min="11528" max="11528" width="12.7109375" customWidth="1"/>
    <col min="11773" max="11773" width="7.140625" customWidth="1"/>
    <col min="11774" max="11774" width="28.7109375" customWidth="1"/>
    <col min="11775" max="11775" width="14" customWidth="1"/>
    <col min="11776" max="11776" width="15.28515625" customWidth="1"/>
    <col min="11777" max="11780" width="15.7109375" customWidth="1"/>
    <col min="11781" max="11781" width="12.7109375" customWidth="1"/>
    <col min="11783" max="11783" width="12.28515625" bestFit="1" customWidth="1"/>
    <col min="11784" max="11784" width="12.7109375" customWidth="1"/>
    <col min="12029" max="12029" width="7.140625" customWidth="1"/>
    <col min="12030" max="12030" width="28.7109375" customWidth="1"/>
    <col min="12031" max="12031" width="14" customWidth="1"/>
    <col min="12032" max="12032" width="15.28515625" customWidth="1"/>
    <col min="12033" max="12036" width="15.7109375" customWidth="1"/>
    <col min="12037" max="12037" width="12.7109375" customWidth="1"/>
    <col min="12039" max="12039" width="12.28515625" bestFit="1" customWidth="1"/>
    <col min="12040" max="12040" width="12.7109375" customWidth="1"/>
    <col min="12285" max="12285" width="7.140625" customWidth="1"/>
    <col min="12286" max="12286" width="28.7109375" customWidth="1"/>
    <col min="12287" max="12287" width="14" customWidth="1"/>
    <col min="12288" max="12288" width="15.28515625" customWidth="1"/>
    <col min="12289" max="12292" width="15.7109375" customWidth="1"/>
    <col min="12293" max="12293" width="12.7109375" customWidth="1"/>
    <col min="12295" max="12295" width="12.28515625" bestFit="1" customWidth="1"/>
    <col min="12296" max="12296" width="12.7109375" customWidth="1"/>
    <col min="12541" max="12541" width="7.140625" customWidth="1"/>
    <col min="12542" max="12542" width="28.7109375" customWidth="1"/>
    <col min="12543" max="12543" width="14" customWidth="1"/>
    <col min="12544" max="12544" width="15.28515625" customWidth="1"/>
    <col min="12545" max="12548" width="15.7109375" customWidth="1"/>
    <col min="12549" max="12549" width="12.7109375" customWidth="1"/>
    <col min="12551" max="12551" width="12.28515625" bestFit="1" customWidth="1"/>
    <col min="12552" max="12552" width="12.7109375" customWidth="1"/>
    <col min="12797" max="12797" width="7.140625" customWidth="1"/>
    <col min="12798" max="12798" width="28.7109375" customWidth="1"/>
    <col min="12799" max="12799" width="14" customWidth="1"/>
    <col min="12800" max="12800" width="15.28515625" customWidth="1"/>
    <col min="12801" max="12804" width="15.7109375" customWidth="1"/>
    <col min="12805" max="12805" width="12.7109375" customWidth="1"/>
    <col min="12807" max="12807" width="12.28515625" bestFit="1" customWidth="1"/>
    <col min="12808" max="12808" width="12.7109375" customWidth="1"/>
    <col min="13053" max="13053" width="7.140625" customWidth="1"/>
    <col min="13054" max="13054" width="28.7109375" customWidth="1"/>
    <col min="13055" max="13055" width="14" customWidth="1"/>
    <col min="13056" max="13056" width="15.28515625" customWidth="1"/>
    <col min="13057" max="13060" width="15.7109375" customWidth="1"/>
    <col min="13061" max="13061" width="12.7109375" customWidth="1"/>
    <col min="13063" max="13063" width="12.28515625" bestFit="1" customWidth="1"/>
    <col min="13064" max="13064" width="12.7109375" customWidth="1"/>
    <col min="13309" max="13309" width="7.140625" customWidth="1"/>
    <col min="13310" max="13310" width="28.7109375" customWidth="1"/>
    <col min="13311" max="13311" width="14" customWidth="1"/>
    <col min="13312" max="13312" width="15.28515625" customWidth="1"/>
    <col min="13313" max="13316" width="15.7109375" customWidth="1"/>
    <col min="13317" max="13317" width="12.7109375" customWidth="1"/>
    <col min="13319" max="13319" width="12.28515625" bestFit="1" customWidth="1"/>
    <col min="13320" max="13320" width="12.7109375" customWidth="1"/>
    <col min="13565" max="13565" width="7.140625" customWidth="1"/>
    <col min="13566" max="13566" width="28.7109375" customWidth="1"/>
    <col min="13567" max="13567" width="14" customWidth="1"/>
    <col min="13568" max="13568" width="15.28515625" customWidth="1"/>
    <col min="13569" max="13572" width="15.7109375" customWidth="1"/>
    <col min="13573" max="13573" width="12.7109375" customWidth="1"/>
    <col min="13575" max="13575" width="12.28515625" bestFit="1" customWidth="1"/>
    <col min="13576" max="13576" width="12.7109375" customWidth="1"/>
    <col min="13821" max="13821" width="7.140625" customWidth="1"/>
    <col min="13822" max="13822" width="28.7109375" customWidth="1"/>
    <col min="13823" max="13823" width="14" customWidth="1"/>
    <col min="13824" max="13824" width="15.28515625" customWidth="1"/>
    <col min="13825" max="13828" width="15.7109375" customWidth="1"/>
    <col min="13829" max="13829" width="12.7109375" customWidth="1"/>
    <col min="13831" max="13831" width="12.28515625" bestFit="1" customWidth="1"/>
    <col min="13832" max="13832" width="12.7109375" customWidth="1"/>
    <col min="14077" max="14077" width="7.140625" customWidth="1"/>
    <col min="14078" max="14078" width="28.7109375" customWidth="1"/>
    <col min="14079" max="14079" width="14" customWidth="1"/>
    <col min="14080" max="14080" width="15.28515625" customWidth="1"/>
    <col min="14081" max="14084" width="15.7109375" customWidth="1"/>
    <col min="14085" max="14085" width="12.7109375" customWidth="1"/>
    <col min="14087" max="14087" width="12.28515625" bestFit="1" customWidth="1"/>
    <col min="14088" max="14088" width="12.7109375" customWidth="1"/>
    <col min="14333" max="14333" width="7.140625" customWidth="1"/>
    <col min="14334" max="14334" width="28.7109375" customWidth="1"/>
    <col min="14335" max="14335" width="14" customWidth="1"/>
    <col min="14336" max="14336" width="15.28515625" customWidth="1"/>
    <col min="14337" max="14340" width="15.7109375" customWidth="1"/>
    <col min="14341" max="14341" width="12.7109375" customWidth="1"/>
    <col min="14343" max="14343" width="12.28515625" bestFit="1" customWidth="1"/>
    <col min="14344" max="14344" width="12.7109375" customWidth="1"/>
    <col min="14589" max="14589" width="7.140625" customWidth="1"/>
    <col min="14590" max="14590" width="28.7109375" customWidth="1"/>
    <col min="14591" max="14591" width="14" customWidth="1"/>
    <col min="14592" max="14592" width="15.28515625" customWidth="1"/>
    <col min="14593" max="14596" width="15.7109375" customWidth="1"/>
    <col min="14597" max="14597" width="12.7109375" customWidth="1"/>
    <col min="14599" max="14599" width="12.28515625" bestFit="1" customWidth="1"/>
    <col min="14600" max="14600" width="12.7109375" customWidth="1"/>
    <col min="14845" max="14845" width="7.140625" customWidth="1"/>
    <col min="14846" max="14846" width="28.7109375" customWidth="1"/>
    <col min="14847" max="14847" width="14" customWidth="1"/>
    <col min="14848" max="14848" width="15.28515625" customWidth="1"/>
    <col min="14849" max="14852" width="15.7109375" customWidth="1"/>
    <col min="14853" max="14853" width="12.7109375" customWidth="1"/>
    <col min="14855" max="14855" width="12.28515625" bestFit="1" customWidth="1"/>
    <col min="14856" max="14856" width="12.7109375" customWidth="1"/>
    <col min="15101" max="15101" width="7.140625" customWidth="1"/>
    <col min="15102" max="15102" width="28.7109375" customWidth="1"/>
    <col min="15103" max="15103" width="14" customWidth="1"/>
    <col min="15104" max="15104" width="15.28515625" customWidth="1"/>
    <col min="15105" max="15108" width="15.7109375" customWidth="1"/>
    <col min="15109" max="15109" width="12.7109375" customWidth="1"/>
    <col min="15111" max="15111" width="12.28515625" bestFit="1" customWidth="1"/>
    <col min="15112" max="15112" width="12.7109375" customWidth="1"/>
    <col min="15357" max="15357" width="7.140625" customWidth="1"/>
    <col min="15358" max="15358" width="28.7109375" customWidth="1"/>
    <col min="15359" max="15359" width="14" customWidth="1"/>
    <col min="15360" max="15360" width="15.28515625" customWidth="1"/>
    <col min="15361" max="15364" width="15.7109375" customWidth="1"/>
    <col min="15365" max="15365" width="12.7109375" customWidth="1"/>
    <col min="15367" max="15367" width="12.28515625" bestFit="1" customWidth="1"/>
    <col min="15368" max="15368" width="12.7109375" customWidth="1"/>
    <col min="15613" max="15613" width="7.140625" customWidth="1"/>
    <col min="15614" max="15614" width="28.7109375" customWidth="1"/>
    <col min="15615" max="15615" width="14" customWidth="1"/>
    <col min="15616" max="15616" width="15.28515625" customWidth="1"/>
    <col min="15617" max="15620" width="15.7109375" customWidth="1"/>
    <col min="15621" max="15621" width="12.7109375" customWidth="1"/>
    <col min="15623" max="15623" width="12.28515625" bestFit="1" customWidth="1"/>
    <col min="15624" max="15624" width="12.7109375" customWidth="1"/>
    <col min="15869" max="15869" width="7.140625" customWidth="1"/>
    <col min="15870" max="15870" width="28.7109375" customWidth="1"/>
    <col min="15871" max="15871" width="14" customWidth="1"/>
    <col min="15872" max="15872" width="15.28515625" customWidth="1"/>
    <col min="15873" max="15876" width="15.7109375" customWidth="1"/>
    <col min="15877" max="15877" width="12.7109375" customWidth="1"/>
    <col min="15879" max="15879" width="12.28515625" bestFit="1" customWidth="1"/>
    <col min="15880" max="15880" width="12.7109375" customWidth="1"/>
    <col min="16125" max="16125" width="7.140625" customWidth="1"/>
    <col min="16126" max="16126" width="28.7109375" customWidth="1"/>
    <col min="16127" max="16127" width="14" customWidth="1"/>
    <col min="16128" max="16128" width="15.28515625" customWidth="1"/>
    <col min="16129" max="16132" width="15.7109375" customWidth="1"/>
    <col min="16133" max="16133" width="12.7109375" customWidth="1"/>
    <col min="16135" max="16135" width="12.28515625" bestFit="1" customWidth="1"/>
    <col min="16136" max="16136" width="12.7109375" customWidth="1"/>
  </cols>
  <sheetData>
    <row r="2" spans="2:9">
      <c r="B2" s="217" t="s">
        <v>97</v>
      </c>
      <c r="C2" s="217"/>
      <c r="D2" s="217"/>
      <c r="E2" s="217"/>
    </row>
    <row r="3" spans="2:9">
      <c r="B3" s="217" t="s">
        <v>93</v>
      </c>
      <c r="C3" s="217"/>
      <c r="D3" s="217"/>
      <c r="E3" s="217"/>
    </row>
    <row r="4" spans="2:9" ht="15" customHeight="1">
      <c r="B4" s="217" t="s">
        <v>295</v>
      </c>
      <c r="C4" s="217"/>
      <c r="D4" s="217"/>
      <c r="E4" s="217"/>
    </row>
    <row r="5" spans="2:9" ht="15" customHeight="1">
      <c r="B5" s="217" t="s">
        <v>90</v>
      </c>
      <c r="C5" s="217"/>
      <c r="D5" s="217"/>
      <c r="E5" s="217"/>
    </row>
    <row r="6" spans="2:9" ht="17.25" customHeight="1">
      <c r="B6" s="7"/>
      <c r="C6" s="7"/>
      <c r="D6" s="222" t="s">
        <v>64</v>
      </c>
      <c r="E6" s="223"/>
    </row>
    <row r="7" spans="2:9" ht="29.25" customHeight="1">
      <c r="B7" s="180" t="s">
        <v>63</v>
      </c>
      <c r="C7" s="180" t="s">
        <v>62</v>
      </c>
      <c r="D7" s="181" t="s">
        <v>294</v>
      </c>
      <c r="E7" s="181" t="s">
        <v>293</v>
      </c>
    </row>
    <row r="8" spans="2:9" ht="15.75" customHeight="1">
      <c r="B8" s="182"/>
      <c r="C8" s="183"/>
      <c r="D8" s="184"/>
      <c r="E8" s="184"/>
    </row>
    <row r="9" spans="2:9" ht="15.75" customHeight="1">
      <c r="B9" s="185"/>
      <c r="C9" s="16"/>
      <c r="D9" s="18"/>
      <c r="E9" s="18"/>
    </row>
    <row r="10" spans="2:9">
      <c r="B10" s="186">
        <v>15</v>
      </c>
      <c r="C10" s="37" t="s">
        <v>66</v>
      </c>
      <c r="D10" s="38">
        <f>+D11+D13</f>
        <v>89543.28</v>
      </c>
      <c r="E10" s="38">
        <f>+E11+E13</f>
        <v>15064.890000000001</v>
      </c>
      <c r="G10" s="1"/>
      <c r="H10" s="1"/>
      <c r="I10" s="1"/>
    </row>
    <row r="11" spans="2:9">
      <c r="B11" s="187">
        <v>155</v>
      </c>
      <c r="C11" s="17" t="s">
        <v>55</v>
      </c>
      <c r="D11" s="20">
        <f>D12</f>
        <v>86219.87</v>
      </c>
      <c r="E11" s="20">
        <f>E12</f>
        <v>13930.61</v>
      </c>
      <c r="H11" s="2"/>
      <c r="I11" s="1"/>
    </row>
    <row r="12" spans="2:9">
      <c r="B12" s="188">
        <v>15502</v>
      </c>
      <c r="C12" s="15" t="s">
        <v>56</v>
      </c>
      <c r="D12" s="19">
        <v>86219.87</v>
      </c>
      <c r="E12" s="19">
        <v>13930.61</v>
      </c>
      <c r="G12" s="1"/>
      <c r="H12" s="2"/>
      <c r="I12" s="1"/>
    </row>
    <row r="13" spans="2:9">
      <c r="B13" s="187">
        <v>157</v>
      </c>
      <c r="C13" s="17" t="s">
        <v>57</v>
      </c>
      <c r="D13" s="20">
        <f>D14+D15</f>
        <v>3323.41</v>
      </c>
      <c r="E13" s="20">
        <f>SUM(E14:E15)</f>
        <v>1134.28</v>
      </c>
      <c r="H13" s="2"/>
      <c r="I13" s="1"/>
    </row>
    <row r="14" spans="2:9">
      <c r="B14" s="188">
        <v>15703</v>
      </c>
      <c r="C14" s="15" t="s">
        <v>58</v>
      </c>
      <c r="D14" s="19">
        <v>3081.35</v>
      </c>
      <c r="E14" s="19">
        <v>1049.48</v>
      </c>
      <c r="H14" s="2"/>
      <c r="I14" s="1"/>
    </row>
    <row r="15" spans="2:9">
      <c r="B15" s="188">
        <v>15799</v>
      </c>
      <c r="C15" s="15" t="s">
        <v>59</v>
      </c>
      <c r="D15" s="19">
        <v>242.06</v>
      </c>
      <c r="E15" s="19">
        <v>84.8</v>
      </c>
      <c r="H15" s="2"/>
      <c r="I15" s="1"/>
    </row>
    <row r="16" spans="2:9">
      <c r="B16" s="188"/>
      <c r="C16" s="13"/>
      <c r="D16" s="19"/>
      <c r="E16" s="19"/>
      <c r="G16" s="3"/>
      <c r="H16" s="2"/>
      <c r="I16" s="1"/>
    </row>
    <row r="17" spans="2:9">
      <c r="B17" s="188"/>
      <c r="C17" s="13"/>
      <c r="D17" s="19"/>
      <c r="E17" s="19"/>
      <c r="G17" s="5"/>
    </row>
    <row r="18" spans="2:9">
      <c r="B18" s="186">
        <v>16</v>
      </c>
      <c r="C18" s="39" t="s">
        <v>49</v>
      </c>
      <c r="D18" s="40">
        <f>+D19</f>
        <v>6831770.9800000004</v>
      </c>
      <c r="E18" s="40">
        <f>E20</f>
        <v>2457914.5499999998</v>
      </c>
    </row>
    <row r="19" spans="2:9">
      <c r="B19" s="187">
        <v>162</v>
      </c>
      <c r="C19" s="17" t="s">
        <v>60</v>
      </c>
      <c r="D19" s="20">
        <f>D20</f>
        <v>6831770.9800000004</v>
      </c>
      <c r="E19" s="20">
        <f>E20</f>
        <v>2457914.5499999998</v>
      </c>
      <c r="H19" s="2"/>
      <c r="I19" s="6"/>
    </row>
    <row r="20" spans="2:9">
      <c r="B20" s="188">
        <v>1623200</v>
      </c>
      <c r="C20" s="15" t="s">
        <v>61</v>
      </c>
      <c r="D20" s="19">
        <v>6831770.9800000004</v>
      </c>
      <c r="E20" s="19">
        <v>2457914.5499999998</v>
      </c>
      <c r="H20" s="2"/>
      <c r="I20" s="6"/>
    </row>
    <row r="21" spans="2:9" ht="15.75" thickBot="1">
      <c r="B21" s="188"/>
      <c r="C21" s="15"/>
      <c r="D21" s="19"/>
      <c r="E21" s="19"/>
      <c r="H21" s="2"/>
      <c r="I21" s="6"/>
    </row>
    <row r="22" spans="2:9" ht="15.75" thickBot="1">
      <c r="B22" s="189"/>
      <c r="C22" s="190" t="s">
        <v>54</v>
      </c>
      <c r="D22" s="191">
        <f>+D18+D10</f>
        <v>6921314.2600000007</v>
      </c>
      <c r="E22" s="192">
        <f>+E18+E10</f>
        <v>2472979.44</v>
      </c>
    </row>
    <row r="23" spans="2:9" ht="15.75" thickTop="1"/>
    <row r="27" spans="2:9">
      <c r="B27" t="s">
        <v>53</v>
      </c>
      <c r="D27" t="s">
        <v>52</v>
      </c>
    </row>
    <row r="28" spans="2:9">
      <c r="B28" s="9" t="s">
        <v>50</v>
      </c>
      <c r="D28" s="9" t="s">
        <v>51</v>
      </c>
    </row>
  </sheetData>
  <mergeCells count="5">
    <mergeCell ref="B2:E2"/>
    <mergeCell ref="B3:E3"/>
    <mergeCell ref="B4:E4"/>
    <mergeCell ref="D6:E6"/>
    <mergeCell ref="B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zoomScale="85" zoomScaleNormal="85" workbookViewId="0">
      <selection activeCell="C14" sqref="C14"/>
    </sheetView>
  </sheetViews>
  <sheetFormatPr baseColWidth="10" defaultColWidth="11.42578125" defaultRowHeight="15"/>
  <cols>
    <col min="1" max="1" width="51.42578125" style="41" customWidth="1"/>
    <col min="2" max="2" width="26.5703125" style="42" customWidth="1"/>
    <col min="3" max="3" width="26.5703125" style="43" customWidth="1"/>
    <col min="4" max="4" width="11.42578125" style="41"/>
    <col min="5" max="5" width="53.28515625" style="41" bestFit="1" customWidth="1"/>
    <col min="6" max="16384" width="11.42578125" style="41"/>
  </cols>
  <sheetData>
    <row r="3" spans="1:3" ht="25.9" customHeight="1">
      <c r="A3" s="226" t="s">
        <v>97</v>
      </c>
      <c r="B3" s="226"/>
      <c r="C3" s="226"/>
    </row>
    <row r="4" spans="1:3" ht="15.75">
      <c r="A4" s="226" t="s">
        <v>98</v>
      </c>
      <c r="B4" s="226"/>
      <c r="C4" s="226"/>
    </row>
    <row r="5" spans="1:3" ht="15.75">
      <c r="A5" s="226" t="s">
        <v>99</v>
      </c>
      <c r="B5" s="226"/>
      <c r="C5" s="226"/>
    </row>
    <row r="6" spans="1:3" ht="15.75">
      <c r="A6" s="226" t="s">
        <v>297</v>
      </c>
      <c r="B6" s="226"/>
      <c r="C6" s="226"/>
    </row>
    <row r="7" spans="1:3" ht="15.75">
      <c r="A7" s="226" t="s">
        <v>90</v>
      </c>
      <c r="B7" s="226"/>
      <c r="C7" s="226"/>
    </row>
    <row r="8" spans="1:3">
      <c r="A8" s="44"/>
      <c r="B8" s="45"/>
      <c r="C8" s="46"/>
    </row>
    <row r="9" spans="1:3" hidden="1">
      <c r="A9" s="46" t="s">
        <v>100</v>
      </c>
      <c r="B9" s="46" t="s">
        <v>101</v>
      </c>
      <c r="C9" s="46" t="s">
        <v>102</v>
      </c>
    </row>
    <row r="10" spans="1:3" ht="33" customHeight="1">
      <c r="A10" s="47" t="s">
        <v>103</v>
      </c>
      <c r="B10" s="48" t="s">
        <v>294</v>
      </c>
      <c r="C10" s="48" t="s">
        <v>293</v>
      </c>
    </row>
    <row r="11" spans="1:3" ht="21.6" customHeight="1">
      <c r="A11" s="49"/>
      <c r="B11" s="50"/>
      <c r="C11" s="51"/>
    </row>
    <row r="12" spans="1:3" ht="25.15" customHeight="1">
      <c r="A12" s="52" t="s">
        <v>104</v>
      </c>
      <c r="B12" s="53">
        <f>B13</f>
        <v>1111721.5</v>
      </c>
      <c r="C12" s="53">
        <f t="shared" ref="C12" si="0">C13</f>
        <v>1349353.4</v>
      </c>
    </row>
    <row r="13" spans="1:3" ht="25.15" customHeight="1">
      <c r="A13" s="49" t="s">
        <v>105</v>
      </c>
      <c r="B13" s="54">
        <v>1111721.5</v>
      </c>
      <c r="C13" s="54">
        <v>1349353.4</v>
      </c>
    </row>
    <row r="14" spans="1:3" ht="25.15" customHeight="1">
      <c r="A14" s="49"/>
      <c r="B14" s="54"/>
      <c r="C14" s="54"/>
    </row>
    <row r="15" spans="1:3" ht="25.15" customHeight="1">
      <c r="A15" s="52" t="s">
        <v>106</v>
      </c>
      <c r="B15" s="193">
        <f>B16-B17</f>
        <v>-79321.959999999031</v>
      </c>
      <c r="C15" s="193">
        <f t="shared" ref="C15" si="1">C16-C17</f>
        <v>-46514.35000000149</v>
      </c>
    </row>
    <row r="16" spans="1:3" ht="25.15" customHeight="1">
      <c r="A16" s="49" t="s">
        <v>107</v>
      </c>
      <c r="B16" s="194">
        <v>9115926.6500000004</v>
      </c>
      <c r="C16" s="194">
        <v>10471467.619999999</v>
      </c>
    </row>
    <row r="17" spans="1:3" ht="25.15" customHeight="1">
      <c r="A17" s="49" t="s">
        <v>108</v>
      </c>
      <c r="B17" s="194">
        <v>9195248.6099999994</v>
      </c>
      <c r="C17" s="194">
        <v>10517981.970000001</v>
      </c>
    </row>
    <row r="18" spans="1:3" ht="25.15" customHeight="1">
      <c r="A18" s="49"/>
      <c r="B18" s="194"/>
      <c r="C18" s="194"/>
    </row>
    <row r="19" spans="1:3" ht="25.15" customHeight="1">
      <c r="A19" s="52" t="s">
        <v>109</v>
      </c>
      <c r="B19" s="193">
        <f>B20-B21</f>
        <v>-4734.8100000000013</v>
      </c>
      <c r="C19" s="193">
        <f t="shared" ref="C19" si="2">C20-C21</f>
        <v>-218.5</v>
      </c>
    </row>
    <row r="20" spans="1:3" ht="25.15" customHeight="1">
      <c r="A20" s="49" t="s">
        <v>110</v>
      </c>
      <c r="B20" s="54">
        <v>15814.82</v>
      </c>
      <c r="C20" s="54">
        <v>17843.28</v>
      </c>
    </row>
    <row r="21" spans="1:3" ht="25.15" customHeight="1">
      <c r="A21" s="49" t="s">
        <v>111</v>
      </c>
      <c r="B21" s="54">
        <v>20549.63</v>
      </c>
      <c r="C21" s="54">
        <v>18061.78</v>
      </c>
    </row>
    <row r="22" spans="1:3" ht="25.15" customHeight="1">
      <c r="A22" s="49"/>
      <c r="B22" s="54"/>
      <c r="C22" s="54"/>
    </row>
    <row r="23" spans="1:3" ht="25.15" customHeight="1">
      <c r="A23" s="47" t="s">
        <v>112</v>
      </c>
      <c r="B23" s="55">
        <f>B12+B15+B19</f>
        <v>1027664.7300000009</v>
      </c>
      <c r="C23" s="55">
        <f t="shared" ref="C23" si="3">C12+C15+C19</f>
        <v>1302620.5499999984</v>
      </c>
    </row>
    <row r="24" spans="1:3">
      <c r="A24" s="44"/>
      <c r="B24" s="45"/>
      <c r="C24" s="46"/>
    </row>
    <row r="28" spans="1:3">
      <c r="A28" s="225"/>
      <c r="B28" s="225"/>
      <c r="C28" s="225"/>
    </row>
    <row r="29" spans="1:3">
      <c r="A29" s="224" t="s">
        <v>113</v>
      </c>
      <c r="B29" s="224"/>
      <c r="C29" s="224"/>
    </row>
    <row r="30" spans="1:3">
      <c r="A30" s="225" t="s">
        <v>114</v>
      </c>
      <c r="B30" s="225"/>
      <c r="C30" s="225"/>
    </row>
  </sheetData>
  <mergeCells count="8">
    <mergeCell ref="A29:C29"/>
    <mergeCell ref="A30:C30"/>
    <mergeCell ref="A3:C3"/>
    <mergeCell ref="A4:C4"/>
    <mergeCell ref="A5:C5"/>
    <mergeCell ref="A6:C6"/>
    <mergeCell ref="A7:C7"/>
    <mergeCell ref="A28:C28"/>
  </mergeCells>
  <pageMargins left="0.70866141732283472" right="0.70866141732283472" top="0.74803149606299213" bottom="0.74803149606299213" header="0.31496062992125984" footer="0.31496062992125984"/>
  <pageSetup scale="86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80" zoomScaleNormal="80" workbookViewId="0">
      <selection activeCell="E16" sqref="E16"/>
    </sheetView>
  </sheetViews>
  <sheetFormatPr baseColWidth="10" defaultColWidth="11.5703125" defaultRowHeight="15.75"/>
  <cols>
    <col min="1" max="1" width="54.28515625" style="41" bestFit="1" customWidth="1"/>
    <col min="2" max="2" width="22.140625" style="41" customWidth="1"/>
    <col min="3" max="3" width="2.7109375" style="41" customWidth="1"/>
    <col min="4" max="4" width="23.140625" style="58" bestFit="1" customWidth="1"/>
    <col min="5" max="5" width="3.5703125" style="58" customWidth="1"/>
    <col min="6" max="6" width="2.28515625" style="41" customWidth="1"/>
    <col min="7" max="7" width="44.7109375" style="41" bestFit="1" customWidth="1"/>
    <col min="8" max="8" width="2.5703125" style="41" customWidth="1"/>
    <col min="9" max="9" width="23.140625" style="41" customWidth="1"/>
    <col min="10" max="10" width="3.28515625" style="41" customWidth="1"/>
    <col min="11" max="11" width="23.140625" style="58" bestFit="1" customWidth="1"/>
    <col min="12" max="16384" width="11.5703125" style="41"/>
  </cols>
  <sheetData>
    <row r="1" spans="1:11">
      <c r="A1" s="228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>
      <c r="A2" s="228" t="s">
        <v>115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>
      <c r="A3" s="228" t="s">
        <v>299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spans="1:11">
      <c r="A4" s="228" t="s">
        <v>90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</row>
    <row r="5" spans="1:11">
      <c r="A5" s="146"/>
      <c r="B5" s="146"/>
      <c r="C5" s="146"/>
      <c r="D5" s="57"/>
      <c r="E5" s="57"/>
      <c r="F5" s="146"/>
      <c r="G5" s="146"/>
      <c r="H5" s="146"/>
      <c r="I5" s="146"/>
      <c r="J5" s="146"/>
      <c r="K5" s="57"/>
    </row>
    <row r="6" spans="1:11">
      <c r="A6" s="146" t="s">
        <v>116</v>
      </c>
      <c r="B6" s="146"/>
      <c r="C6" s="146"/>
      <c r="D6" s="57"/>
      <c r="E6" s="57"/>
      <c r="F6" s="146"/>
      <c r="G6" s="146"/>
      <c r="H6" s="146"/>
      <c r="I6" s="146"/>
      <c r="J6" s="146"/>
      <c r="K6" s="57"/>
    </row>
    <row r="7" spans="1:11">
      <c r="A7" s="146"/>
      <c r="B7" s="146"/>
      <c r="C7" s="146"/>
      <c r="D7" s="57"/>
      <c r="E7" s="57"/>
      <c r="F7" s="146"/>
      <c r="G7" s="146"/>
      <c r="H7" s="146"/>
      <c r="I7" s="146"/>
      <c r="J7" s="146"/>
      <c r="K7" s="57"/>
    </row>
    <row r="9" spans="1:11">
      <c r="A9" s="153" t="s">
        <v>117</v>
      </c>
      <c r="B9" s="154" t="s">
        <v>294</v>
      </c>
      <c r="C9" s="155"/>
      <c r="D9" s="156" t="s">
        <v>293</v>
      </c>
      <c r="E9" s="157"/>
      <c r="F9" s="158"/>
      <c r="G9" s="154" t="s">
        <v>118</v>
      </c>
      <c r="H9" s="155"/>
      <c r="I9" s="154" t="s">
        <v>294</v>
      </c>
      <c r="J9" s="155"/>
      <c r="K9" s="156" t="s">
        <v>293</v>
      </c>
    </row>
    <row r="11" spans="1:11">
      <c r="A11" s="159" t="s">
        <v>119</v>
      </c>
      <c r="B11" s="166">
        <f>+B12+B13+B14</f>
        <v>9115926.6500000004</v>
      </c>
      <c r="C11" s="166"/>
      <c r="D11" s="166">
        <f>SUM(D12:D18)</f>
        <v>10471467.619999999</v>
      </c>
      <c r="E11" s="61"/>
      <c r="F11" s="62"/>
      <c r="G11" s="160" t="s">
        <v>119</v>
      </c>
      <c r="H11" s="161"/>
      <c r="I11" s="166">
        <f>+I12+I13+I14+I16+I17</f>
        <v>9195322.0600000005</v>
      </c>
      <c r="J11" s="166"/>
      <c r="K11" s="166">
        <f>SUM(K12:K18)</f>
        <v>10517981.969999999</v>
      </c>
    </row>
    <row r="12" spans="1:11">
      <c r="A12" s="41" t="s">
        <v>120</v>
      </c>
      <c r="B12" s="167">
        <v>89543.28</v>
      </c>
      <c r="C12" s="167"/>
      <c r="D12" s="167">
        <v>29382.66</v>
      </c>
      <c r="G12" s="60" t="s">
        <v>121</v>
      </c>
      <c r="I12" s="167">
        <v>5562491.5300000003</v>
      </c>
      <c r="J12" s="167"/>
      <c r="K12" s="167">
        <v>7724884.7699999996</v>
      </c>
    </row>
    <row r="13" spans="1:11">
      <c r="A13" s="41" t="s">
        <v>122</v>
      </c>
      <c r="B13" s="167">
        <v>6189520.3799999999</v>
      </c>
      <c r="C13" s="167"/>
      <c r="D13" s="167">
        <v>8310876.4299999997</v>
      </c>
      <c r="G13" s="60" t="s">
        <v>123</v>
      </c>
      <c r="I13" s="167">
        <v>342384.35</v>
      </c>
      <c r="J13" s="167"/>
      <c r="K13" s="167">
        <v>262864.21000000002</v>
      </c>
    </row>
    <row r="14" spans="1:11">
      <c r="A14" s="41" t="s">
        <v>124</v>
      </c>
      <c r="B14" s="167">
        <v>2836862.99</v>
      </c>
      <c r="C14" s="167"/>
      <c r="D14" s="167">
        <v>2131208.5299999998</v>
      </c>
      <c r="G14" s="60" t="s">
        <v>125</v>
      </c>
      <c r="I14" s="173">
        <v>837.57</v>
      </c>
      <c r="J14" s="167"/>
      <c r="K14" s="173">
        <v>632.92999999999995</v>
      </c>
    </row>
    <row r="15" spans="1:11">
      <c r="B15" s="167"/>
      <c r="C15" s="167"/>
      <c r="D15" s="167"/>
      <c r="G15" s="60" t="s">
        <v>126</v>
      </c>
      <c r="I15" s="173">
        <v>0</v>
      </c>
      <c r="J15" s="167"/>
      <c r="K15" s="173">
        <v>0</v>
      </c>
    </row>
    <row r="16" spans="1:11">
      <c r="B16" s="167"/>
      <c r="C16" s="167"/>
      <c r="D16" s="167"/>
      <c r="G16" s="60" t="s">
        <v>127</v>
      </c>
      <c r="I16" s="173">
        <v>1217.43</v>
      </c>
      <c r="J16" s="167"/>
      <c r="K16" s="173">
        <v>1701.8</v>
      </c>
    </row>
    <row r="17" spans="1:11">
      <c r="B17" s="167"/>
      <c r="C17" s="167"/>
      <c r="D17" s="167"/>
      <c r="G17" s="60" t="s">
        <v>128</v>
      </c>
      <c r="I17" s="173">
        <v>3288391.18</v>
      </c>
      <c r="J17" s="167"/>
      <c r="K17" s="173">
        <v>2527898.2599999998</v>
      </c>
    </row>
    <row r="18" spans="1:11">
      <c r="B18" s="167"/>
      <c r="C18" s="167"/>
      <c r="D18" s="167"/>
      <c r="I18" s="167"/>
      <c r="J18" s="167"/>
      <c r="K18" s="167"/>
    </row>
    <row r="19" spans="1:11">
      <c r="A19" s="159" t="s">
        <v>129</v>
      </c>
      <c r="B19" s="166">
        <f>+B21+B22+B23+B24+B25+B20</f>
        <v>15888.27</v>
      </c>
      <c r="C19" s="166"/>
      <c r="D19" s="166">
        <f>SUM(D20:D27)</f>
        <v>17843.28</v>
      </c>
      <c r="E19" s="61"/>
      <c r="F19" s="62"/>
      <c r="G19" s="160" t="s">
        <v>129</v>
      </c>
      <c r="H19" s="162"/>
      <c r="I19" s="166">
        <f>SUM(I20:I25)</f>
        <v>20549.63</v>
      </c>
      <c r="J19" s="174"/>
      <c r="K19" s="166">
        <f>SUM(K20:K27)</f>
        <v>18061.78</v>
      </c>
    </row>
    <row r="20" spans="1:11">
      <c r="A20" s="49" t="s">
        <v>130</v>
      </c>
      <c r="B20" s="168">
        <v>0</v>
      </c>
      <c r="C20" s="169"/>
      <c r="D20" s="168">
        <v>0</v>
      </c>
      <c r="E20" s="63"/>
      <c r="F20" s="62"/>
      <c r="G20" s="64" t="s">
        <v>130</v>
      </c>
      <c r="I20" s="173">
        <v>0</v>
      </c>
      <c r="J20" s="167"/>
      <c r="K20" s="173">
        <v>0</v>
      </c>
    </row>
    <row r="21" spans="1:11">
      <c r="A21" s="41" t="s">
        <v>131</v>
      </c>
      <c r="B21" s="170">
        <v>0</v>
      </c>
      <c r="C21" s="170"/>
      <c r="D21" s="170">
        <v>25.81</v>
      </c>
      <c r="G21" s="60" t="s">
        <v>131</v>
      </c>
      <c r="I21" s="167">
        <v>0</v>
      </c>
      <c r="J21" s="167"/>
      <c r="K21" s="167">
        <v>0</v>
      </c>
    </row>
    <row r="22" spans="1:11">
      <c r="A22" s="41" t="s">
        <v>132</v>
      </c>
      <c r="B22" s="170">
        <v>0</v>
      </c>
      <c r="C22" s="170"/>
      <c r="D22" s="170">
        <v>0</v>
      </c>
      <c r="G22" s="60" t="s">
        <v>132</v>
      </c>
      <c r="I22" s="167">
        <v>0</v>
      </c>
      <c r="J22" s="167"/>
      <c r="K22" s="167">
        <v>6</v>
      </c>
    </row>
    <row r="23" spans="1:11">
      <c r="A23" s="65" t="s">
        <v>133</v>
      </c>
      <c r="B23" s="170">
        <v>5553.45</v>
      </c>
      <c r="C23" s="170"/>
      <c r="D23" s="170">
        <v>4441.91</v>
      </c>
      <c r="G23" s="64" t="s">
        <v>133</v>
      </c>
      <c r="I23" s="173">
        <v>2343.0500000000002</v>
      </c>
      <c r="J23" s="167"/>
      <c r="K23" s="173">
        <v>0</v>
      </c>
    </row>
    <row r="24" spans="1:11">
      <c r="A24" s="65" t="s">
        <v>134</v>
      </c>
      <c r="B24" s="170">
        <v>2314.67</v>
      </c>
      <c r="C24" s="170"/>
      <c r="D24" s="170">
        <v>2099.08</v>
      </c>
      <c r="G24" s="60" t="s">
        <v>135</v>
      </c>
      <c r="I24" s="167">
        <v>4533.63</v>
      </c>
      <c r="J24" s="167"/>
      <c r="K24" s="167">
        <v>1878.54</v>
      </c>
    </row>
    <row r="25" spans="1:11">
      <c r="A25" s="65" t="s">
        <v>136</v>
      </c>
      <c r="B25" s="170">
        <v>8020.15</v>
      </c>
      <c r="C25" s="170"/>
      <c r="D25" s="170">
        <v>11276.48</v>
      </c>
      <c r="G25" s="66" t="s">
        <v>136</v>
      </c>
      <c r="I25" s="167">
        <v>13672.95</v>
      </c>
      <c r="J25" s="167"/>
      <c r="K25" s="167">
        <v>16177.24</v>
      </c>
    </row>
    <row r="26" spans="1:11">
      <c r="B26" s="167"/>
      <c r="C26" s="167"/>
      <c r="D26" s="167"/>
      <c r="G26" s="66" t="s">
        <v>298</v>
      </c>
      <c r="I26" s="167">
        <v>0</v>
      </c>
      <c r="J26" s="167"/>
      <c r="K26" s="167">
        <v>0</v>
      </c>
    </row>
    <row r="27" spans="1:11">
      <c r="B27" s="167"/>
      <c r="C27" s="167"/>
      <c r="D27" s="167"/>
      <c r="I27" s="167"/>
      <c r="J27" s="167"/>
      <c r="K27" s="167"/>
    </row>
    <row r="28" spans="1:11">
      <c r="A28" s="159" t="s">
        <v>137</v>
      </c>
      <c r="B28" s="166">
        <f>I30-B11-B19</f>
        <v>84056.770000000965</v>
      </c>
      <c r="C28" s="171"/>
      <c r="D28" s="166">
        <f>+K30-D11-D19</f>
        <v>46732.849999998958</v>
      </c>
      <c r="E28" s="61"/>
      <c r="F28" s="62"/>
      <c r="I28" s="167"/>
      <c r="J28" s="167"/>
      <c r="K28" s="167"/>
    </row>
    <row r="29" spans="1:11">
      <c r="B29" s="167"/>
      <c r="C29" s="167"/>
      <c r="D29" s="167"/>
      <c r="I29" s="167"/>
      <c r="J29" s="167"/>
      <c r="K29" s="167"/>
    </row>
    <row r="30" spans="1:11">
      <c r="A30" s="153" t="s">
        <v>138</v>
      </c>
      <c r="B30" s="172">
        <f>+B11+B19+B28</f>
        <v>9215871.6900000013</v>
      </c>
      <c r="C30" s="172"/>
      <c r="D30" s="172">
        <f>SUM(D11+D19+D28)</f>
        <v>10536043.749999998</v>
      </c>
      <c r="E30" s="163"/>
      <c r="F30" s="164"/>
      <c r="G30" s="153" t="s">
        <v>139</v>
      </c>
      <c r="H30" s="165"/>
      <c r="I30" s="172">
        <f>+I11+I19</f>
        <v>9215871.6900000013</v>
      </c>
      <c r="J30" s="172"/>
      <c r="K30" s="172">
        <f>SUM(K11+K19)</f>
        <v>10536043.749999998</v>
      </c>
    </row>
    <row r="31" spans="1:11">
      <c r="B31" s="60"/>
    </row>
    <row r="34" spans="1:9">
      <c r="B34" s="60"/>
      <c r="C34" s="60"/>
      <c r="G34" s="60"/>
      <c r="I34" s="60"/>
    </row>
    <row r="42" spans="1:9">
      <c r="G42" s="228"/>
      <c r="H42" s="228"/>
      <c r="I42" s="228"/>
    </row>
    <row r="43" spans="1:9" ht="16.5" thickBot="1">
      <c r="A43" s="228"/>
      <c r="B43" s="228"/>
      <c r="C43" s="68"/>
      <c r="D43" s="67"/>
      <c r="E43" s="67"/>
      <c r="F43" s="68"/>
    </row>
    <row r="44" spans="1:9">
      <c r="A44" s="227" t="s">
        <v>140</v>
      </c>
      <c r="B44" s="227"/>
      <c r="C44" s="68"/>
      <c r="D44" s="67"/>
      <c r="E44" s="67"/>
      <c r="F44" s="68"/>
      <c r="G44" s="227" t="s">
        <v>141</v>
      </c>
      <c r="H44" s="227"/>
      <c r="I44" s="227"/>
    </row>
  </sheetData>
  <mergeCells count="8">
    <mergeCell ref="A44:B44"/>
    <mergeCell ref="G44:I44"/>
    <mergeCell ref="A1:K1"/>
    <mergeCell ref="A2:K2"/>
    <mergeCell ref="A3:K3"/>
    <mergeCell ref="A4:K4"/>
    <mergeCell ref="G42:I42"/>
    <mergeCell ref="A43:B43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5"/>
  <sheetViews>
    <sheetView showGridLines="0" zoomScale="85" zoomScaleNormal="85" workbookViewId="0">
      <selection sqref="A1:G1"/>
    </sheetView>
  </sheetViews>
  <sheetFormatPr baseColWidth="10" defaultColWidth="11.42578125" defaultRowHeight="15.75"/>
  <cols>
    <col min="1" max="1" width="65.140625" style="41" bestFit="1" customWidth="1"/>
    <col min="2" max="2" width="21.85546875" style="41" customWidth="1"/>
    <col min="3" max="3" width="20.140625" style="69" customWidth="1"/>
    <col min="4" max="4" width="2" style="59" customWidth="1"/>
    <col min="5" max="5" width="55.7109375" style="41" customWidth="1"/>
    <col min="6" max="7" width="21.140625" style="69" bestFit="1" customWidth="1"/>
    <col min="8" max="16384" width="11.42578125" style="41"/>
  </cols>
  <sheetData>
    <row r="1" spans="1:7" ht="15">
      <c r="A1" s="225"/>
      <c r="B1" s="225"/>
      <c r="C1" s="225"/>
      <c r="D1" s="225"/>
      <c r="E1" s="225"/>
      <c r="F1" s="225"/>
      <c r="G1" s="225"/>
    </row>
    <row r="2" spans="1:7" ht="15">
      <c r="A2" s="225" t="s">
        <v>97</v>
      </c>
      <c r="B2" s="225"/>
      <c r="C2" s="225"/>
      <c r="D2" s="225"/>
      <c r="E2" s="225"/>
      <c r="F2" s="225"/>
      <c r="G2" s="225"/>
    </row>
    <row r="3" spans="1:7" ht="15">
      <c r="A3" s="225" t="s">
        <v>142</v>
      </c>
      <c r="B3" s="225"/>
      <c r="C3" s="225"/>
      <c r="D3" s="225"/>
      <c r="E3" s="225"/>
      <c r="F3" s="225"/>
      <c r="G3" s="225"/>
    </row>
    <row r="4" spans="1:7" ht="15">
      <c r="A4" s="225" t="s">
        <v>99</v>
      </c>
      <c r="B4" s="225"/>
      <c r="C4" s="225"/>
      <c r="D4" s="225"/>
      <c r="E4" s="225"/>
      <c r="F4" s="225"/>
      <c r="G4" s="225"/>
    </row>
    <row r="5" spans="1:7" ht="15">
      <c r="A5" s="225" t="s">
        <v>300</v>
      </c>
      <c r="B5" s="225"/>
      <c r="C5" s="225"/>
      <c r="D5" s="225"/>
      <c r="E5" s="225"/>
      <c r="F5" s="225"/>
      <c r="G5" s="225"/>
    </row>
    <row r="6" spans="1:7" ht="15">
      <c r="A6" s="225" t="s">
        <v>282</v>
      </c>
      <c r="B6" s="225"/>
      <c r="C6" s="225"/>
      <c r="D6" s="225"/>
      <c r="E6" s="225"/>
      <c r="F6" s="225"/>
      <c r="G6" s="225"/>
    </row>
    <row r="7" spans="1:7" ht="16.5" thickBot="1"/>
    <row r="8" spans="1:7">
      <c r="A8" s="71" t="s">
        <v>143</v>
      </c>
      <c r="B8" s="72" t="s">
        <v>294</v>
      </c>
      <c r="C8" s="73" t="s">
        <v>293</v>
      </c>
      <c r="D8" s="74"/>
      <c r="E8" s="75" t="s">
        <v>144</v>
      </c>
      <c r="F8" s="72" t="s">
        <v>294</v>
      </c>
      <c r="G8" s="73" t="s">
        <v>293</v>
      </c>
    </row>
    <row r="9" spans="1:7" ht="15">
      <c r="A9" s="77" t="s">
        <v>145</v>
      </c>
      <c r="B9" s="78">
        <f>SUM(B10+B15+B20+B23+B26+B28)</f>
        <v>6044349.1500000004</v>
      </c>
      <c r="C9" s="78">
        <f>SUM(C10+C15+C20+C23+C26+C28)</f>
        <v>8257121.4499999993</v>
      </c>
      <c r="D9" s="79"/>
      <c r="E9" s="76" t="s">
        <v>146</v>
      </c>
      <c r="F9" s="80">
        <f>F10</f>
        <v>6831770.9800000004</v>
      </c>
      <c r="G9" s="78">
        <f>G10</f>
        <v>9740195.6300000008</v>
      </c>
    </row>
    <row r="10" spans="1:7" ht="15">
      <c r="A10" s="81" t="s">
        <v>147</v>
      </c>
      <c r="B10" s="93">
        <f>SUM(B11:B14)</f>
        <v>4544604.1600000001</v>
      </c>
      <c r="C10" s="82">
        <f>SUM(C11:C14)</f>
        <v>4954042.84</v>
      </c>
      <c r="D10" s="83"/>
      <c r="E10" s="84" t="s">
        <v>148</v>
      </c>
      <c r="F10" s="145">
        <f>F11</f>
        <v>6831770.9800000004</v>
      </c>
      <c r="G10" s="82">
        <f>G11</f>
        <v>9740195.6300000008</v>
      </c>
    </row>
    <row r="11" spans="1:7" ht="15">
      <c r="A11" s="85" t="s">
        <v>1</v>
      </c>
      <c r="B11" s="86">
        <v>4544604.1600000001</v>
      </c>
      <c r="C11" s="86">
        <v>4954042.84</v>
      </c>
      <c r="D11" s="87"/>
      <c r="E11" s="88" t="s">
        <v>149</v>
      </c>
      <c r="F11" s="89">
        <v>6831770.9800000004</v>
      </c>
      <c r="G11" s="86">
        <v>9740195.6300000008</v>
      </c>
    </row>
    <row r="12" spans="1:7" ht="15">
      <c r="A12" s="85" t="s">
        <v>156</v>
      </c>
      <c r="B12" s="86">
        <v>0</v>
      </c>
      <c r="C12" s="86">
        <v>0</v>
      </c>
      <c r="D12" s="87"/>
      <c r="E12" s="88"/>
      <c r="F12" s="89"/>
      <c r="G12" s="86"/>
    </row>
    <row r="13" spans="1:7" ht="15">
      <c r="A13" s="85" t="s">
        <v>150</v>
      </c>
      <c r="B13" s="86">
        <v>0</v>
      </c>
      <c r="C13" s="86">
        <v>0</v>
      </c>
      <c r="D13" s="87"/>
      <c r="E13" s="88"/>
      <c r="F13" s="89"/>
      <c r="G13" s="86"/>
    </row>
    <row r="14" spans="1:7" ht="15">
      <c r="A14" s="141" t="s">
        <v>287</v>
      </c>
      <c r="B14" s="86">
        <v>0</v>
      </c>
      <c r="C14" s="86">
        <v>0</v>
      </c>
      <c r="D14" s="87"/>
      <c r="E14" s="90" t="s">
        <v>151</v>
      </c>
      <c r="F14" s="139">
        <f>F15+F17+F21+F23+F25</f>
        <v>126539.2</v>
      </c>
      <c r="G14" s="91">
        <f>SUM(G15+G17+G21+G23+G25)</f>
        <v>93050.9</v>
      </c>
    </row>
    <row r="15" spans="1:7" ht="15">
      <c r="A15" s="92" t="s">
        <v>152</v>
      </c>
      <c r="B15" s="93">
        <f t="shared" ref="B15" si="0">SUM(B16:B19)</f>
        <v>731224.16</v>
      </c>
      <c r="C15" s="93">
        <f>SUM(C16:C19)</f>
        <v>762246.92</v>
      </c>
      <c r="D15" s="87"/>
      <c r="E15" s="94" t="s">
        <v>153</v>
      </c>
      <c r="F15" s="89">
        <f>F16</f>
        <v>86219.87</v>
      </c>
      <c r="G15" s="93">
        <f>G16</f>
        <v>25142.75</v>
      </c>
    </row>
    <row r="16" spans="1:7" ht="15">
      <c r="A16" s="85" t="s">
        <v>154</v>
      </c>
      <c r="B16" s="86">
        <v>731224.16</v>
      </c>
      <c r="C16" s="86">
        <v>762246.92</v>
      </c>
      <c r="D16" s="87"/>
      <c r="E16" s="88" t="s">
        <v>155</v>
      </c>
      <c r="F16" s="89">
        <v>86219.87</v>
      </c>
      <c r="G16" s="86">
        <v>25142.75</v>
      </c>
    </row>
    <row r="17" spans="1:7" ht="15">
      <c r="A17" s="85" t="s">
        <v>156</v>
      </c>
      <c r="B17" s="86">
        <v>0</v>
      </c>
      <c r="C17" s="86">
        <v>0</v>
      </c>
      <c r="D17" s="87"/>
      <c r="E17" s="94" t="s">
        <v>157</v>
      </c>
      <c r="F17" s="109">
        <f>F19+F20</f>
        <v>3323.41</v>
      </c>
      <c r="G17" s="93">
        <f>SUM(G19:G20)</f>
        <v>4239.91</v>
      </c>
    </row>
    <row r="18" spans="1:7" ht="15">
      <c r="A18" s="141" t="s">
        <v>287</v>
      </c>
      <c r="B18" s="86">
        <v>0</v>
      </c>
      <c r="C18" s="86">
        <v>0</v>
      </c>
      <c r="D18" s="87"/>
      <c r="E18" s="94"/>
      <c r="F18" s="109"/>
      <c r="G18" s="93"/>
    </row>
    <row r="19" spans="1:7" ht="15">
      <c r="A19" s="85" t="s">
        <v>284</v>
      </c>
      <c r="B19" s="86">
        <v>0</v>
      </c>
      <c r="C19" s="86">
        <v>0</v>
      </c>
      <c r="D19" s="87"/>
      <c r="E19" s="88" t="s">
        <v>158</v>
      </c>
      <c r="F19" s="89">
        <v>3081.35</v>
      </c>
      <c r="G19" s="86">
        <v>3945.29</v>
      </c>
    </row>
    <row r="20" spans="1:7" ht="15">
      <c r="A20" s="92" t="s">
        <v>159</v>
      </c>
      <c r="B20" s="93">
        <f>B21+B22</f>
        <v>421164.48</v>
      </c>
      <c r="C20" s="93">
        <f>SUM(C21:C22)</f>
        <v>457077.52</v>
      </c>
      <c r="D20" s="87"/>
      <c r="E20" s="88" t="s">
        <v>160</v>
      </c>
      <c r="F20" s="89">
        <v>242.06</v>
      </c>
      <c r="G20" s="86">
        <v>294.62</v>
      </c>
    </row>
    <row r="21" spans="1:7" ht="15">
      <c r="A21" s="85" t="s">
        <v>95</v>
      </c>
      <c r="B21" s="86">
        <v>369932.66</v>
      </c>
      <c r="C21" s="86">
        <v>403577.11</v>
      </c>
      <c r="D21" s="87"/>
      <c r="E21" s="94" t="s">
        <v>161</v>
      </c>
      <c r="F21" s="109">
        <f>F22</f>
        <v>157.78</v>
      </c>
      <c r="G21" s="93">
        <f>G22</f>
        <v>0</v>
      </c>
    </row>
    <row r="22" spans="1:7" ht="15">
      <c r="A22" s="85" t="s">
        <v>162</v>
      </c>
      <c r="B22" s="86">
        <v>51231.82</v>
      </c>
      <c r="C22" s="86">
        <v>53500.41</v>
      </c>
      <c r="D22" s="87"/>
      <c r="E22" s="88" t="s">
        <v>163</v>
      </c>
      <c r="F22" s="89">
        <v>157.78</v>
      </c>
      <c r="G22" s="86">
        <v>0</v>
      </c>
    </row>
    <row r="23" spans="1:7" ht="15">
      <c r="A23" s="92" t="s">
        <v>164</v>
      </c>
      <c r="B23" s="93">
        <f>B25+B24</f>
        <v>347056.35</v>
      </c>
      <c r="C23" s="93">
        <f>SUM(C24:C25)</f>
        <v>376773.62</v>
      </c>
      <c r="D23" s="87"/>
      <c r="E23" s="94" t="s">
        <v>165</v>
      </c>
      <c r="F23" s="89">
        <v>0</v>
      </c>
      <c r="G23" s="93">
        <f>G24</f>
        <v>0</v>
      </c>
    </row>
    <row r="24" spans="1:7" ht="15">
      <c r="A24" s="85" t="s">
        <v>95</v>
      </c>
      <c r="B24" s="86">
        <v>300181.12</v>
      </c>
      <c r="C24" s="86">
        <v>328107.76</v>
      </c>
      <c r="D24" s="87"/>
      <c r="E24" s="88" t="s">
        <v>166</v>
      </c>
      <c r="F24" s="89">
        <v>0</v>
      </c>
      <c r="G24" s="86">
        <v>0</v>
      </c>
    </row>
    <row r="25" spans="1:7" ht="15">
      <c r="A25" s="85" t="s">
        <v>162</v>
      </c>
      <c r="B25" s="86">
        <v>46875.23</v>
      </c>
      <c r="C25" s="86">
        <v>48665.86</v>
      </c>
      <c r="D25" s="87"/>
      <c r="E25" s="94" t="s">
        <v>167</v>
      </c>
      <c r="F25" s="109">
        <f>F26</f>
        <v>36838.14</v>
      </c>
      <c r="G25" s="93">
        <f>G26</f>
        <v>63668.24</v>
      </c>
    </row>
    <row r="26" spans="1:7" ht="15">
      <c r="A26" s="92" t="s">
        <v>168</v>
      </c>
      <c r="B26" s="93">
        <f>B27</f>
        <v>300</v>
      </c>
      <c r="C26" s="93">
        <f>SUM(C27:C27)</f>
        <v>600</v>
      </c>
      <c r="D26" s="87"/>
      <c r="E26" s="88" t="s">
        <v>169</v>
      </c>
      <c r="F26" s="95">
        <v>36838.14</v>
      </c>
      <c r="G26" s="96">
        <v>63668.24</v>
      </c>
    </row>
    <row r="27" spans="1:7" ht="15">
      <c r="A27" s="85" t="s">
        <v>170</v>
      </c>
      <c r="B27" s="86">
        <v>300</v>
      </c>
      <c r="C27" s="86">
        <v>600</v>
      </c>
      <c r="D27" s="97"/>
      <c r="E27" s="94" t="s">
        <v>171</v>
      </c>
      <c r="F27" s="98">
        <f>F10+F14</f>
        <v>6958310.1800000006</v>
      </c>
      <c r="G27" s="98">
        <f>SUM(G9+G14)</f>
        <v>9833246.5300000012</v>
      </c>
    </row>
    <row r="28" spans="1:7" ht="15">
      <c r="A28" s="92" t="s">
        <v>172</v>
      </c>
      <c r="B28" s="93">
        <f>B29</f>
        <v>0</v>
      </c>
      <c r="C28" s="93">
        <f>C29</f>
        <v>1706380.55</v>
      </c>
      <c r="D28" s="87"/>
      <c r="E28" s="99" t="s">
        <v>173</v>
      </c>
      <c r="F28" s="98">
        <f>B123-F27</f>
        <v>1141735.1999999993</v>
      </c>
      <c r="G28" s="100">
        <f>C123-G27</f>
        <v>1663198.9299999997</v>
      </c>
    </row>
    <row r="29" spans="1:7" thickBot="1">
      <c r="A29" s="85" t="s">
        <v>174</v>
      </c>
      <c r="B29" s="86">
        <v>0</v>
      </c>
      <c r="C29" s="86">
        <v>1706380.55</v>
      </c>
      <c r="D29" s="101"/>
      <c r="E29" s="102" t="s">
        <v>175</v>
      </c>
      <c r="F29" s="103">
        <f>SUM(F27:F28)</f>
        <v>8100045.3799999999</v>
      </c>
      <c r="G29" s="103">
        <f>SUM(G27:G28)</f>
        <v>11496445.460000001</v>
      </c>
    </row>
    <row r="30" spans="1:7" thickTop="1">
      <c r="A30" s="104" t="s">
        <v>176</v>
      </c>
      <c r="B30" s="91">
        <f>SUM(B31+B34+B36+B40+B43+B48+B51+B55+B58+B63+B67+B75+B77+B81+B85)</f>
        <v>1532118.24</v>
      </c>
      <c r="C30" s="91">
        <f>SUM(C31+C34+C36+C40+C43+C48+C51+C55+C58+C63+C67+C75+C77+C81+C85)</f>
        <v>2681234.9</v>
      </c>
      <c r="D30" s="101"/>
      <c r="E30" s="105"/>
      <c r="F30" s="106"/>
      <c r="G30" s="106"/>
    </row>
    <row r="31" spans="1:7" ht="15">
      <c r="A31" s="92" t="s">
        <v>177</v>
      </c>
      <c r="B31" s="93">
        <f>SUM(B32:B33)</f>
        <v>5340.52</v>
      </c>
      <c r="C31" s="93">
        <f>SUM(C32:C33)</f>
        <v>6979.29</v>
      </c>
      <c r="D31" s="101"/>
      <c r="E31" s="105"/>
      <c r="F31" s="89"/>
      <c r="G31" s="89"/>
    </row>
    <row r="32" spans="1:7" ht="15">
      <c r="A32" s="85" t="s">
        <v>178</v>
      </c>
      <c r="B32" s="86">
        <v>5220.5200000000004</v>
      </c>
      <c r="C32" s="86">
        <v>6539.62</v>
      </c>
      <c r="D32" s="101"/>
      <c r="E32" s="105"/>
      <c r="F32" s="89"/>
      <c r="G32" s="89"/>
    </row>
    <row r="33" spans="1:7" ht="15">
      <c r="A33" s="85" t="s">
        <v>179</v>
      </c>
      <c r="B33" s="86">
        <v>120</v>
      </c>
      <c r="C33" s="86">
        <v>439.67</v>
      </c>
      <c r="D33" s="101"/>
      <c r="E33" s="105"/>
      <c r="F33" s="89"/>
      <c r="G33" s="89"/>
    </row>
    <row r="34" spans="1:7" ht="15">
      <c r="A34" s="92" t="s">
        <v>180</v>
      </c>
      <c r="B34" s="93">
        <f>B35</f>
        <v>21857.4</v>
      </c>
      <c r="C34" s="93">
        <f>C35</f>
        <v>4431.2299999999996</v>
      </c>
      <c r="D34" s="101"/>
      <c r="E34" s="105"/>
      <c r="F34" s="89"/>
      <c r="G34" s="89"/>
    </row>
    <row r="35" spans="1:7" ht="15">
      <c r="A35" s="85" t="s">
        <v>181</v>
      </c>
      <c r="B35" s="86">
        <v>21857.4</v>
      </c>
      <c r="C35" s="86">
        <v>4431.2299999999996</v>
      </c>
      <c r="D35" s="101"/>
      <c r="E35" s="105"/>
      <c r="F35" s="89"/>
      <c r="G35" s="89"/>
    </row>
    <row r="36" spans="1:7" ht="15">
      <c r="A36" s="92" t="s">
        <v>182</v>
      </c>
      <c r="B36" s="93">
        <f>SUM(B37:B39)</f>
        <v>39607.39</v>
      </c>
      <c r="C36" s="93">
        <f>SUM(C37:C39)</f>
        <v>32896.400000000001</v>
      </c>
      <c r="D36" s="101"/>
      <c r="E36" s="105"/>
      <c r="F36" s="89"/>
      <c r="G36" s="89"/>
    </row>
    <row r="37" spans="1:7" ht="15">
      <c r="A37" s="85" t="s">
        <v>183</v>
      </c>
      <c r="B37" s="86">
        <v>24910.22</v>
      </c>
      <c r="C37" s="86">
        <v>23292.85</v>
      </c>
      <c r="D37" s="101"/>
      <c r="E37" s="105"/>
      <c r="F37" s="89"/>
      <c r="G37" s="89"/>
    </row>
    <row r="38" spans="1:7" ht="15">
      <c r="A38" s="85" t="s">
        <v>184</v>
      </c>
      <c r="B38" s="86">
        <v>14261.22</v>
      </c>
      <c r="C38" s="86">
        <v>9562.4500000000007</v>
      </c>
      <c r="D38" s="101"/>
      <c r="E38" s="105"/>
      <c r="F38" s="89"/>
      <c r="G38" s="89"/>
    </row>
    <row r="39" spans="1:7" ht="15">
      <c r="A39" s="85" t="s">
        <v>185</v>
      </c>
      <c r="B39" s="86">
        <v>435.95</v>
      </c>
      <c r="C39" s="86">
        <v>41.1</v>
      </c>
      <c r="D39" s="101"/>
      <c r="E39" s="105"/>
      <c r="F39" s="89"/>
      <c r="G39" s="89"/>
    </row>
    <row r="40" spans="1:7" ht="15">
      <c r="A40" s="92" t="s">
        <v>186</v>
      </c>
      <c r="B40" s="93">
        <f>SUM(B41:B42)</f>
        <v>9499.1</v>
      </c>
      <c r="C40" s="93">
        <f>SUM(C41:C42)</f>
        <v>14935.78</v>
      </c>
      <c r="D40" s="101"/>
      <c r="E40" s="105"/>
      <c r="F40" s="89"/>
      <c r="G40" s="89"/>
    </row>
    <row r="41" spans="1:7" ht="15">
      <c r="A41" s="85" t="s">
        <v>187</v>
      </c>
      <c r="B41" s="86">
        <v>94.26</v>
      </c>
      <c r="C41" s="86">
        <v>101.76</v>
      </c>
      <c r="D41" s="101"/>
      <c r="E41" s="105"/>
      <c r="F41" s="89"/>
      <c r="G41" s="89"/>
    </row>
    <row r="42" spans="1:7" ht="15">
      <c r="A42" s="85" t="s">
        <v>76</v>
      </c>
      <c r="B42" s="86">
        <v>9404.84</v>
      </c>
      <c r="C42" s="86">
        <v>14834.02</v>
      </c>
      <c r="D42" s="101"/>
      <c r="E42" s="105"/>
      <c r="F42" s="89"/>
      <c r="G42" s="89"/>
    </row>
    <row r="43" spans="1:7" ht="15">
      <c r="A43" s="92" t="s">
        <v>188</v>
      </c>
      <c r="B43" s="93">
        <f>SUM(B44:B47)</f>
        <v>696223.88000000012</v>
      </c>
      <c r="C43" s="93">
        <f>SUM(C44:C46)</f>
        <v>1514985.8200000003</v>
      </c>
      <c r="D43" s="101"/>
      <c r="E43" s="105"/>
      <c r="F43" s="89"/>
      <c r="G43" s="89"/>
    </row>
    <row r="44" spans="1:7" ht="15">
      <c r="A44" s="85" t="s">
        <v>189</v>
      </c>
      <c r="B44" s="86">
        <v>17428.55</v>
      </c>
      <c r="C44" s="86">
        <v>9323.08</v>
      </c>
      <c r="D44" s="101"/>
      <c r="E44" s="105"/>
      <c r="F44" s="89"/>
      <c r="G44" s="89"/>
    </row>
    <row r="45" spans="1:7" ht="15">
      <c r="A45" s="85" t="s">
        <v>190</v>
      </c>
      <c r="B45" s="86">
        <v>639447.16</v>
      </c>
      <c r="C45" s="86">
        <v>1458386.87</v>
      </c>
      <c r="D45" s="101"/>
      <c r="E45" s="105"/>
      <c r="F45" s="89"/>
      <c r="G45" s="89"/>
    </row>
    <row r="46" spans="1:7" ht="15">
      <c r="A46" s="85" t="s">
        <v>191</v>
      </c>
      <c r="B46" s="86">
        <v>39348.17</v>
      </c>
      <c r="C46" s="86">
        <v>47275.87</v>
      </c>
      <c r="D46" s="101"/>
      <c r="E46" s="105"/>
      <c r="F46" s="89"/>
      <c r="G46" s="89"/>
    </row>
    <row r="47" spans="1:7" ht="15">
      <c r="A47" s="85" t="s">
        <v>285</v>
      </c>
      <c r="B47" s="86">
        <v>0</v>
      </c>
      <c r="C47" s="86">
        <v>0</v>
      </c>
      <c r="D47" s="101"/>
      <c r="E47" s="105"/>
      <c r="F47" s="89"/>
      <c r="G47" s="89"/>
    </row>
    <row r="48" spans="1:7" ht="15">
      <c r="A48" s="92" t="s">
        <v>192</v>
      </c>
      <c r="B48" s="93">
        <f>SUM(B49:B50)</f>
        <v>1007.44</v>
      </c>
      <c r="C48" s="93">
        <f>SUM(C49:C50)</f>
        <v>911.38000000000011</v>
      </c>
      <c r="D48" s="101"/>
      <c r="E48" s="105"/>
      <c r="F48" s="89"/>
      <c r="G48" s="89"/>
    </row>
    <row r="49" spans="1:7" ht="15">
      <c r="A49" s="85" t="s">
        <v>193</v>
      </c>
      <c r="B49" s="86">
        <v>523.65</v>
      </c>
      <c r="C49" s="86">
        <v>243.3</v>
      </c>
      <c r="D49" s="101"/>
      <c r="E49" s="105"/>
      <c r="F49" s="89"/>
      <c r="G49" s="89"/>
    </row>
    <row r="50" spans="1:7" ht="15">
      <c r="A50" s="85" t="s">
        <v>194</v>
      </c>
      <c r="B50" s="86">
        <v>483.79</v>
      </c>
      <c r="C50" s="86">
        <v>668.08</v>
      </c>
      <c r="D50" s="101"/>
      <c r="E50" s="105"/>
      <c r="F50" s="89"/>
      <c r="G50" s="89"/>
    </row>
    <row r="51" spans="1:7" ht="15">
      <c r="A51" s="92" t="s">
        <v>195</v>
      </c>
      <c r="B51" s="93">
        <f>SUM(B52:B54)</f>
        <v>82690.64</v>
      </c>
      <c r="C51" s="93">
        <f>SUM(C52:C54)</f>
        <v>304911.62999999995</v>
      </c>
      <c r="D51" s="101"/>
      <c r="E51" s="105"/>
      <c r="F51" s="89"/>
      <c r="G51" s="89"/>
    </row>
    <row r="52" spans="1:7" ht="15">
      <c r="A52" s="85" t="s">
        <v>196</v>
      </c>
      <c r="B52" s="86">
        <v>74984.81</v>
      </c>
      <c r="C52" s="86">
        <v>295576.12</v>
      </c>
      <c r="D52" s="101"/>
      <c r="E52" s="105"/>
      <c r="F52" s="89"/>
      <c r="G52" s="89"/>
    </row>
    <row r="53" spans="1:7" ht="15">
      <c r="A53" s="85" t="s">
        <v>197</v>
      </c>
      <c r="B53" s="86">
        <v>5381</v>
      </c>
      <c r="C53" s="86">
        <v>8686.1</v>
      </c>
      <c r="D53" s="101"/>
      <c r="E53" s="105"/>
      <c r="F53" s="89"/>
      <c r="G53" s="89"/>
    </row>
    <row r="54" spans="1:7" ht="15">
      <c r="A54" s="85" t="s">
        <v>198</v>
      </c>
      <c r="B54" s="86">
        <v>2324.83</v>
      </c>
      <c r="C54" s="86">
        <v>649.41</v>
      </c>
      <c r="D54" s="101"/>
      <c r="E54" s="105"/>
      <c r="F54" s="89"/>
      <c r="G54" s="89"/>
    </row>
    <row r="55" spans="1:7" ht="15">
      <c r="A55" s="92" t="s">
        <v>199</v>
      </c>
      <c r="B55" s="93">
        <f>SUM(B56:B57)</f>
        <v>22592.440000000002</v>
      </c>
      <c r="C55" s="93">
        <f>SUM(C56:C57)</f>
        <v>7095.2999999999993</v>
      </c>
      <c r="D55" s="101"/>
      <c r="E55" s="105"/>
      <c r="F55" s="89"/>
      <c r="G55" s="89"/>
    </row>
    <row r="56" spans="1:7" ht="15">
      <c r="A56" s="85" t="s">
        <v>200</v>
      </c>
      <c r="B56" s="86">
        <v>8929.57</v>
      </c>
      <c r="C56" s="86">
        <v>1548.69</v>
      </c>
      <c r="D56" s="101"/>
      <c r="E56" s="105"/>
      <c r="F56" s="89"/>
      <c r="G56" s="89"/>
    </row>
    <row r="57" spans="1:7" ht="15">
      <c r="A57" s="85" t="s">
        <v>201</v>
      </c>
      <c r="B57" s="86">
        <v>13662.87</v>
      </c>
      <c r="C57" s="86">
        <v>5546.61</v>
      </c>
      <c r="D57" s="101"/>
      <c r="E57" s="105"/>
      <c r="F57" s="89"/>
      <c r="G57" s="89"/>
    </row>
    <row r="58" spans="1:7" ht="15">
      <c r="A58" s="92" t="s">
        <v>202</v>
      </c>
      <c r="B58" s="93">
        <f>SUM(B59:B61)</f>
        <v>45368.31</v>
      </c>
      <c r="C58" s="93">
        <f>SUM(C59:C62)</f>
        <v>39732.19</v>
      </c>
      <c r="D58" s="101"/>
      <c r="E58" s="105"/>
      <c r="F58" s="89"/>
      <c r="G58" s="89"/>
    </row>
    <row r="59" spans="1:7" ht="15">
      <c r="A59" s="85" t="s">
        <v>203</v>
      </c>
      <c r="B59" s="86">
        <v>11501.62</v>
      </c>
      <c r="C59" s="86">
        <v>14285.72</v>
      </c>
      <c r="D59" s="101"/>
      <c r="E59" s="105"/>
      <c r="F59" s="89"/>
      <c r="G59" s="89"/>
    </row>
    <row r="60" spans="1:7" ht="15">
      <c r="A60" s="85" t="s">
        <v>204</v>
      </c>
      <c r="B60" s="86">
        <v>5472.87</v>
      </c>
      <c r="C60" s="86">
        <v>5303.21</v>
      </c>
      <c r="D60" s="101"/>
      <c r="E60" s="105"/>
      <c r="F60" s="89"/>
      <c r="G60" s="89"/>
    </row>
    <row r="61" spans="1:7" ht="15">
      <c r="A61" s="85" t="s">
        <v>205</v>
      </c>
      <c r="B61" s="86">
        <v>28393.82</v>
      </c>
      <c r="C61" s="86">
        <v>20143.259999999998</v>
      </c>
      <c r="D61" s="101"/>
      <c r="E61" s="105"/>
      <c r="F61" s="89"/>
      <c r="G61" s="89"/>
    </row>
    <row r="62" spans="1:7" ht="15">
      <c r="A62" s="85" t="s">
        <v>286</v>
      </c>
      <c r="B62" s="86">
        <v>0</v>
      </c>
      <c r="C62" s="86">
        <v>0</v>
      </c>
      <c r="D62" s="101"/>
      <c r="E62" s="105"/>
      <c r="F62" s="89"/>
      <c r="G62" s="89"/>
    </row>
    <row r="63" spans="1:7" ht="15">
      <c r="A63" s="92" t="s">
        <v>206</v>
      </c>
      <c r="B63" s="93">
        <f>SUM(B64:B66)</f>
        <v>83786.97</v>
      </c>
      <c r="C63" s="93">
        <f>SUM(C64:C66)</f>
        <v>209578.50000000003</v>
      </c>
      <c r="D63" s="101"/>
      <c r="E63" s="105"/>
      <c r="F63" s="89"/>
      <c r="G63" s="89"/>
    </row>
    <row r="64" spans="1:7" ht="15">
      <c r="A64" s="85" t="s">
        <v>207</v>
      </c>
      <c r="B64" s="86">
        <v>500</v>
      </c>
      <c r="C64" s="86">
        <v>161280.01</v>
      </c>
      <c r="D64" s="101"/>
      <c r="E64" s="105"/>
      <c r="F64" s="89"/>
      <c r="G64" s="89"/>
    </row>
    <row r="65" spans="1:7" ht="15">
      <c r="A65" s="85" t="s">
        <v>208</v>
      </c>
      <c r="B65" s="86">
        <v>83286.97</v>
      </c>
      <c r="C65" s="86">
        <v>48284.39</v>
      </c>
      <c r="D65" s="101"/>
      <c r="E65" s="105"/>
      <c r="F65" s="89"/>
      <c r="G65" s="89"/>
    </row>
    <row r="66" spans="1:7" ht="15">
      <c r="A66" s="85" t="s">
        <v>209</v>
      </c>
      <c r="B66" s="86">
        <v>0</v>
      </c>
      <c r="C66" s="86">
        <v>14.1</v>
      </c>
      <c r="D66" s="101"/>
      <c r="E66" s="105"/>
      <c r="F66" s="89"/>
      <c r="G66" s="89"/>
    </row>
    <row r="67" spans="1:7" ht="15">
      <c r="A67" s="92" t="s">
        <v>210</v>
      </c>
      <c r="B67" s="93">
        <f>SUM(B68:B74)</f>
        <v>217779.39</v>
      </c>
      <c r="C67" s="93">
        <f>SUM(C68:C74)</f>
        <v>297022.12000000005</v>
      </c>
      <c r="D67" s="101"/>
      <c r="E67" s="105"/>
      <c r="F67" s="89"/>
      <c r="G67" s="89"/>
    </row>
    <row r="68" spans="1:7" ht="15">
      <c r="A68" s="85" t="s">
        <v>211</v>
      </c>
      <c r="B68" s="86">
        <v>0</v>
      </c>
      <c r="C68" s="86">
        <v>111.11</v>
      </c>
      <c r="D68" s="101"/>
      <c r="E68" s="105"/>
      <c r="F68" s="89"/>
      <c r="G68" s="89"/>
    </row>
    <row r="69" spans="1:7" ht="15">
      <c r="A69" s="85" t="s">
        <v>212</v>
      </c>
      <c r="B69" s="86">
        <v>0</v>
      </c>
      <c r="C69" s="86">
        <v>12906.04</v>
      </c>
      <c r="D69" s="101"/>
      <c r="E69" s="105"/>
      <c r="F69" s="89"/>
      <c r="G69" s="89"/>
    </row>
    <row r="70" spans="1:7" ht="15">
      <c r="A70" s="85" t="s">
        <v>213</v>
      </c>
      <c r="B70" s="86">
        <v>213705.25</v>
      </c>
      <c r="C70" s="86">
        <v>281441.64</v>
      </c>
      <c r="D70" s="101"/>
      <c r="E70" s="105"/>
      <c r="F70" s="89"/>
      <c r="G70" s="89"/>
    </row>
    <row r="71" spans="1:7" ht="15">
      <c r="A71" s="85" t="s">
        <v>214</v>
      </c>
      <c r="B71" s="86">
        <v>101.7</v>
      </c>
      <c r="C71" s="86">
        <v>120</v>
      </c>
      <c r="D71" s="101"/>
      <c r="E71" s="105"/>
      <c r="F71" s="89"/>
      <c r="G71" s="89"/>
    </row>
    <row r="72" spans="1:7" ht="15">
      <c r="A72" s="85" t="s">
        <v>39</v>
      </c>
      <c r="B72" s="86">
        <v>64</v>
      </c>
      <c r="C72" s="86">
        <v>0</v>
      </c>
      <c r="D72" s="101"/>
      <c r="E72" s="105"/>
      <c r="F72" s="89"/>
      <c r="G72" s="89"/>
    </row>
    <row r="73" spans="1:7" ht="15">
      <c r="A73" s="85" t="s">
        <v>215</v>
      </c>
      <c r="B73" s="86">
        <v>1986.3</v>
      </c>
      <c r="C73" s="86">
        <v>0</v>
      </c>
      <c r="D73" s="101"/>
      <c r="E73" s="105"/>
      <c r="F73" s="89"/>
      <c r="G73" s="89"/>
    </row>
    <row r="74" spans="1:7" ht="15">
      <c r="A74" s="85" t="s">
        <v>216</v>
      </c>
      <c r="B74" s="86">
        <v>1922.14</v>
      </c>
      <c r="C74" s="86">
        <v>2443.33</v>
      </c>
      <c r="D74" s="101"/>
      <c r="E74" s="105"/>
      <c r="F74" s="89"/>
      <c r="G74" s="89"/>
    </row>
    <row r="75" spans="1:7" ht="15">
      <c r="A75" s="92" t="s">
        <v>217</v>
      </c>
      <c r="B75" s="93">
        <f>B76</f>
        <v>10698.57</v>
      </c>
      <c r="C75" s="93">
        <f>C76</f>
        <v>7278.11</v>
      </c>
      <c r="D75" s="101"/>
      <c r="E75" s="105"/>
      <c r="F75" s="89"/>
      <c r="G75" s="89"/>
    </row>
    <row r="76" spans="1:7" ht="15">
      <c r="A76" s="85" t="s">
        <v>218</v>
      </c>
      <c r="B76" s="86">
        <v>10698.57</v>
      </c>
      <c r="C76" s="86">
        <v>7278.11</v>
      </c>
      <c r="D76" s="101"/>
      <c r="E76" s="105"/>
      <c r="F76" s="89"/>
      <c r="G76" s="89"/>
    </row>
    <row r="77" spans="1:7" ht="15">
      <c r="A77" s="92" t="s">
        <v>219</v>
      </c>
      <c r="B77" s="93">
        <f>+B78+B79+B80</f>
        <v>57466.17</v>
      </c>
      <c r="C77" s="93">
        <f>SUM(C78:C79:C80)</f>
        <v>65472.18</v>
      </c>
      <c r="D77" s="101"/>
      <c r="E77" s="105"/>
      <c r="F77" s="89"/>
      <c r="G77" s="89"/>
    </row>
    <row r="78" spans="1:7" ht="15">
      <c r="A78" s="85" t="s">
        <v>220</v>
      </c>
      <c r="B78" s="86">
        <v>775.17</v>
      </c>
      <c r="C78" s="86">
        <v>0</v>
      </c>
      <c r="D78" s="101"/>
      <c r="E78" s="105"/>
      <c r="F78" s="89"/>
      <c r="G78" s="89"/>
    </row>
    <row r="79" spans="1:7" ht="15">
      <c r="A79" s="85" t="s">
        <v>221</v>
      </c>
      <c r="B79" s="86">
        <v>56691</v>
      </c>
      <c r="C79" s="86">
        <v>62721</v>
      </c>
      <c r="D79" s="101"/>
      <c r="E79" s="105"/>
      <c r="F79" s="89"/>
      <c r="G79" s="89"/>
    </row>
    <row r="80" spans="1:7" ht="15">
      <c r="A80" s="85" t="s">
        <v>222</v>
      </c>
      <c r="B80" s="86">
        <v>0</v>
      </c>
      <c r="C80" s="86">
        <v>2751.18</v>
      </c>
      <c r="D80" s="101"/>
      <c r="E80" s="105"/>
      <c r="F80" s="89"/>
      <c r="G80" s="89"/>
    </row>
    <row r="81" spans="1:7" ht="15">
      <c r="A81" s="92" t="s">
        <v>223</v>
      </c>
      <c r="B81" s="93">
        <f>SUM(B82:B84)</f>
        <v>19421.73</v>
      </c>
      <c r="C81" s="93">
        <f>SUM(C82:C84)</f>
        <v>23401.84</v>
      </c>
      <c r="D81" s="101"/>
      <c r="E81" s="105"/>
      <c r="F81" s="89"/>
      <c r="G81" s="89"/>
    </row>
    <row r="82" spans="1:7" ht="15">
      <c r="A82" s="85" t="s">
        <v>224</v>
      </c>
      <c r="B82" s="86">
        <v>9159.73</v>
      </c>
      <c r="C82" s="86">
        <v>13253.84</v>
      </c>
      <c r="D82" s="101"/>
      <c r="E82" s="105"/>
      <c r="F82" s="89"/>
      <c r="G82" s="89"/>
    </row>
    <row r="83" spans="1:7" ht="15">
      <c r="A83" s="85" t="s">
        <v>225</v>
      </c>
      <c r="B83" s="86">
        <v>10262</v>
      </c>
      <c r="C83" s="86">
        <v>10148</v>
      </c>
      <c r="D83" s="101"/>
      <c r="E83" s="105"/>
      <c r="F83" s="89"/>
      <c r="G83" s="89"/>
    </row>
    <row r="84" spans="1:7" ht="15">
      <c r="A84" s="85" t="s">
        <v>226</v>
      </c>
      <c r="B84" s="86">
        <v>0</v>
      </c>
      <c r="C84" s="86">
        <v>0</v>
      </c>
      <c r="D84" s="101"/>
      <c r="E84" s="105"/>
      <c r="F84" s="89"/>
      <c r="G84" s="89"/>
    </row>
    <row r="85" spans="1:7" ht="15">
      <c r="A85" s="92" t="s">
        <v>227</v>
      </c>
      <c r="B85" s="93">
        <f>SUM(B86:B89)</f>
        <v>218778.29</v>
      </c>
      <c r="C85" s="93">
        <f>SUM(C86:C87:C88:C89)</f>
        <v>151603.13</v>
      </c>
      <c r="D85" s="107"/>
      <c r="E85" s="108"/>
      <c r="F85" s="109"/>
      <c r="G85" s="109"/>
    </row>
    <row r="86" spans="1:7" ht="15">
      <c r="A86" s="85" t="s">
        <v>228</v>
      </c>
      <c r="B86" s="86">
        <v>13503</v>
      </c>
      <c r="C86" s="86">
        <v>10800</v>
      </c>
      <c r="D86" s="101"/>
      <c r="E86" s="105"/>
      <c r="F86" s="89"/>
      <c r="G86" s="89"/>
    </row>
    <row r="87" spans="1:7" ht="15">
      <c r="A87" s="85" t="s">
        <v>288</v>
      </c>
      <c r="B87" s="86">
        <v>0</v>
      </c>
      <c r="C87" s="86">
        <v>0</v>
      </c>
      <c r="D87" s="101"/>
      <c r="E87" s="105"/>
      <c r="F87" s="89"/>
      <c r="G87" s="89"/>
    </row>
    <row r="88" spans="1:7" ht="15">
      <c r="A88" s="85" t="s">
        <v>229</v>
      </c>
      <c r="B88" s="86">
        <v>0</v>
      </c>
      <c r="C88" s="86">
        <v>0</v>
      </c>
      <c r="D88" s="101"/>
      <c r="E88" s="105"/>
      <c r="F88" s="89"/>
      <c r="G88" s="89"/>
    </row>
    <row r="89" spans="1:7" ht="15">
      <c r="A89" s="85" t="s">
        <v>230</v>
      </c>
      <c r="B89" s="86">
        <v>205275.29</v>
      </c>
      <c r="C89" s="86">
        <v>140803.13</v>
      </c>
      <c r="D89" s="101"/>
      <c r="E89" s="105"/>
      <c r="F89" s="89"/>
      <c r="G89" s="89"/>
    </row>
    <row r="90" spans="1:7" ht="15">
      <c r="A90" s="104" t="s">
        <v>231</v>
      </c>
      <c r="B90" s="91">
        <f>SUM(B91+B93+B95+B100)</f>
        <v>25881.770000000004</v>
      </c>
      <c r="C90" s="91">
        <f>SUM(C91+C93+C95+C100)</f>
        <v>27269.719999999998</v>
      </c>
      <c r="D90" s="101"/>
      <c r="E90" s="105"/>
      <c r="F90" s="89"/>
      <c r="G90" s="89"/>
    </row>
    <row r="91" spans="1:7" ht="15">
      <c r="A91" s="92" t="s">
        <v>232</v>
      </c>
      <c r="B91" s="93">
        <f>B92</f>
        <v>0</v>
      </c>
      <c r="C91" s="93">
        <f>C92</f>
        <v>0</v>
      </c>
      <c r="D91" s="101"/>
      <c r="E91" s="105"/>
      <c r="F91" s="89"/>
      <c r="G91" s="89"/>
    </row>
    <row r="92" spans="1:7" ht="15">
      <c r="A92" s="85" t="s">
        <v>233</v>
      </c>
      <c r="B92" s="86">
        <v>0</v>
      </c>
      <c r="C92" s="86">
        <v>0</v>
      </c>
      <c r="D92" s="101"/>
      <c r="E92" s="105"/>
      <c r="F92" s="89"/>
      <c r="G92" s="89"/>
    </row>
    <row r="93" spans="1:7" ht="15">
      <c r="A93" s="92" t="s">
        <v>234</v>
      </c>
      <c r="B93" s="93">
        <f>B94</f>
        <v>13138.37</v>
      </c>
      <c r="C93" s="93">
        <f>C94</f>
        <v>17037.689999999999</v>
      </c>
      <c r="D93" s="101"/>
      <c r="E93" s="105"/>
      <c r="F93" s="89"/>
      <c r="G93" s="89"/>
    </row>
    <row r="94" spans="1:7" ht="15">
      <c r="A94" s="85" t="s">
        <v>235</v>
      </c>
      <c r="B94" s="86">
        <v>13138.37</v>
      </c>
      <c r="C94" s="86">
        <v>17037.689999999999</v>
      </c>
      <c r="D94" s="101"/>
      <c r="E94" s="105"/>
      <c r="F94" s="89"/>
      <c r="G94" s="89"/>
    </row>
    <row r="95" spans="1:7" ht="15">
      <c r="A95" s="92" t="s">
        <v>236</v>
      </c>
      <c r="B95" s="93">
        <f>SUM(B96:B99)</f>
        <v>6845.8</v>
      </c>
      <c r="C95" s="93">
        <f>SUM(C96:C99)</f>
        <v>3332.03</v>
      </c>
      <c r="D95" s="101"/>
      <c r="E95" s="105"/>
      <c r="F95" s="89"/>
      <c r="G95" s="89"/>
    </row>
    <row r="96" spans="1:7" ht="15">
      <c r="A96" s="85" t="s">
        <v>237</v>
      </c>
      <c r="B96" s="86">
        <v>306</v>
      </c>
      <c r="C96" s="86">
        <v>1555.5</v>
      </c>
      <c r="D96" s="101"/>
      <c r="E96" s="105"/>
      <c r="F96" s="89"/>
      <c r="G96" s="89"/>
    </row>
    <row r="97" spans="1:7" ht="15">
      <c r="A97" s="85" t="s">
        <v>238</v>
      </c>
      <c r="B97" s="86">
        <v>790</v>
      </c>
      <c r="C97" s="86">
        <v>598.38</v>
      </c>
      <c r="D97" s="107"/>
      <c r="E97" s="108"/>
      <c r="F97" s="109"/>
      <c r="G97" s="109"/>
    </row>
    <row r="98" spans="1:7" ht="15">
      <c r="A98" s="85" t="s">
        <v>239</v>
      </c>
      <c r="B98" s="86">
        <v>1101.8</v>
      </c>
      <c r="C98" s="86">
        <v>1107.5</v>
      </c>
      <c r="D98" s="101"/>
      <c r="E98" s="105"/>
      <c r="F98" s="89"/>
      <c r="G98" s="89"/>
    </row>
    <row r="99" spans="1:7" ht="15">
      <c r="A99" s="85" t="s">
        <v>86</v>
      </c>
      <c r="B99" s="86">
        <v>4648</v>
      </c>
      <c r="C99" s="86">
        <v>70.650000000000006</v>
      </c>
      <c r="D99" s="101"/>
      <c r="E99" s="105"/>
      <c r="F99" s="89"/>
      <c r="G99" s="89"/>
    </row>
    <row r="100" spans="1:7" ht="15">
      <c r="A100" s="92" t="s">
        <v>240</v>
      </c>
      <c r="B100" s="93">
        <f>B101</f>
        <v>5897.6</v>
      </c>
      <c r="C100" s="93">
        <f>C101</f>
        <v>6900</v>
      </c>
      <c r="D100" s="101"/>
      <c r="E100" s="105"/>
      <c r="F100" s="89"/>
      <c r="G100" s="89"/>
    </row>
    <row r="101" spans="1:7" ht="15">
      <c r="A101" s="85" t="s">
        <v>241</v>
      </c>
      <c r="B101" s="86">
        <v>5897.6</v>
      </c>
      <c r="C101" s="86">
        <v>6900</v>
      </c>
      <c r="D101" s="101"/>
      <c r="E101" s="105"/>
      <c r="F101" s="89"/>
      <c r="G101" s="89"/>
    </row>
    <row r="102" spans="1:7" ht="15">
      <c r="A102" s="104" t="s">
        <v>242</v>
      </c>
      <c r="B102" s="91">
        <f>SUM(B103+B106+B109)</f>
        <v>71388.39</v>
      </c>
      <c r="C102" s="91">
        <f>SUM(C103+C106+C109)</f>
        <v>91336.86</v>
      </c>
      <c r="D102" s="101"/>
      <c r="E102" s="105"/>
      <c r="F102" s="89"/>
      <c r="G102" s="89"/>
    </row>
    <row r="103" spans="1:7" ht="15">
      <c r="A103" s="92" t="s">
        <v>243</v>
      </c>
      <c r="B103" s="93">
        <f>SUM(B104:B105)</f>
        <v>71356.179999999993</v>
      </c>
      <c r="C103" s="93">
        <f>SUM(C104:C105)</f>
        <v>91336.86</v>
      </c>
      <c r="D103" s="101"/>
      <c r="E103" s="105"/>
      <c r="F103" s="89"/>
      <c r="G103" s="89"/>
    </row>
    <row r="104" spans="1:7" ht="15">
      <c r="A104" s="85" t="s">
        <v>244</v>
      </c>
      <c r="B104" s="86">
        <v>7068.94</v>
      </c>
      <c r="C104" s="86">
        <v>43009.41</v>
      </c>
      <c r="D104" s="101"/>
      <c r="E104" s="105"/>
      <c r="F104" s="89"/>
      <c r="G104" s="89"/>
    </row>
    <row r="105" spans="1:7" ht="15">
      <c r="A105" s="85" t="s">
        <v>245</v>
      </c>
      <c r="B105" s="86">
        <v>64287.24</v>
      </c>
      <c r="C105" s="86">
        <v>48327.45</v>
      </c>
      <c r="D105" s="101"/>
      <c r="E105" s="105"/>
      <c r="F105" s="89"/>
      <c r="G105" s="89"/>
    </row>
    <row r="106" spans="1:7" ht="15">
      <c r="A106" s="92" t="s">
        <v>246</v>
      </c>
      <c r="B106" s="93">
        <f>SUM(B107:B108)</f>
        <v>32.21</v>
      </c>
      <c r="C106" s="93">
        <f>SUM(C107:C108)</f>
        <v>0</v>
      </c>
      <c r="D106" s="101"/>
      <c r="E106" s="105"/>
      <c r="F106" s="89"/>
      <c r="G106" s="89"/>
    </row>
    <row r="107" spans="1:7" ht="15">
      <c r="A107" s="85" t="s">
        <v>247</v>
      </c>
      <c r="B107" s="86">
        <v>0</v>
      </c>
      <c r="C107" s="86">
        <v>0</v>
      </c>
      <c r="D107" s="107"/>
      <c r="E107" s="108"/>
      <c r="F107" s="109"/>
      <c r="G107" s="109"/>
    </row>
    <row r="108" spans="1:7" ht="15">
      <c r="A108" s="85" t="s">
        <v>248</v>
      </c>
      <c r="B108" s="86">
        <v>32.21</v>
      </c>
      <c r="C108" s="86">
        <v>0</v>
      </c>
      <c r="D108" s="101"/>
      <c r="E108" s="105"/>
      <c r="F108" s="89"/>
      <c r="G108" s="89"/>
    </row>
    <row r="109" spans="1:7" ht="15">
      <c r="A109" s="85" t="s">
        <v>289</v>
      </c>
      <c r="B109" s="86">
        <v>0</v>
      </c>
      <c r="C109" s="86">
        <v>0</v>
      </c>
      <c r="D109" s="101"/>
      <c r="E109" s="105"/>
      <c r="F109" s="89"/>
      <c r="G109" s="89"/>
    </row>
    <row r="110" spans="1:7" ht="15">
      <c r="A110" s="85" t="s">
        <v>290</v>
      </c>
      <c r="B110" s="86">
        <v>0</v>
      </c>
      <c r="C110" s="86">
        <v>0</v>
      </c>
      <c r="D110" s="101"/>
      <c r="E110" s="105"/>
      <c r="F110" s="89"/>
      <c r="G110" s="89"/>
    </row>
    <row r="111" spans="1:7" ht="15">
      <c r="A111" s="104" t="s">
        <v>249</v>
      </c>
      <c r="B111" s="91">
        <f>B112</f>
        <v>0</v>
      </c>
      <c r="C111" s="91">
        <f>C112</f>
        <v>0</v>
      </c>
      <c r="D111" s="101"/>
      <c r="E111" s="105"/>
      <c r="F111" s="89"/>
      <c r="G111" s="89"/>
    </row>
    <row r="112" spans="1:7" ht="15">
      <c r="A112" s="92" t="s">
        <v>89</v>
      </c>
      <c r="B112" s="93">
        <f>B113+B114</f>
        <v>0</v>
      </c>
      <c r="C112" s="93">
        <f>C113</f>
        <v>0</v>
      </c>
      <c r="D112" s="107"/>
      <c r="E112" s="108"/>
      <c r="F112" s="109"/>
      <c r="G112" s="109"/>
    </row>
    <row r="113" spans="1:7" ht="15">
      <c r="A113" s="85" t="s">
        <v>48</v>
      </c>
      <c r="B113" s="86">
        <v>0</v>
      </c>
      <c r="C113" s="86">
        <v>0</v>
      </c>
      <c r="D113" s="101"/>
      <c r="E113" s="105"/>
      <c r="F113" s="89"/>
      <c r="G113" s="89"/>
    </row>
    <row r="114" spans="1:7" ht="15">
      <c r="A114" s="85" t="s">
        <v>96</v>
      </c>
      <c r="B114" s="86">
        <v>0</v>
      </c>
      <c r="C114" s="86">
        <v>0</v>
      </c>
      <c r="D114" s="101"/>
      <c r="E114" s="105"/>
      <c r="F114" s="89"/>
      <c r="G114" s="89"/>
    </row>
    <row r="115" spans="1:7" ht="15">
      <c r="A115" s="104" t="s">
        <v>250</v>
      </c>
      <c r="B115" s="91">
        <f>B118+B116</f>
        <v>421331.97</v>
      </c>
      <c r="C115" s="91">
        <f>C118+C116</f>
        <v>439412.13</v>
      </c>
      <c r="D115" s="110"/>
      <c r="E115" s="111"/>
      <c r="F115" s="112"/>
      <c r="G115" s="112"/>
    </row>
    <row r="116" spans="1:7" ht="15">
      <c r="A116" s="142" t="s">
        <v>291</v>
      </c>
      <c r="B116" s="91">
        <f>B117</f>
        <v>0</v>
      </c>
      <c r="C116" s="91">
        <f>C117</f>
        <v>0</v>
      </c>
      <c r="D116" s="110"/>
      <c r="E116" s="111"/>
      <c r="F116" s="112"/>
      <c r="G116" s="112"/>
    </row>
    <row r="117" spans="1:7" ht="15">
      <c r="A117" s="143" t="s">
        <v>292</v>
      </c>
      <c r="B117" s="144">
        <v>0</v>
      </c>
      <c r="C117" s="144">
        <v>0</v>
      </c>
      <c r="D117" s="110"/>
      <c r="E117" s="111"/>
      <c r="F117" s="112"/>
      <c r="G117" s="112"/>
    </row>
    <row r="118" spans="1:7" ht="15">
      <c r="A118" s="92" t="s">
        <v>251</v>
      </c>
      <c r="B118" s="93">
        <f>B119</f>
        <v>421331.97</v>
      </c>
      <c r="C118" s="93">
        <f>C119</f>
        <v>439412.13</v>
      </c>
      <c r="D118" s="110"/>
      <c r="E118" s="111"/>
      <c r="F118" s="112"/>
      <c r="G118" s="112"/>
    </row>
    <row r="119" spans="1:7" ht="15">
      <c r="A119" s="85" t="s">
        <v>252</v>
      </c>
      <c r="B119" s="86">
        <v>421331.97</v>
      </c>
      <c r="C119" s="86">
        <v>439412.13</v>
      </c>
      <c r="D119" s="110"/>
      <c r="E119" s="111"/>
      <c r="F119" s="112"/>
      <c r="G119" s="112"/>
    </row>
    <row r="120" spans="1:7" ht="15">
      <c r="A120" s="104" t="s">
        <v>253</v>
      </c>
      <c r="B120" s="91">
        <f>B121</f>
        <v>4975.8599999999997</v>
      </c>
      <c r="C120" s="91">
        <f>C121</f>
        <v>70.400000000000006</v>
      </c>
      <c r="D120" s="110"/>
      <c r="E120" s="111"/>
      <c r="F120" s="112"/>
      <c r="G120" s="112"/>
    </row>
    <row r="121" spans="1:7" ht="15">
      <c r="A121" s="92" t="s">
        <v>167</v>
      </c>
      <c r="B121" s="93">
        <f>B122</f>
        <v>4975.8599999999997</v>
      </c>
      <c r="C121" s="93">
        <f>C122</f>
        <v>70.400000000000006</v>
      </c>
      <c r="D121" s="110"/>
      <c r="E121" s="111"/>
      <c r="F121" s="112"/>
      <c r="G121" s="112"/>
    </row>
    <row r="122" spans="1:7" ht="15">
      <c r="A122" s="85" t="s">
        <v>169</v>
      </c>
      <c r="B122" s="113">
        <v>4975.8599999999997</v>
      </c>
      <c r="C122" s="113">
        <v>70.400000000000006</v>
      </c>
      <c r="D122" s="110"/>
      <c r="E122" s="111"/>
      <c r="F122" s="112"/>
      <c r="G122" s="112"/>
    </row>
    <row r="123" spans="1:7" thickBot="1">
      <c r="A123" s="114"/>
      <c r="B123" s="115">
        <f>SUM(B9+B30+B90+B102+B111+B115+B120)</f>
        <v>8100045.3799999999</v>
      </c>
      <c r="C123" s="115">
        <f>SUM(C9+C30+C90+C102+C111+C115+C120)</f>
        <v>11496445.460000001</v>
      </c>
      <c r="D123" s="110"/>
      <c r="E123" s="111"/>
      <c r="F123" s="112"/>
      <c r="G123" s="112"/>
    </row>
    <row r="124" spans="1:7" ht="15">
      <c r="A124" s="111"/>
      <c r="B124" s="111"/>
      <c r="C124" s="112"/>
      <c r="D124" s="110"/>
      <c r="E124" s="111"/>
      <c r="F124" s="112"/>
      <c r="G124" s="112"/>
    </row>
    <row r="125" spans="1:7">
      <c r="A125" s="111"/>
      <c r="B125" s="111"/>
      <c r="C125" s="112"/>
      <c r="D125" s="79"/>
      <c r="G125" s="112"/>
    </row>
    <row r="126" spans="1:7" ht="18">
      <c r="A126" s="111"/>
      <c r="B126" s="111"/>
      <c r="C126" s="112"/>
      <c r="D126" s="116"/>
      <c r="G126" s="112"/>
    </row>
    <row r="127" spans="1:7" ht="18">
      <c r="A127" s="111"/>
      <c r="B127" s="111"/>
      <c r="C127" s="112"/>
      <c r="D127" s="117"/>
      <c r="E127" s="118"/>
      <c r="F127" s="119"/>
      <c r="G127" s="112"/>
    </row>
    <row r="128" spans="1:7" ht="15">
      <c r="A128" s="111"/>
      <c r="B128" s="111"/>
      <c r="C128" s="112"/>
      <c r="D128" s="110"/>
      <c r="E128" s="111"/>
      <c r="F128" s="112"/>
      <c r="G128" s="112"/>
    </row>
    <row r="129" spans="1:6">
      <c r="A129" s="111"/>
      <c r="B129" s="111"/>
      <c r="C129" s="112"/>
    </row>
    <row r="130" spans="1:6">
      <c r="A130" s="111"/>
      <c r="B130" s="111"/>
      <c r="C130" s="112"/>
    </row>
    <row r="131" spans="1:6">
      <c r="A131" s="111"/>
      <c r="B131" s="111"/>
      <c r="C131" s="112"/>
    </row>
    <row r="132" spans="1:6" ht="16.5" thickBot="1">
      <c r="A132" s="229"/>
      <c r="B132" s="229"/>
      <c r="C132" s="120"/>
      <c r="E132" s="229"/>
      <c r="F132" s="229"/>
    </row>
    <row r="133" spans="1:6" ht="18">
      <c r="A133" s="230" t="s">
        <v>140</v>
      </c>
      <c r="B133" s="230"/>
      <c r="C133" s="121"/>
      <c r="E133" s="230" t="s">
        <v>141</v>
      </c>
      <c r="F133" s="230"/>
    </row>
    <row r="134" spans="1:6" ht="18">
      <c r="A134" s="118"/>
      <c r="B134" s="118"/>
      <c r="C134" s="119"/>
    </row>
    <row r="135" spans="1:6">
      <c r="A135" s="111"/>
      <c r="B135" s="111"/>
      <c r="C135" s="112"/>
    </row>
  </sheetData>
  <mergeCells count="10">
    <mergeCell ref="A132:B132"/>
    <mergeCell ref="E132:F132"/>
    <mergeCell ref="A133:B133"/>
    <mergeCell ref="E133:F133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59" fitToHeight="0" orientation="landscape" verticalDpi="72" r:id="rId1"/>
  <rowBreaks count="2" manualBreakCount="2">
    <brk id="54" max="6" man="1"/>
    <brk id="10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B14" sqref="B14"/>
    </sheetView>
  </sheetViews>
  <sheetFormatPr baseColWidth="10" defaultColWidth="11.42578125" defaultRowHeight="15"/>
  <cols>
    <col min="1" max="1" width="46.85546875" style="41" bestFit="1" customWidth="1"/>
    <col min="2" max="3" width="23.140625" style="60" customWidth="1"/>
    <col min="4" max="4" width="6.5703125" style="60" customWidth="1"/>
    <col min="5" max="5" width="32" style="60" bestFit="1" customWidth="1"/>
    <col min="6" max="7" width="21.85546875" style="60" customWidth="1"/>
    <col min="8" max="16384" width="11.42578125" style="41"/>
  </cols>
  <sheetData>
    <row r="1" spans="1:7" ht="15.75">
      <c r="A1" s="228" t="s">
        <v>97</v>
      </c>
      <c r="B1" s="228"/>
      <c r="C1" s="228"/>
      <c r="D1" s="228"/>
      <c r="E1" s="228"/>
      <c r="F1" s="228"/>
      <c r="G1" s="228"/>
    </row>
    <row r="2" spans="1:7" ht="15.75">
      <c r="A2" s="228" t="s">
        <v>254</v>
      </c>
      <c r="B2" s="228"/>
      <c r="C2" s="228"/>
      <c r="D2" s="228"/>
      <c r="E2" s="228"/>
      <c r="F2" s="228"/>
      <c r="G2" s="228"/>
    </row>
    <row r="3" spans="1:7" ht="15.75">
      <c r="A3" s="228" t="s">
        <v>99</v>
      </c>
      <c r="B3" s="228"/>
      <c r="C3" s="228"/>
      <c r="D3" s="228"/>
      <c r="E3" s="228"/>
      <c r="F3" s="228"/>
      <c r="G3" s="228"/>
    </row>
    <row r="4" spans="1:7" ht="15.75">
      <c r="A4" s="228" t="s">
        <v>301</v>
      </c>
      <c r="B4" s="228"/>
      <c r="C4" s="228"/>
      <c r="D4" s="228"/>
      <c r="E4" s="228"/>
      <c r="F4" s="228"/>
      <c r="G4" s="228"/>
    </row>
    <row r="5" spans="1:7" ht="15.75">
      <c r="A5" s="228" t="s">
        <v>90</v>
      </c>
      <c r="B5" s="228"/>
      <c r="C5" s="228"/>
      <c r="D5" s="228"/>
      <c r="E5" s="228"/>
      <c r="F5" s="228"/>
      <c r="G5" s="228"/>
    </row>
    <row r="6" spans="1:7" ht="15.75">
      <c r="A6" s="56"/>
      <c r="B6" s="56"/>
      <c r="C6" s="56"/>
      <c r="D6" s="56"/>
      <c r="E6" s="56"/>
      <c r="F6" s="56"/>
      <c r="G6" s="56"/>
    </row>
    <row r="7" spans="1:7" ht="15.75">
      <c r="A7" s="56" t="s">
        <v>116</v>
      </c>
      <c r="B7" s="56"/>
      <c r="C7" s="56"/>
      <c r="D7" s="56"/>
      <c r="E7" s="56"/>
      <c r="F7" s="56"/>
      <c r="G7" s="56"/>
    </row>
    <row r="8" spans="1:7" ht="15.75">
      <c r="A8" s="56"/>
      <c r="B8" s="56"/>
      <c r="C8" s="56"/>
      <c r="D8" s="56"/>
      <c r="E8" s="56"/>
      <c r="F8" s="56"/>
      <c r="G8" s="56"/>
    </row>
    <row r="9" spans="1:7" ht="15.75" thickBot="1"/>
    <row r="10" spans="1:7" ht="15.75">
      <c r="A10" s="70" t="s">
        <v>255</v>
      </c>
      <c r="B10" s="72" t="s">
        <v>294</v>
      </c>
      <c r="C10" s="72" t="s">
        <v>293</v>
      </c>
      <c r="D10" s="122"/>
      <c r="E10" s="72" t="s">
        <v>256</v>
      </c>
      <c r="F10" s="72" t="s">
        <v>294</v>
      </c>
      <c r="G10" s="123" t="s">
        <v>293</v>
      </c>
    </row>
    <row r="11" spans="1:7">
      <c r="A11" s="124"/>
      <c r="B11" s="125"/>
      <c r="C11" s="125"/>
      <c r="D11" s="64"/>
      <c r="E11" s="125"/>
      <c r="F11" s="125"/>
      <c r="G11" s="126"/>
    </row>
    <row r="12" spans="1:7" ht="15.75">
      <c r="A12" s="127" t="s">
        <v>257</v>
      </c>
      <c r="B12" s="128">
        <f>SUM(B13:B15)</f>
        <v>1884175.81</v>
      </c>
      <c r="C12" s="128">
        <f t="shared" ref="C12" si="0">SUM(C13:C15)</f>
        <v>2741454.75</v>
      </c>
      <c r="D12" s="64"/>
      <c r="E12" s="129" t="s">
        <v>258</v>
      </c>
      <c r="F12" s="128">
        <f>SUM(F13:F14)</f>
        <v>1108104.6100000001</v>
      </c>
      <c r="G12" s="130">
        <f t="shared" ref="G12" si="1">SUM(G13:G14)</f>
        <v>1925275.47</v>
      </c>
    </row>
    <row r="13" spans="1:7" ht="15.75">
      <c r="A13" s="124" t="s">
        <v>259</v>
      </c>
      <c r="B13" s="131">
        <v>1027664.73</v>
      </c>
      <c r="C13" s="131">
        <v>1302620.55</v>
      </c>
      <c r="D13" s="125"/>
      <c r="E13" s="125" t="s">
        <v>260</v>
      </c>
      <c r="F13" s="131">
        <v>63330.47</v>
      </c>
      <c r="G13" s="132">
        <v>61016.67</v>
      </c>
    </row>
    <row r="14" spans="1:7" ht="15.75">
      <c r="A14" s="124" t="s">
        <v>261</v>
      </c>
      <c r="B14" s="131">
        <v>214260.48000000001</v>
      </c>
      <c r="C14" s="131">
        <v>9515</v>
      </c>
      <c r="D14" s="125"/>
      <c r="E14" s="125" t="s">
        <v>262</v>
      </c>
      <c r="F14" s="131">
        <v>1044774.14</v>
      </c>
      <c r="G14" s="132">
        <v>1864258.8</v>
      </c>
    </row>
    <row r="15" spans="1:7" ht="15.75">
      <c r="A15" s="124" t="s">
        <v>263</v>
      </c>
      <c r="B15" s="131">
        <v>642250.6</v>
      </c>
      <c r="C15" s="131">
        <v>1429319.2</v>
      </c>
      <c r="D15" s="125"/>
      <c r="E15" s="125"/>
      <c r="F15" s="131"/>
      <c r="G15" s="132"/>
    </row>
    <row r="16" spans="1:7" ht="15.75">
      <c r="A16" s="124"/>
      <c r="B16" s="131"/>
      <c r="C16" s="131"/>
      <c r="D16" s="125"/>
      <c r="E16" s="129" t="s">
        <v>264</v>
      </c>
      <c r="F16" s="128">
        <f>SUM(F17)</f>
        <v>1457278</v>
      </c>
      <c r="G16" s="130">
        <f t="shared" ref="G16" si="2">SUM(G17)</f>
        <v>3536527.26</v>
      </c>
    </row>
    <row r="17" spans="1:7" ht="15.75">
      <c r="A17" s="127" t="s">
        <v>265</v>
      </c>
      <c r="B17" s="128">
        <f>SUM(B18:B19)</f>
        <v>1280056.1200000001</v>
      </c>
      <c r="C17" s="128">
        <f t="shared" ref="C17" si="3">SUM(C18:C19)</f>
        <v>3173346.3200000003</v>
      </c>
      <c r="D17" s="125"/>
      <c r="E17" s="125" t="s">
        <v>266</v>
      </c>
      <c r="F17" s="131">
        <v>1457278</v>
      </c>
      <c r="G17" s="132">
        <v>3536527.26</v>
      </c>
    </row>
    <row r="18" spans="1:7" ht="15.75">
      <c r="A18" s="124" t="s">
        <v>267</v>
      </c>
      <c r="B18" s="131">
        <v>1247559.25</v>
      </c>
      <c r="C18" s="131">
        <v>3032182.62</v>
      </c>
      <c r="D18" s="125"/>
      <c r="E18" s="125"/>
      <c r="F18" s="131"/>
      <c r="G18" s="132"/>
    </row>
    <row r="19" spans="1:7" ht="15.75">
      <c r="A19" s="124" t="s">
        <v>268</v>
      </c>
      <c r="B19" s="131">
        <v>32496.87</v>
      </c>
      <c r="C19" s="131">
        <v>141163.70000000001</v>
      </c>
      <c r="D19" s="125"/>
      <c r="E19" s="133" t="s">
        <v>269</v>
      </c>
      <c r="F19" s="134">
        <f>+F12+F16</f>
        <v>2565382.6100000003</v>
      </c>
      <c r="G19" s="135">
        <f>+G12+G16</f>
        <v>5461802.7299999995</v>
      </c>
    </row>
    <row r="20" spans="1:7" ht="15.75">
      <c r="A20" s="124"/>
      <c r="B20" s="131"/>
      <c r="C20" s="131"/>
      <c r="D20" s="125"/>
      <c r="E20" s="125"/>
      <c r="F20" s="131"/>
      <c r="G20" s="132"/>
    </row>
    <row r="21" spans="1:7" ht="15.75">
      <c r="A21" s="127" t="s">
        <v>270</v>
      </c>
      <c r="B21" s="128">
        <f>B22</f>
        <v>2576228.25</v>
      </c>
      <c r="C21" s="128">
        <f t="shared" ref="C21" si="4">C22</f>
        <v>4518049.49</v>
      </c>
      <c r="D21" s="64"/>
      <c r="E21" s="129" t="s">
        <v>271</v>
      </c>
      <c r="F21" s="128">
        <f>+F22+F23</f>
        <v>9825630.3499999996</v>
      </c>
      <c r="G21" s="130">
        <f>+G22+G23</f>
        <v>13615714.540000001</v>
      </c>
    </row>
    <row r="22" spans="1:7" ht="15.75">
      <c r="A22" s="124" t="s">
        <v>272</v>
      </c>
      <c r="B22" s="131">
        <v>2576228.25</v>
      </c>
      <c r="C22" s="131">
        <v>4518049.49</v>
      </c>
      <c r="D22" s="125"/>
      <c r="E22" s="125" t="s">
        <v>273</v>
      </c>
      <c r="F22" s="131">
        <v>9850128.0600000005</v>
      </c>
      <c r="G22" s="132">
        <v>13640815.66</v>
      </c>
    </row>
    <row r="23" spans="1:7" ht="15.75">
      <c r="A23" s="124"/>
      <c r="B23" s="131"/>
      <c r="C23" s="131"/>
      <c r="D23" s="125"/>
      <c r="E23" s="125" t="s">
        <v>274</v>
      </c>
      <c r="F23" s="131">
        <v>-24497.71</v>
      </c>
      <c r="G23" s="132">
        <v>-25101.119999999999</v>
      </c>
    </row>
    <row r="24" spans="1:7" ht="15.75">
      <c r="A24" s="127" t="s">
        <v>275</v>
      </c>
      <c r="B24" s="128">
        <f>SUM(B25)</f>
        <v>5508817.5800000001</v>
      </c>
      <c r="C24" s="128">
        <f t="shared" ref="C24" si="5">SUM(C25)</f>
        <v>6981467.7800000003</v>
      </c>
      <c r="D24" s="125"/>
      <c r="E24" s="125" t="s">
        <v>276</v>
      </c>
      <c r="F24" s="131"/>
      <c r="G24" s="132"/>
    </row>
    <row r="25" spans="1:7" ht="15.75">
      <c r="A25" s="124" t="s">
        <v>277</v>
      </c>
      <c r="B25" s="131">
        <v>5508817.5800000001</v>
      </c>
      <c r="C25" s="131">
        <v>6981467.7800000003</v>
      </c>
      <c r="D25" s="125"/>
      <c r="E25" s="125"/>
      <c r="F25" s="131"/>
      <c r="G25" s="132"/>
    </row>
    <row r="26" spans="1:7" ht="15.75">
      <c r="A26" s="124"/>
      <c r="B26" s="131"/>
      <c r="C26" s="131"/>
      <c r="D26" s="125"/>
      <c r="E26" s="129" t="s">
        <v>302</v>
      </c>
      <c r="F26" s="128">
        <v>-1141735.2</v>
      </c>
      <c r="G26" s="140">
        <v>-1663198.93</v>
      </c>
    </row>
    <row r="27" spans="1:7" ht="15.75">
      <c r="A27" s="127" t="s">
        <v>278</v>
      </c>
      <c r="B27" s="128">
        <f>SUM(B28)</f>
        <v>0</v>
      </c>
      <c r="C27" s="128">
        <f t="shared" ref="C27" si="6">SUM(C28)</f>
        <v>0</v>
      </c>
      <c r="D27" s="125"/>
      <c r="E27" s="125"/>
      <c r="F27" s="131"/>
      <c r="G27" s="132"/>
    </row>
    <row r="28" spans="1:7" ht="15.75">
      <c r="A28" s="124" t="s">
        <v>279</v>
      </c>
      <c r="B28" s="131">
        <v>0</v>
      </c>
      <c r="C28" s="131">
        <v>0</v>
      </c>
      <c r="D28" s="133"/>
      <c r="E28" s="68" t="s">
        <v>303</v>
      </c>
      <c r="F28" s="68">
        <f>F21+F26</f>
        <v>8683895.1500000004</v>
      </c>
      <c r="G28" s="68">
        <f>G21+G26</f>
        <v>11952515.610000001</v>
      </c>
    </row>
    <row r="29" spans="1:7" ht="15.75">
      <c r="A29" s="124"/>
      <c r="B29" s="131"/>
      <c r="C29" s="131"/>
      <c r="D29" s="125"/>
      <c r="E29" s="125"/>
      <c r="F29" s="125"/>
      <c r="G29" s="126"/>
    </row>
    <row r="30" spans="1:7" ht="16.5" thickBot="1">
      <c r="A30" s="136" t="s">
        <v>280</v>
      </c>
      <c r="B30" s="137">
        <f>+B12+B17+B21+B24</f>
        <v>11249277.76</v>
      </c>
      <c r="C30" s="137">
        <f>+C12+C17+C21+C24</f>
        <v>17414318.34</v>
      </c>
      <c r="D30" s="138"/>
      <c r="E30" s="129" t="s">
        <v>281</v>
      </c>
      <c r="F30" s="128">
        <f>F19+F28</f>
        <v>11249277.760000002</v>
      </c>
      <c r="G30" s="128">
        <f>G19+G28</f>
        <v>17414318.34</v>
      </c>
    </row>
    <row r="36" spans="1:6" ht="15.75">
      <c r="E36" s="228"/>
      <c r="F36" s="228"/>
    </row>
    <row r="37" spans="1:6" ht="16.5" thickBot="1">
      <c r="A37" s="228"/>
      <c r="B37" s="228"/>
      <c r="D37" s="68"/>
    </row>
    <row r="38" spans="1:6" ht="15.75">
      <c r="A38" s="227" t="s">
        <v>140</v>
      </c>
      <c r="B38" s="227"/>
      <c r="D38" s="68"/>
      <c r="E38" s="227" t="s">
        <v>141</v>
      </c>
      <c r="F38" s="227"/>
    </row>
    <row r="39" spans="1:6" ht="15.75">
      <c r="A39" s="231"/>
      <c r="B39" s="231"/>
      <c r="C39" s="68"/>
    </row>
    <row r="40" spans="1:6" ht="15.75">
      <c r="A40" s="231"/>
      <c r="B40" s="231"/>
      <c r="C40" s="68"/>
    </row>
  </sheetData>
  <mergeCells count="11">
    <mergeCell ref="E36:F36"/>
    <mergeCell ref="A1:G1"/>
    <mergeCell ref="A2:G2"/>
    <mergeCell ref="A3:G3"/>
    <mergeCell ref="A4:G4"/>
    <mergeCell ref="A5:G5"/>
    <mergeCell ref="A37:B37"/>
    <mergeCell ref="A38:B38"/>
    <mergeCell ref="E38:F38"/>
    <mergeCell ref="A39:B39"/>
    <mergeCell ref="A40:B40"/>
  </mergeCell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egresos</vt:lpstr>
      <vt:lpstr>Ingresos</vt:lpstr>
      <vt:lpstr>estructura</vt:lpstr>
      <vt:lpstr>composicion</vt:lpstr>
      <vt:lpstr>Rendimiento</vt:lpstr>
      <vt:lpstr>Situacion F.</vt:lpstr>
      <vt:lpstr>egresos!Área_de_impresión</vt:lpstr>
      <vt:lpstr>egresos!Títulos_a_imprimir</vt:lpstr>
      <vt:lpstr>Rendimiento!Títulos_a_imprimir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Pineda</dc:creator>
  <cp:lastModifiedBy>Juan A.  C</cp:lastModifiedBy>
  <cp:lastPrinted>2017-05-31T16:07:50Z</cp:lastPrinted>
  <dcterms:created xsi:type="dcterms:W3CDTF">2011-06-07T17:50:27Z</dcterms:created>
  <dcterms:modified xsi:type="dcterms:W3CDTF">2017-05-31T17:21:17Z</dcterms:modified>
</cp:coreProperties>
</file>