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vin\Desktop\"/>
    </mc:Choice>
  </mc:AlternateContent>
  <xr:revisionPtr revIDLastSave="0" documentId="8_{3820DD89-0803-4B3E-BC2D-D64FAE4FBE39}" xr6:coauthVersionLast="47" xr6:coauthVersionMax="47" xr10:uidLastSave="{00000000-0000-0000-0000-000000000000}"/>
  <bookViews>
    <workbookView xWindow="-120" yWindow="-120" windowWidth="29040" windowHeight="15840" tabRatio="663" xr2:uid="{00000000-000D-0000-FFFF-FFFF00000000}"/>
  </bookViews>
  <sheets>
    <sheet name="Balance-Anexo1" sheetId="26" r:id="rId1"/>
    <sheet name="Resultados-Anexo2A" sheetId="6" r:id="rId2"/>
    <sheet name="Balance-Anexo1A" sheetId="5" r:id="rId3"/>
  </sheets>
  <externalReferences>
    <externalReference r:id="rId4"/>
  </externalReferences>
  <definedNames>
    <definedName name="_xlnm.Print_Area" localSheetId="0">'Balance-Anexo1'!$C$3:$P$58</definedName>
    <definedName name="_xlnm.Print_Area" localSheetId="2">'Balance-Anexo1A'!$A$4:$J$122</definedName>
    <definedName name="_xlnm.Print_Titles" localSheetId="2">'Balance-Anexo1A'!$4:$7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26" l="1"/>
  <c r="N41" i="26"/>
  <c r="N39" i="26"/>
  <c r="K38" i="26"/>
  <c r="H38" i="26"/>
  <c r="K37" i="26"/>
  <c r="H37" i="26"/>
  <c r="K36" i="26"/>
  <c r="H36" i="26"/>
  <c r="K35" i="26"/>
  <c r="H35" i="26"/>
  <c r="N33" i="26"/>
  <c r="N32" i="26"/>
  <c r="N30" i="26"/>
  <c r="K29" i="26"/>
  <c r="H29" i="26"/>
  <c r="M29" i="26" s="1"/>
  <c r="N29" i="26" s="1"/>
  <c r="K28" i="26"/>
  <c r="H28" i="26"/>
  <c r="K27" i="26"/>
  <c r="H27" i="26"/>
  <c r="N21" i="26"/>
  <c r="K20" i="26"/>
  <c r="H20" i="26"/>
  <c r="K19" i="26"/>
  <c r="H19" i="26"/>
  <c r="K18" i="26"/>
  <c r="H18" i="26"/>
  <c r="K17" i="26"/>
  <c r="H17" i="26"/>
  <c r="K16" i="26"/>
  <c r="H16" i="26"/>
  <c r="K15" i="26"/>
  <c r="H15" i="26"/>
  <c r="K13" i="26"/>
  <c r="H13" i="26"/>
  <c r="F9" i="6"/>
  <c r="G9" i="6" s="1"/>
  <c r="G91" i="5"/>
  <c r="M15" i="26" l="1"/>
  <c r="N15" i="26" s="1"/>
  <c r="M16" i="26"/>
  <c r="N16" i="26" s="1"/>
  <c r="M20" i="26"/>
  <c r="N20" i="26" s="1"/>
  <c r="M28" i="26"/>
  <c r="N28" i="26" s="1"/>
  <c r="M37" i="26"/>
  <c r="N37" i="26" s="1"/>
  <c r="H31" i="26"/>
  <c r="K40" i="26"/>
  <c r="M18" i="26"/>
  <c r="N18" i="26" s="1"/>
  <c r="M35" i="26"/>
  <c r="N35" i="26" s="1"/>
  <c r="K22" i="26"/>
  <c r="M27" i="26"/>
  <c r="N27" i="26" s="1"/>
  <c r="M38" i="26"/>
  <c r="N38" i="26" s="1"/>
  <c r="M36" i="26"/>
  <c r="N36" i="26" s="1"/>
  <c r="M17" i="26"/>
  <c r="N17" i="26" s="1"/>
  <c r="H40" i="26"/>
  <c r="K31" i="26"/>
  <c r="M19" i="26"/>
  <c r="N19" i="26" s="1"/>
  <c r="H22" i="26"/>
  <c r="K43" i="26" l="1"/>
  <c r="H43" i="26"/>
  <c r="M31" i="26"/>
  <c r="M22" i="26"/>
  <c r="N22" i="26" s="1"/>
  <c r="N31" i="26"/>
  <c r="M40" i="26"/>
  <c r="N40" i="26" s="1"/>
  <c r="F30" i="6"/>
  <c r="G30" i="6" s="1"/>
  <c r="F29" i="6"/>
  <c r="G29" i="6" s="1"/>
  <c r="F28" i="6"/>
  <c r="G28" i="6" s="1"/>
  <c r="F27" i="6"/>
  <c r="G27" i="6" s="1"/>
  <c r="F19" i="6"/>
  <c r="G19" i="6" s="1"/>
  <c r="F17" i="6"/>
  <c r="G17" i="6" s="1"/>
  <c r="F16" i="6"/>
  <c r="F12" i="6"/>
  <c r="G12" i="6" s="1"/>
  <c r="F11" i="6"/>
  <c r="G11" i="6" s="1"/>
  <c r="F10" i="6"/>
  <c r="G10" i="6" s="1"/>
  <c r="H48" i="5"/>
  <c r="H49" i="5"/>
  <c r="M43" i="26" l="1"/>
  <c r="N43" i="26" s="1"/>
  <c r="G16" i="6"/>
  <c r="F26" i="6"/>
  <c r="F8" i="6"/>
  <c r="E14" i="6" l="1"/>
  <c r="H11" i="5" l="1"/>
  <c r="E8" i="6"/>
  <c r="D8" i="6"/>
  <c r="D14" i="6"/>
  <c r="G47" i="5"/>
  <c r="F47" i="5"/>
  <c r="F91" i="5" l="1"/>
  <c r="F96" i="5"/>
  <c r="F59" i="5"/>
  <c r="H112" i="5" l="1"/>
  <c r="H111" i="5"/>
  <c r="H107" i="5"/>
  <c r="H106" i="5"/>
  <c r="H105" i="5"/>
  <c r="H102" i="5"/>
  <c r="H99" i="5"/>
  <c r="H98" i="5"/>
  <c r="H97" i="5"/>
  <c r="H95" i="5"/>
  <c r="H93" i="5"/>
  <c r="H92" i="5"/>
  <c r="H90" i="5"/>
  <c r="H89" i="5"/>
  <c r="H87" i="5"/>
  <c r="H94" i="5"/>
  <c r="H88" i="5"/>
  <c r="H86" i="5"/>
  <c r="H80" i="5"/>
  <c r="H79" i="5"/>
  <c r="H78" i="5"/>
  <c r="H74" i="5"/>
  <c r="H70" i="5"/>
  <c r="H69" i="5"/>
  <c r="H68" i="5"/>
  <c r="H45" i="5"/>
  <c r="H61" i="5"/>
  <c r="H60" i="5"/>
  <c r="H57" i="5"/>
  <c r="H56" i="5"/>
  <c r="H55" i="5"/>
  <c r="H54" i="5"/>
  <c r="H53" i="5"/>
  <c r="H52" i="5"/>
  <c r="H44" i="5"/>
  <c r="H43" i="5"/>
  <c r="H42" i="5"/>
  <c r="H41" i="5"/>
  <c r="H37" i="5"/>
  <c r="H34" i="5"/>
  <c r="H33" i="5"/>
  <c r="H32" i="5"/>
  <c r="H29" i="5"/>
  <c r="H28" i="5"/>
  <c r="H27" i="5"/>
  <c r="H17" i="5"/>
  <c r="H14" i="5"/>
  <c r="H13" i="5"/>
  <c r="H12" i="5"/>
  <c r="H47" i="5" l="1"/>
  <c r="H59" i="5"/>
  <c r="H77" i="5"/>
  <c r="H51" i="5"/>
  <c r="H40" i="5"/>
  <c r="H10" i="5"/>
  <c r="H110" i="5"/>
  <c r="H96" i="5"/>
  <c r="F66" i="5"/>
  <c r="H91" i="5" l="1"/>
  <c r="G51" i="5" l="1"/>
  <c r="F35" i="6" l="1"/>
  <c r="G35" i="6" s="1"/>
  <c r="D26" i="6" l="1"/>
  <c r="G65" i="5" l="1"/>
  <c r="F65" i="5"/>
  <c r="G110" i="5" l="1"/>
  <c r="G104" i="5"/>
  <c r="G101" i="5"/>
  <c r="G96" i="5"/>
  <c r="G85" i="5"/>
  <c r="G77" i="5"/>
  <c r="G73" i="5"/>
  <c r="G59" i="5"/>
  <c r="G40" i="5"/>
  <c r="G36" i="5"/>
  <c r="G31" i="5"/>
  <c r="G26" i="5"/>
  <c r="G21" i="5"/>
  <c r="G16" i="5" s="1"/>
  <c r="G84" i="5" l="1"/>
  <c r="G25" i="5"/>
  <c r="G24" i="5" s="1"/>
  <c r="F73" i="5" l="1"/>
  <c r="G67" i="5" l="1"/>
  <c r="G10" i="5"/>
  <c r="G81" i="5" l="1"/>
  <c r="G62" i="5"/>
  <c r="E33" i="6" l="1"/>
  <c r="F34" i="6" l="1"/>
  <c r="D33" i="6" l="1"/>
  <c r="D38" i="6" l="1"/>
  <c r="E26" i="6" l="1"/>
  <c r="G26" i="6" s="1"/>
  <c r="F36" i="6"/>
  <c r="E38" i="6" l="1"/>
  <c r="F33" i="6"/>
  <c r="F38" i="6" s="1"/>
  <c r="G38" i="6" l="1"/>
  <c r="G33" i="6"/>
  <c r="F101" i="5" l="1"/>
  <c r="H101" i="5" s="1"/>
  <c r="F67" i="5"/>
  <c r="H108" i="5"/>
  <c r="H71" i="5"/>
  <c r="H75" i="5"/>
  <c r="H73" i="5" s="1"/>
  <c r="H35" i="5"/>
  <c r="H31" i="5" s="1"/>
  <c r="H30" i="5"/>
  <c r="H26" i="5" s="1"/>
  <c r="H38" i="5"/>
  <c r="H39" i="5"/>
  <c r="H18" i="5"/>
  <c r="H19" i="5"/>
  <c r="H20" i="5"/>
  <c r="H22" i="5"/>
  <c r="F26" i="5"/>
  <c r="F31" i="5"/>
  <c r="F40" i="5"/>
  <c r="F36" i="5"/>
  <c r="F10" i="5"/>
  <c r="F21" i="5"/>
  <c r="F16" i="5" s="1"/>
  <c r="F51" i="5"/>
  <c r="F15" i="6"/>
  <c r="F18" i="6"/>
  <c r="F110" i="5"/>
  <c r="F85" i="5"/>
  <c r="F77" i="5"/>
  <c r="F14" i="6" l="1"/>
  <c r="D22" i="6"/>
  <c r="H36" i="5"/>
  <c r="H25" i="5" s="1"/>
  <c r="H24" i="5" s="1"/>
  <c r="H67" i="5"/>
  <c r="H81" i="5" s="1"/>
  <c r="F25" i="5"/>
  <c r="G8" i="6"/>
  <c r="E22" i="6"/>
  <c r="E41" i="6" s="1"/>
  <c r="F84" i="5"/>
  <c r="F104" i="5"/>
  <c r="H21" i="5"/>
  <c r="H16" i="5" s="1"/>
  <c r="F81" i="5"/>
  <c r="G113" i="5"/>
  <c r="H85" i="5"/>
  <c r="F22" i="6" l="1"/>
  <c r="F41" i="6" s="1"/>
  <c r="G14" i="6"/>
  <c r="F24" i="5"/>
  <c r="H104" i="5"/>
  <c r="F113" i="5"/>
  <c r="H84" i="5"/>
  <c r="G115" i="5"/>
  <c r="D41" i="6"/>
  <c r="G22" i="6" l="1"/>
  <c r="H113" i="5"/>
  <c r="F62" i="5"/>
  <c r="F115" i="5"/>
  <c r="H115" i="5" s="1"/>
  <c r="G41" i="6"/>
  <c r="G119" i="5"/>
  <c r="H62" i="5" l="1"/>
  <c r="F119" i="5"/>
  <c r="H119" i="5" l="1"/>
</calcChain>
</file>

<file path=xl/sharedStrings.xml><?xml version="1.0" encoding="utf-8"?>
<sst xmlns="http://schemas.openxmlformats.org/spreadsheetml/2006/main" count="173" uniqueCount="158">
  <si>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</si>
  <si>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</si>
  <si>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</si>
  <si>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</si>
  <si>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</si>
  <si>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</si>
  <si>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</si>
  <si>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</si>
  <si>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Resultados por Aplicar</t>
  </si>
  <si>
    <t>TOTAL PATRIMONIO</t>
  </si>
  <si>
    <t>ACTIVO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</si>
  <si>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</si>
  <si>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</si>
  <si>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</si>
  <si>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</si>
  <si>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</si>
  <si>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</si>
  <si>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</si>
  <si>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</si>
  <si>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</si>
  <si>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</si>
  <si>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</si>
  <si>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</si>
  <si>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</si>
  <si>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</si>
  <si>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</si>
  <si>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</si>
  <si>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</si>
  <si>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</si>
  <si>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</si>
  <si>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</si>
  <si>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</si>
  <si>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</si>
  <si>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</si>
  <si>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</si>
  <si>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</si>
  <si>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</si>
  <si>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>Diferidos</t>
  </si>
  <si>
    <t>Realizables</t>
  </si>
  <si>
    <t>Otras Cuentas por Cobrar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</si>
  <si>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</si>
  <si>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</si>
  <si>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</si>
  <si>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</si>
  <si>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</si>
  <si>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</si>
  <si>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</si>
  <si>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</si>
  <si>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</si>
  <si>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</si>
  <si>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</si>
  <si>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</si>
  <si>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</si>
  <si>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</si>
  <si>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</si>
  <si>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</si>
  <si>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</si>
  <si>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</si>
  <si>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</si>
  <si>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</si>
  <si>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</si>
  <si>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</si>
  <si>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</si>
  <si>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</si>
  <si>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</si>
  <si>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</si>
  <si>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</si>
  <si>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TOTAL PASIVO Y PATRIMONIO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</si>
  <si>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</si>
  <si>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</si>
  <si>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</si>
  <si>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</si>
  <si>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</si>
  <si>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</si>
  <si>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</si>
  <si>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</si>
  <si>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</si>
  <si>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</si>
  <si>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</si>
  <si>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</si>
  <si>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</si>
  <si>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</si>
  <si>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</si>
  <si>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 xml:space="preserve"> Otros Aportes BCR</t>
  </si>
  <si>
    <t>Cuentas por Pagar por Recup.  de Cartera</t>
  </si>
  <si>
    <t>Superavit  No Realizado por Revaluación de Activos Extraordinarios</t>
  </si>
  <si>
    <t>Ingresos por Intereses</t>
  </si>
  <si>
    <t>Ingresos por Arrendamientos de Activos</t>
  </si>
  <si>
    <t>Reservas de Saneamiento Cartera Préstamos (CR)</t>
  </si>
  <si>
    <t>Reserva de Saneamiento Créditos Forestales DL No.677</t>
  </si>
  <si>
    <t>Variación del Período</t>
  </si>
  <si>
    <t xml:space="preserve">Otros Gastos </t>
  </si>
  <si>
    <t>Aporte Acciones Básicas S.A.</t>
  </si>
  <si>
    <t xml:space="preserve">GASTOS DE OPERACIÓN </t>
  </si>
  <si>
    <t xml:space="preserve">Otros Ingresos </t>
  </si>
  <si>
    <t>Aporte Activos Extraordinarios Ex Credisa</t>
  </si>
  <si>
    <t>Aportes BCR-Vehiculos</t>
  </si>
  <si>
    <t>Bienes Tangibles e Intangibles</t>
  </si>
  <si>
    <t>Variación %</t>
  </si>
  <si>
    <t>PRUEBA</t>
  </si>
  <si>
    <t>Fondos ajenos en poder de FOSAFFI</t>
  </si>
  <si>
    <t>A</t>
  </si>
  <si>
    <t>B</t>
  </si>
  <si>
    <t>A-B</t>
  </si>
  <si>
    <t>A-B/B</t>
  </si>
  <si>
    <t>Pérdida por Aplicación de Decretos</t>
  </si>
  <si>
    <t xml:space="preserve">OTROS GASTOS  </t>
  </si>
  <si>
    <t>diciembre 2023</t>
  </si>
  <si>
    <t>Utilidad o Pérdida de Ejercicios Anteriores</t>
  </si>
  <si>
    <t>Variación absoluta</t>
  </si>
  <si>
    <t>UTILIDAD DEL EJERCICIO</t>
  </si>
  <si>
    <t xml:space="preserve">    FONDO DE SANEAMIENTO Y FORTALECIMIENTO FINANCIERO</t>
  </si>
  <si>
    <t>Recuperac. Préstamos Cobro Judicial (CR)</t>
  </si>
  <si>
    <t>Abonos de Préstamos en Proceso Judicial</t>
  </si>
  <si>
    <t>Aportaciones BCR - Crédito Estabilización</t>
  </si>
  <si>
    <t>Superávit</t>
  </si>
  <si>
    <t>Superávit  o Déficit por Venta de Acciones</t>
  </si>
  <si>
    <t>Superávit  No Realizado por Valuación de Aportes</t>
  </si>
  <si>
    <t>Utilidad (Pérdida) del Ejercicio</t>
  </si>
  <si>
    <t>Activos Extraordinarios recibidos para su realización</t>
  </si>
  <si>
    <t>Provisión de Saneamiento de Bienes recibidos para su realización</t>
  </si>
  <si>
    <t>Balance General al 31 de diciembre de 2024</t>
  </si>
  <si>
    <t>diciembre 2024</t>
  </si>
  <si>
    <t>Estado de Resultados del  01 de enero al 31 de diciembre de 2024</t>
  </si>
  <si>
    <t>Presidente                                                                   Contador                                                                 Auditoría Externa</t>
  </si>
  <si>
    <t xml:space="preserve">       Presidente                                                           Contador                                                              Auditoria Externa</t>
  </si>
  <si>
    <t xml:space="preserve"> FONDO DE SANEAMIENTO Y FORTALECIMIENTO FINANCIERO</t>
  </si>
  <si>
    <t>Balance General</t>
  </si>
  <si>
    <t>Activo</t>
  </si>
  <si>
    <t>C</t>
  </si>
  <si>
    <t>A-C</t>
  </si>
  <si>
    <t>A-C/C</t>
  </si>
  <si>
    <r>
      <t xml:space="preserve">Efectivo y Equivalentes  </t>
    </r>
    <r>
      <rPr>
        <sz val="10.5"/>
        <color theme="0"/>
        <rFont val="Museo Sans 300"/>
        <family val="3"/>
      </rPr>
      <t>(nota 4)</t>
    </r>
  </si>
  <si>
    <r>
      <t xml:space="preserve">Inversiones Financieras </t>
    </r>
    <r>
      <rPr>
        <sz val="10.5"/>
        <color theme="0"/>
        <rFont val="Museo Sans 300"/>
        <family val="3"/>
      </rPr>
      <t xml:space="preserve"> (nota 5)</t>
    </r>
  </si>
  <si>
    <r>
      <t xml:space="preserve">Cartera de Préstamos - netos </t>
    </r>
    <r>
      <rPr>
        <sz val="10.5"/>
        <color theme="0"/>
        <rFont val="Museo Sans 300"/>
        <family val="3"/>
      </rPr>
      <t xml:space="preserve"> (nota 6)</t>
    </r>
  </si>
  <si>
    <r>
      <t xml:space="preserve">Activos extraordinarios - neto   </t>
    </r>
    <r>
      <rPr>
        <sz val="10.5"/>
        <color theme="0"/>
        <rFont val="Museo Sans 300"/>
        <family val="3"/>
      </rPr>
      <t>(nota 7)</t>
    </r>
  </si>
  <si>
    <r>
      <t xml:space="preserve">Otros Activos  </t>
    </r>
    <r>
      <rPr>
        <sz val="10.5"/>
        <color theme="0"/>
        <rFont val="Museo Sans 300"/>
        <family val="3"/>
      </rPr>
      <t>(nota 8)</t>
    </r>
  </si>
  <si>
    <r>
      <t xml:space="preserve">Propiedad, Planta y Equipo - neto  </t>
    </r>
    <r>
      <rPr>
        <sz val="10.5"/>
        <color theme="0"/>
        <rFont val="Museo Sans 300"/>
        <family val="3"/>
      </rPr>
      <t>(nota 9)</t>
    </r>
  </si>
  <si>
    <t xml:space="preserve">Total del Activo </t>
  </si>
  <si>
    <r>
      <t xml:space="preserve">      </t>
    </r>
    <r>
      <rPr>
        <b/>
        <u/>
        <sz val="10.5"/>
        <color theme="1"/>
        <rFont val="Museo Sans 300"/>
        <family val="3"/>
      </rPr>
      <t>Pasivo y Patrimonio</t>
    </r>
  </si>
  <si>
    <t>Pasivo</t>
  </si>
  <si>
    <r>
      <t xml:space="preserve">Cuentas por pagar </t>
    </r>
    <r>
      <rPr>
        <sz val="10.5"/>
        <color theme="0"/>
        <rFont val="Museo Sans 300"/>
        <family val="3"/>
      </rPr>
      <t>(nota 10)</t>
    </r>
  </si>
  <si>
    <r>
      <t xml:space="preserve">Obligaciones con Banco Central de Reserva </t>
    </r>
    <r>
      <rPr>
        <sz val="10.5"/>
        <color theme="0"/>
        <rFont val="Museo Sans 300"/>
        <family val="3"/>
      </rPr>
      <t>(nota 11)</t>
    </r>
  </si>
  <si>
    <r>
      <t xml:space="preserve">Otros Pasivos </t>
    </r>
    <r>
      <rPr>
        <sz val="10.5"/>
        <color theme="0"/>
        <rFont val="Museo Sans 300"/>
        <family val="3"/>
      </rPr>
      <t>(nota 12)</t>
    </r>
  </si>
  <si>
    <t>Total del Pasivo</t>
  </si>
  <si>
    <r>
      <t xml:space="preserve">Patrimonio </t>
    </r>
    <r>
      <rPr>
        <b/>
        <u/>
        <sz val="10.5"/>
        <color theme="0"/>
        <rFont val="Museo Sans 300"/>
        <family val="3"/>
      </rPr>
      <t>(nota 13)</t>
    </r>
  </si>
  <si>
    <t xml:space="preserve">Superávit o Déficit </t>
  </si>
  <si>
    <t>Utilidad del Ejercicio</t>
  </si>
  <si>
    <t>Total del Patrimonio</t>
  </si>
  <si>
    <t>Total del Pasivo más Patrimonio</t>
  </si>
  <si>
    <t>Al  31 de diciembre de 2024</t>
  </si>
  <si>
    <t xml:space="preserve">      Presidente                                                 Contador                                             Auditoría Externa</t>
  </si>
  <si>
    <t xml:space="preserve">INGRESOS DE OPERACIÓN </t>
  </si>
  <si>
    <t>INGRESOS NO DE OPERACIÓN</t>
  </si>
  <si>
    <t xml:space="preserve">Gastos de Funcionamiento </t>
  </si>
  <si>
    <t xml:space="preserve">Gastos de  Activos Extraordinarios </t>
  </si>
  <si>
    <t xml:space="preserve">Gestión de Recuperación y Comercialización </t>
  </si>
  <si>
    <t>Gastos por Constitución de Reservas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</si>
</sst>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&quot;US$&quot;\ * #,##0.00_);_(&quot;US$&quot;\ * \(#,##0.00\);_(&quot;US$&quot;\ * &quot;-&quot;??_);_(@_)"/>
    <numFmt numFmtId="166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6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sz val="9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Museo Sans 300"/>
      <family val="3"/>
    </font>
    <font>
      <sz val="11"/>
      <name val="Museo Sans 300"/>
      <family val="3"/>
    </font>
    <font>
      <b/>
      <sz val="16"/>
      <name val="Museo Sans 300"/>
      <family val="3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b/>
      <u/>
      <sz val="14"/>
      <color theme="1"/>
      <name val="Arial"/>
      <family val="2"/>
    </font>
    <font>
      <b/>
      <u/>
      <sz val="12"/>
      <color theme="1"/>
      <name val="Arial"/>
      <family val="2"/>
    </font>
    <font>
      <b/>
      <sz val="14"/>
      <color theme="1"/>
      <name val="Arial"/>
      <family val="2"/>
    </font>
    <font>
      <u/>
      <sz val="12"/>
      <color theme="1"/>
      <name val="Arial"/>
      <family val="2"/>
    </font>
    <font>
      <b/>
      <sz val="13"/>
      <color theme="1"/>
      <name val="Arial"/>
      <family val="2"/>
    </font>
    <font>
      <b/>
      <sz val="13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b/>
      <sz val="12.5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3"/>
      <name val="Museo Sans 300"/>
      <family val="3"/>
    </font>
    <font>
      <sz val="8"/>
      <name val="Museo Sans 300"/>
      <family val="3"/>
    </font>
    <font>
      <sz val="10.5"/>
      <name val="Calibri"/>
      <family val="2"/>
    </font>
    <font>
      <sz val="10.5"/>
      <name val="Museo Sans 300"/>
      <family val="3"/>
    </font>
    <font>
      <b/>
      <sz val="12"/>
      <color indexed="8"/>
      <name val="Museo Sans 300"/>
      <family val="3"/>
    </font>
    <font>
      <b/>
      <sz val="12"/>
      <name val="Museo Sans 300"/>
      <family val="3"/>
    </font>
    <font>
      <b/>
      <u/>
      <sz val="12"/>
      <name val="Museo Sans 300"/>
      <family val="3"/>
    </font>
    <font>
      <b/>
      <u/>
      <sz val="10.5"/>
      <color indexed="8"/>
      <name val="Museo Sans 300"/>
      <family val="3"/>
    </font>
    <font>
      <u/>
      <sz val="10.5"/>
      <name val="Museo Sans 300"/>
      <family val="3"/>
    </font>
    <font>
      <sz val="10.5"/>
      <color theme="1"/>
      <name val="Museo Sans 300"/>
      <family val="3"/>
    </font>
    <font>
      <sz val="10.5"/>
      <color theme="0"/>
      <name val="Museo Sans 300"/>
      <family val="3"/>
    </font>
    <font>
      <sz val="10.5"/>
      <color indexed="8"/>
      <name val="Museo Sans 300"/>
      <family val="3"/>
    </font>
    <font>
      <sz val="10.5"/>
      <color indexed="8"/>
      <name val="Calibri"/>
      <family val="2"/>
    </font>
    <font>
      <u/>
      <sz val="10.5"/>
      <color indexed="8"/>
      <name val="Museo Sans 300"/>
      <family val="3"/>
    </font>
    <font>
      <b/>
      <sz val="10.5"/>
      <color theme="1"/>
      <name val="Museo Sans 300"/>
      <family val="3"/>
    </font>
    <font>
      <b/>
      <sz val="10.5"/>
      <name val="Museo Sans 300"/>
      <family val="3"/>
    </font>
    <font>
      <b/>
      <sz val="10.5"/>
      <color indexed="8"/>
      <name val="Museo Sans 300"/>
      <family val="3"/>
    </font>
    <font>
      <b/>
      <u/>
      <sz val="10.5"/>
      <color theme="1"/>
      <name val="Museo Sans 300"/>
      <family val="3"/>
    </font>
    <font>
      <u/>
      <sz val="10.5"/>
      <color theme="1"/>
      <name val="Museo Sans 300"/>
      <family val="3"/>
    </font>
    <font>
      <b/>
      <u/>
      <sz val="10.5"/>
      <color theme="0"/>
      <name val="Museo Sans 300"/>
      <family val="3"/>
    </font>
    <font>
      <sz val="14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>
      <alignment horizontal="center" vertical="center"/>
    </xf>
    <xf numFmtId="0" fontId="4" fillId="2" borderId="0">
      <alignment horizontal="left" vertical="top"/>
    </xf>
    <xf numFmtId="0" fontId="5" fillId="2" borderId="0">
      <alignment horizontal="right" vertical="top"/>
    </xf>
    <xf numFmtId="0" fontId="4" fillId="2" borderId="0">
      <alignment horizontal="right" vertical="top"/>
    </xf>
    <xf numFmtId="0" fontId="4" fillId="2" borderId="0">
      <alignment horizontal="right" vertical="top"/>
    </xf>
    <xf numFmtId="0" fontId="4" fillId="2" borderId="0">
      <alignment horizontal="right" vertical="top"/>
    </xf>
    <xf numFmtId="0" fontId="6" fillId="2" borderId="0">
      <alignment horizontal="left" vertical="top"/>
    </xf>
    <xf numFmtId="0" fontId="7" fillId="2" borderId="0">
      <alignment horizontal="right" vertical="top"/>
    </xf>
    <xf numFmtId="0" fontId="8" fillId="2" borderId="0">
      <alignment horizontal="left" vertical="top"/>
    </xf>
    <xf numFmtId="0" fontId="6" fillId="2" borderId="0">
      <alignment horizontal="left" vertical="top"/>
    </xf>
    <xf numFmtId="0" fontId="9" fillId="2" borderId="0">
      <alignment horizontal="center" vertical="top"/>
    </xf>
    <xf numFmtId="0" fontId="10" fillId="2" borderId="0">
      <alignment horizontal="left" vertical="top"/>
    </xf>
    <xf numFmtId="0" fontId="5" fillId="2" borderId="0">
      <alignment horizontal="right" vertical="top"/>
    </xf>
    <xf numFmtId="0" fontId="5" fillId="2" borderId="0">
      <alignment horizontal="right" vertical="top"/>
    </xf>
    <xf numFmtId="0" fontId="4" fillId="2" borderId="0">
      <alignment horizontal="left" vertical="top"/>
    </xf>
    <xf numFmtId="0" fontId="4" fillId="2" borderId="0">
      <alignment horizontal="right" vertical="top"/>
    </xf>
    <xf numFmtId="0" fontId="4" fillId="2" borderId="0">
      <alignment horizontal="right" vertical="top"/>
    </xf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13">
    <xf numFmtId="0" fontId="0" fillId="0" borderId="0" xfId="0"/>
    <xf numFmtId="0" fontId="11" fillId="0" borderId="0" xfId="0" applyFont="1"/>
    <xf numFmtId="0" fontId="12" fillId="0" borderId="0" xfId="0" applyFont="1"/>
    <xf numFmtId="0" fontId="12" fillId="0" borderId="4" xfId="0" applyFont="1" applyBorder="1" applyAlignment="1">
      <alignment horizontal="left"/>
    </xf>
    <xf numFmtId="0" fontId="12" fillId="0" borderId="0" xfId="0" applyFont="1" applyAlignment="1">
      <alignment horizontal="left"/>
    </xf>
    <xf numFmtId="167" fontId="14" fillId="0" borderId="0" xfId="0" applyNumberFormat="1" applyFont="1" applyAlignment="1">
      <alignment horizontal="left"/>
    </xf>
    <xf numFmtId="164" fontId="11" fillId="0" borderId="0" xfId="0" applyNumberFormat="1" applyFont="1"/>
    <xf numFmtId="0" fontId="16" fillId="0" borderId="0" xfId="0" applyFont="1"/>
    <xf numFmtId="0" fontId="17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8" fillId="0" borderId="0" xfId="0" applyFont="1"/>
    <xf numFmtId="0" fontId="11" fillId="0" borderId="0" xfId="0" applyFont="1" applyAlignment="1">
      <alignment horizontal="right"/>
    </xf>
    <xf numFmtId="0" fontId="19" fillId="0" borderId="0" xfId="0" applyFont="1"/>
    <xf numFmtId="164" fontId="11" fillId="0" borderId="0" xfId="1" applyFont="1" applyFill="1" applyBorder="1"/>
    <xf numFmtId="0" fontId="26" fillId="0" borderId="0" xfId="0" applyFont="1"/>
    <xf numFmtId="167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167" fontId="26" fillId="0" borderId="0" xfId="0" applyNumberFormat="1" applyFont="1" applyAlignment="1">
      <alignment vertical="center"/>
    </xf>
    <xf numFmtId="9" fontId="26" fillId="0" borderId="0" xfId="2" applyFont="1" applyFill="1" applyBorder="1" applyAlignment="1">
      <alignment horizontal="center" vertical="center"/>
    </xf>
    <xf numFmtId="167" fontId="19" fillId="0" borderId="0" xfId="0" applyNumberFormat="1" applyFont="1"/>
    <xf numFmtId="167" fontId="26" fillId="0" borderId="0" xfId="0" applyNumberFormat="1" applyFont="1"/>
    <xf numFmtId="9" fontId="29" fillId="0" borderId="0" xfId="2" applyFont="1" applyFill="1" applyBorder="1" applyAlignment="1">
      <alignment horizontal="center"/>
    </xf>
    <xf numFmtId="167" fontId="29" fillId="0" borderId="0" xfId="0" applyNumberFormat="1" applyFont="1"/>
    <xf numFmtId="0" fontId="29" fillId="0" borderId="0" xfId="0" applyFont="1" applyAlignment="1">
      <alignment horizontal="left"/>
    </xf>
    <xf numFmtId="0" fontId="29" fillId="0" borderId="0" xfId="0" applyFont="1"/>
    <xf numFmtId="0" fontId="1" fillId="0" borderId="0" xfId="0" applyFont="1"/>
    <xf numFmtId="167" fontId="20" fillId="0" borderId="0" xfId="0" applyNumberFormat="1" applyFont="1" applyAlignment="1">
      <alignment horizontal="center"/>
    </xf>
    <xf numFmtId="167" fontId="33" fillId="0" borderId="0" xfId="0" applyNumberFormat="1" applyFont="1" applyAlignment="1">
      <alignment horizontal="center"/>
    </xf>
    <xf numFmtId="167" fontId="26" fillId="0" borderId="23" xfId="0" applyNumberFormat="1" applyFont="1" applyBorder="1"/>
    <xf numFmtId="167" fontId="26" fillId="0" borderId="17" xfId="0" applyNumberFormat="1" applyFont="1" applyBorder="1"/>
    <xf numFmtId="167" fontId="26" fillId="0" borderId="24" xfId="0" applyNumberFormat="1" applyFont="1" applyBorder="1"/>
    <xf numFmtId="49" fontId="20" fillId="0" borderId="25" xfId="0" applyNumberFormat="1" applyFont="1" applyBorder="1" applyAlignment="1">
      <alignment horizontal="center" vertical="center" wrapText="1"/>
    </xf>
    <xf numFmtId="167" fontId="20" fillId="0" borderId="26" xfId="0" applyNumberFormat="1" applyFont="1" applyBorder="1" applyAlignment="1">
      <alignment horizontal="center" wrapText="1"/>
    </xf>
    <xf numFmtId="167" fontId="20" fillId="0" borderId="0" xfId="0" applyNumberFormat="1" applyFont="1" applyAlignment="1">
      <alignment horizontal="center" wrapText="1"/>
    </xf>
    <xf numFmtId="167" fontId="20" fillId="0" borderId="0" xfId="0" applyNumberFormat="1" applyFont="1" applyAlignment="1">
      <alignment horizontal="centerContinuous" wrapText="1"/>
    </xf>
    <xf numFmtId="167" fontId="26" fillId="0" borderId="27" xfId="0" applyNumberFormat="1" applyFont="1" applyBorder="1" applyAlignment="1">
      <alignment horizontal="centerContinuous"/>
    </xf>
    <xf numFmtId="167" fontId="26" fillId="0" borderId="0" xfId="0" applyNumberFormat="1" applyFont="1" applyAlignment="1">
      <alignment horizontal="centerContinuous"/>
    </xf>
    <xf numFmtId="167" fontId="26" fillId="0" borderId="28" xfId="0" applyNumberFormat="1" applyFont="1" applyBorder="1" applyAlignment="1">
      <alignment horizontal="centerContinuous"/>
    </xf>
    <xf numFmtId="167" fontId="26" fillId="0" borderId="22" xfId="0" applyNumberFormat="1" applyFont="1" applyBorder="1" applyAlignment="1">
      <alignment horizontal="center" vertical="center"/>
    </xf>
    <xf numFmtId="168" fontId="20" fillId="0" borderId="29" xfId="0" applyNumberFormat="1" applyFont="1" applyBorder="1" applyAlignment="1">
      <alignment horizontal="centerContinuous" vertical="center"/>
    </xf>
    <xf numFmtId="167" fontId="26" fillId="0" borderId="52" xfId="0" applyNumberFormat="1" applyFont="1" applyBorder="1" applyAlignment="1">
      <alignment horizontal="center" vertical="center"/>
    </xf>
    <xf numFmtId="167" fontId="26" fillId="0" borderId="0" xfId="0" applyNumberFormat="1" applyFont="1" applyAlignment="1">
      <alignment horizontal="centerContinuous" vertical="center"/>
    </xf>
    <xf numFmtId="167" fontId="34" fillId="0" borderId="9" xfId="0" applyNumberFormat="1" applyFont="1" applyBorder="1" applyAlignment="1">
      <alignment horizontal="left"/>
    </xf>
    <xf numFmtId="167" fontId="35" fillId="0" borderId="10" xfId="0" applyNumberFormat="1" applyFont="1" applyBorder="1" applyAlignment="1">
      <alignment horizontal="left"/>
    </xf>
    <xf numFmtId="167" fontId="30" fillId="0" borderId="11" xfId="0" applyNumberFormat="1" applyFont="1" applyBorder="1"/>
    <xf numFmtId="167" fontId="36" fillId="0" borderId="22" xfId="0" applyNumberFormat="1" applyFont="1" applyBorder="1"/>
    <xf numFmtId="167" fontId="36" fillId="0" borderId="21" xfId="0" applyNumberFormat="1" applyFont="1" applyBorder="1"/>
    <xf numFmtId="167" fontId="36" fillId="0" borderId="53" xfId="0" applyNumberFormat="1" applyFont="1" applyBorder="1"/>
    <xf numFmtId="167" fontId="31" fillId="0" borderId="0" xfId="0" applyNumberFormat="1" applyFont="1"/>
    <xf numFmtId="167" fontId="35" fillId="0" borderId="12" xfId="0" applyNumberFormat="1" applyFont="1" applyBorder="1" applyAlignment="1">
      <alignment horizontal="left"/>
    </xf>
    <xf numFmtId="167" fontId="28" fillId="0" borderId="28" xfId="0" applyNumberFormat="1" applyFont="1" applyBorder="1" applyAlignment="1">
      <alignment horizontal="left"/>
    </xf>
    <xf numFmtId="167" fontId="35" fillId="0" borderId="0" xfId="0" applyNumberFormat="1" applyFont="1" applyAlignment="1">
      <alignment horizontal="left"/>
    </xf>
    <xf numFmtId="167" fontId="30" fillId="0" borderId="13" xfId="0" applyNumberFormat="1" applyFont="1" applyBorder="1" applyAlignment="1">
      <alignment horizontal="left"/>
    </xf>
    <xf numFmtId="167" fontId="28" fillId="0" borderId="18" xfId="0" applyNumberFormat="1" applyFont="1" applyBorder="1" applyAlignment="1">
      <alignment horizontal="right"/>
    </xf>
    <xf numFmtId="167" fontId="28" fillId="0" borderId="28" xfId="0" applyNumberFormat="1" applyFont="1" applyBorder="1"/>
    <xf numFmtId="167" fontId="28" fillId="0" borderId="37" xfId="0" applyNumberFormat="1" applyFont="1" applyBorder="1"/>
    <xf numFmtId="167" fontId="30" fillId="0" borderId="12" xfId="0" applyNumberFormat="1" applyFont="1" applyBorder="1"/>
    <xf numFmtId="167" fontId="28" fillId="0" borderId="0" xfId="0" applyNumberFormat="1" applyFont="1"/>
    <xf numFmtId="167" fontId="28" fillId="0" borderId="35" xfId="0" applyNumberFormat="1" applyFont="1" applyBorder="1"/>
    <xf numFmtId="167" fontId="28" fillId="0" borderId="21" xfId="0" applyNumberFormat="1" applyFont="1" applyBorder="1" applyAlignment="1">
      <alignment horizontal="right"/>
    </xf>
    <xf numFmtId="167" fontId="28" fillId="0" borderId="30" xfId="0" applyNumberFormat="1" applyFont="1" applyBorder="1"/>
    <xf numFmtId="167" fontId="28" fillId="0" borderId="48" xfId="0" applyNumberFormat="1" applyFont="1" applyBorder="1"/>
    <xf numFmtId="167" fontId="30" fillId="0" borderId="0" xfId="0" applyNumberFormat="1" applyFont="1"/>
    <xf numFmtId="167" fontId="30" fillId="0" borderId="13" xfId="0" applyNumberFormat="1" applyFont="1" applyBorder="1"/>
    <xf numFmtId="167" fontId="30" fillId="0" borderId="18" xfId="0" applyNumberFormat="1" applyFont="1" applyBorder="1"/>
    <xf numFmtId="167" fontId="30" fillId="0" borderId="28" xfId="0" applyNumberFormat="1" applyFont="1" applyBorder="1"/>
    <xf numFmtId="167" fontId="20" fillId="0" borderId="0" xfId="0" applyNumberFormat="1" applyFont="1"/>
    <xf numFmtId="167" fontId="34" fillId="0" borderId="12" xfId="0" applyNumberFormat="1" applyFont="1" applyBorder="1" applyAlignment="1">
      <alignment horizontal="left"/>
    </xf>
    <xf numFmtId="167" fontId="36" fillId="0" borderId="38" xfId="0" applyNumberFormat="1" applyFont="1" applyBorder="1"/>
    <xf numFmtId="167" fontId="28" fillId="0" borderId="13" xfId="0" applyNumberFormat="1" applyFont="1" applyBorder="1" applyAlignment="1">
      <alignment horizontal="left"/>
    </xf>
    <xf numFmtId="167" fontId="28" fillId="0" borderId="18" xfId="0" applyNumberFormat="1" applyFont="1" applyBorder="1"/>
    <xf numFmtId="167" fontId="28" fillId="0" borderId="13" xfId="0" applyNumberFormat="1" applyFont="1" applyBorder="1"/>
    <xf numFmtId="164" fontId="1" fillId="0" borderId="0" xfId="0" applyNumberFormat="1" applyFont="1"/>
    <xf numFmtId="167" fontId="28" fillId="0" borderId="21" xfId="0" applyNumberFormat="1" applyFont="1" applyBorder="1"/>
    <xf numFmtId="167" fontId="28" fillId="0" borderId="31" xfId="0" applyNumberFormat="1" applyFont="1" applyBorder="1"/>
    <xf numFmtId="167" fontId="28" fillId="0" borderId="45" xfId="0" applyNumberFormat="1" applyFont="1" applyBorder="1"/>
    <xf numFmtId="167" fontId="28" fillId="0" borderId="32" xfId="0" applyNumberFormat="1" applyFont="1" applyBorder="1"/>
    <xf numFmtId="167" fontId="28" fillId="0" borderId="26" xfId="0" applyNumberFormat="1" applyFont="1" applyBorder="1"/>
    <xf numFmtId="167" fontId="28" fillId="0" borderId="47" xfId="0" applyNumberFormat="1" applyFont="1" applyBorder="1"/>
    <xf numFmtId="167" fontId="28" fillId="0" borderId="24" xfId="0" applyNumberFormat="1" applyFont="1" applyBorder="1"/>
    <xf numFmtId="167" fontId="37" fillId="0" borderId="0" xfId="0" applyNumberFormat="1" applyFont="1" applyAlignment="1">
      <alignment horizontal="left"/>
    </xf>
    <xf numFmtId="167" fontId="37" fillId="0" borderId="13" xfId="0" applyNumberFormat="1" applyFont="1" applyBorder="1" applyAlignment="1">
      <alignment horizontal="left"/>
    </xf>
    <xf numFmtId="167" fontId="28" fillId="0" borderId="21" xfId="1" applyNumberFormat="1" applyFont="1" applyBorder="1"/>
    <xf numFmtId="167" fontId="28" fillId="0" borderId="31" xfId="1" applyNumberFormat="1" applyFont="1" applyBorder="1"/>
    <xf numFmtId="167" fontId="30" fillId="0" borderId="35" xfId="0" applyNumberFormat="1" applyFont="1" applyBorder="1"/>
    <xf numFmtId="167" fontId="36" fillId="0" borderId="18" xfId="0" applyNumberFormat="1" applyFont="1" applyBorder="1"/>
    <xf numFmtId="167" fontId="36" fillId="0" borderId="28" xfId="0" applyNumberFormat="1" applyFont="1" applyBorder="1"/>
    <xf numFmtId="167" fontId="36" fillId="0" borderId="13" xfId="0" applyNumberFormat="1" applyFont="1" applyBorder="1"/>
    <xf numFmtId="167" fontId="36" fillId="0" borderId="12" xfId="0" applyNumberFormat="1" applyFont="1" applyBorder="1"/>
    <xf numFmtId="167" fontId="30" fillId="0" borderId="28" xfId="0" applyNumberFormat="1" applyFont="1" applyBorder="1" applyAlignment="1">
      <alignment horizontal="left"/>
    </xf>
    <xf numFmtId="0" fontId="24" fillId="0" borderId="0" xfId="0" applyFont="1"/>
    <xf numFmtId="0" fontId="24" fillId="0" borderId="13" xfId="0" applyFont="1" applyBorder="1"/>
    <xf numFmtId="167" fontId="38" fillId="0" borderId="26" xfId="0" applyNumberFormat="1" applyFont="1" applyBorder="1"/>
    <xf numFmtId="167" fontId="38" fillId="0" borderId="24" xfId="0" applyNumberFormat="1" applyFont="1" applyBorder="1"/>
    <xf numFmtId="167" fontId="39" fillId="0" borderId="0" xfId="0" applyNumberFormat="1" applyFont="1"/>
    <xf numFmtId="0" fontId="24" fillId="0" borderId="33" xfId="0" applyFont="1" applyBorder="1"/>
    <xf numFmtId="167" fontId="38" fillId="0" borderId="34" xfId="0" applyNumberFormat="1" applyFont="1" applyBorder="1"/>
    <xf numFmtId="167" fontId="38" fillId="0" borderId="50" xfId="0" applyNumberFormat="1" applyFont="1" applyBorder="1"/>
    <xf numFmtId="167" fontId="28" fillId="0" borderId="28" xfId="0" applyNumberFormat="1" applyFont="1" applyBorder="1" applyAlignment="1">
      <alignment horizontal="right"/>
    </xf>
    <xf numFmtId="167" fontId="28" fillId="0" borderId="35" xfId="0" applyNumberFormat="1" applyFont="1" applyBorder="1" applyAlignment="1">
      <alignment horizontal="right"/>
    </xf>
    <xf numFmtId="167" fontId="28" fillId="0" borderId="36" xfId="0" applyNumberFormat="1" applyFont="1" applyBorder="1"/>
    <xf numFmtId="167" fontId="28" fillId="0" borderId="16" xfId="0" applyNumberFormat="1" applyFont="1" applyBorder="1"/>
    <xf numFmtId="167" fontId="28" fillId="0" borderId="0" xfId="0" applyNumberFormat="1" applyFont="1" applyAlignment="1">
      <alignment horizontal="left"/>
    </xf>
    <xf numFmtId="167" fontId="28" fillId="0" borderId="15" xfId="0" applyNumberFormat="1" applyFont="1" applyBorder="1"/>
    <xf numFmtId="167" fontId="28" fillId="0" borderId="14" xfId="0" applyNumberFormat="1" applyFont="1" applyBorder="1"/>
    <xf numFmtId="167" fontId="28" fillId="0" borderId="38" xfId="0" applyNumberFormat="1" applyFont="1" applyBorder="1"/>
    <xf numFmtId="167" fontId="30" fillId="0" borderId="33" xfId="0" applyNumberFormat="1" applyFont="1" applyBorder="1" applyAlignment="1">
      <alignment horizontal="left"/>
    </xf>
    <xf numFmtId="167" fontId="28" fillId="0" borderId="30" xfId="0" applyNumberFormat="1" applyFont="1" applyBorder="1" applyAlignment="1">
      <alignment horizontal="right"/>
    </xf>
    <xf numFmtId="167" fontId="35" fillId="0" borderId="13" xfId="0" applyNumberFormat="1" applyFont="1" applyBorder="1" applyAlignment="1">
      <alignment horizontal="left"/>
    </xf>
    <xf numFmtId="167" fontId="38" fillId="0" borderId="26" xfId="0" applyNumberFormat="1" applyFont="1" applyBorder="1" applyAlignment="1">
      <alignment horizontal="right"/>
    </xf>
    <xf numFmtId="167" fontId="36" fillId="0" borderId="26" xfId="0" applyNumberFormat="1" applyFont="1" applyBorder="1"/>
    <xf numFmtId="167" fontId="19" fillId="0" borderId="0" xfId="1" applyNumberFormat="1" applyFont="1" applyBorder="1"/>
    <xf numFmtId="167" fontId="28" fillId="0" borderId="12" xfId="0" applyNumberFormat="1" applyFont="1" applyBorder="1"/>
    <xf numFmtId="167" fontId="35" fillId="0" borderId="15" xfId="0" applyNumberFormat="1" applyFont="1" applyBorder="1" applyAlignment="1">
      <alignment horizontal="left"/>
    </xf>
    <xf numFmtId="167" fontId="37" fillId="0" borderId="14" xfId="0" applyNumberFormat="1" applyFont="1" applyBorder="1" applyAlignment="1">
      <alignment horizontal="left"/>
    </xf>
    <xf numFmtId="167" fontId="30" fillId="0" borderId="23" xfId="0" applyNumberFormat="1" applyFont="1" applyBorder="1" applyAlignment="1">
      <alignment horizontal="centerContinuous"/>
    </xf>
    <xf numFmtId="167" fontId="30" fillId="0" borderId="17" xfId="0" applyNumberFormat="1" applyFont="1" applyBorder="1" applyAlignment="1">
      <alignment horizontal="centerContinuous"/>
    </xf>
    <xf numFmtId="167" fontId="30" fillId="0" borderId="24" xfId="0" applyNumberFormat="1" applyFont="1" applyBorder="1" applyAlignment="1">
      <alignment horizontal="centerContinuous"/>
    </xf>
    <xf numFmtId="167" fontId="36" fillId="0" borderId="39" xfId="0" applyNumberFormat="1" applyFont="1" applyBorder="1"/>
    <xf numFmtId="167" fontId="36" fillId="0" borderId="51" xfId="0" applyNumberFormat="1" applyFont="1" applyBorder="1"/>
    <xf numFmtId="43" fontId="29" fillId="0" borderId="0" xfId="0" applyNumberFormat="1" applyFont="1"/>
    <xf numFmtId="167" fontId="30" fillId="0" borderId="0" xfId="0" applyNumberFormat="1" applyFont="1" applyAlignment="1">
      <alignment horizontal="centerContinuous"/>
    </xf>
    <xf numFmtId="167" fontId="30" fillId="0" borderId="9" xfId="0" applyNumberFormat="1" applyFont="1" applyBorder="1" applyAlignment="1">
      <alignment horizontal="centerContinuous"/>
    </xf>
    <xf numFmtId="167" fontId="30" fillId="0" borderId="10" xfId="0" applyNumberFormat="1" applyFont="1" applyBorder="1" applyAlignment="1">
      <alignment horizontal="centerContinuous"/>
    </xf>
    <xf numFmtId="167" fontId="30" fillId="0" borderId="11" xfId="0" applyNumberFormat="1" applyFont="1" applyBorder="1" applyAlignment="1">
      <alignment horizontal="centerContinuous"/>
    </xf>
    <xf numFmtId="2" fontId="30" fillId="0" borderId="25" xfId="0" applyNumberFormat="1" applyFont="1" applyBorder="1" applyAlignment="1">
      <alignment horizontal="center" vertical="center" wrapText="1"/>
    </xf>
    <xf numFmtId="167" fontId="30" fillId="0" borderId="26" xfId="0" applyNumberFormat="1" applyFont="1" applyBorder="1" applyAlignment="1">
      <alignment horizontal="center" wrapText="1"/>
    </xf>
    <xf numFmtId="167" fontId="30" fillId="0" borderId="15" xfId="0" applyNumberFormat="1" applyFont="1" applyBorder="1" applyAlignment="1">
      <alignment horizontal="centerContinuous"/>
    </xf>
    <xf numFmtId="167" fontId="30" fillId="0" borderId="14" xfId="0" applyNumberFormat="1" applyFont="1" applyBorder="1" applyAlignment="1">
      <alignment horizontal="centerContinuous"/>
    </xf>
    <xf numFmtId="167" fontId="30" fillId="0" borderId="16" xfId="0" applyNumberFormat="1" applyFont="1" applyBorder="1" applyAlignment="1">
      <alignment horizontal="centerContinuous"/>
    </xf>
    <xf numFmtId="167" fontId="30" fillId="0" borderId="29" xfId="0" applyNumberFormat="1" applyFont="1" applyBorder="1" applyAlignment="1">
      <alignment horizontal="center"/>
    </xf>
    <xf numFmtId="168" fontId="30" fillId="0" borderId="29" xfId="0" applyNumberFormat="1" applyFont="1" applyBorder="1" applyAlignment="1">
      <alignment horizontal="centerContinuous"/>
    </xf>
    <xf numFmtId="167" fontId="27" fillId="0" borderId="52" xfId="0" applyNumberFormat="1" applyFont="1" applyBorder="1" applyAlignment="1">
      <alignment horizontal="center" vertical="center"/>
    </xf>
    <xf numFmtId="167" fontId="34" fillId="0" borderId="27" xfId="0" applyNumberFormat="1" applyFont="1" applyBorder="1" applyAlignment="1">
      <alignment horizontal="left"/>
    </xf>
    <xf numFmtId="167" fontId="36" fillId="0" borderId="31" xfId="0" applyNumberFormat="1" applyFont="1" applyBorder="1"/>
    <xf numFmtId="167" fontId="35" fillId="0" borderId="27" xfId="0" applyNumberFormat="1" applyFont="1" applyBorder="1" applyAlignment="1">
      <alignment horizontal="left"/>
    </xf>
    <xf numFmtId="167" fontId="30" fillId="0" borderId="27" xfId="0" applyNumberFormat="1" applyFont="1" applyBorder="1" applyAlignment="1">
      <alignment horizontal="centerContinuous"/>
    </xf>
    <xf numFmtId="167" fontId="30" fillId="0" borderId="15" xfId="0" applyNumberFormat="1" applyFont="1" applyBorder="1"/>
    <xf numFmtId="167" fontId="30" fillId="0" borderId="36" xfId="0" applyNumberFormat="1" applyFont="1" applyBorder="1"/>
    <xf numFmtId="167" fontId="30" fillId="0" borderId="14" xfId="0" applyNumberFormat="1" applyFont="1" applyBorder="1"/>
    <xf numFmtId="167" fontId="30" fillId="0" borderId="27" xfId="0" applyNumberFormat="1" applyFont="1" applyBorder="1"/>
    <xf numFmtId="167" fontId="28" fillId="0" borderId="42" xfId="0" applyNumberFormat="1" applyFont="1" applyBorder="1"/>
    <xf numFmtId="167" fontId="28" fillId="0" borderId="50" xfId="0" applyNumberFormat="1" applyFont="1" applyBorder="1"/>
    <xf numFmtId="167" fontId="30" fillId="0" borderId="0" xfId="0" applyNumberFormat="1" applyFont="1" applyAlignment="1">
      <alignment horizontal="left"/>
    </xf>
    <xf numFmtId="167" fontId="30" fillId="0" borderId="40" xfId="0" applyNumberFormat="1" applyFont="1" applyBorder="1"/>
    <xf numFmtId="167" fontId="30" fillId="0" borderId="20" xfId="0" applyNumberFormat="1" applyFont="1" applyBorder="1"/>
    <xf numFmtId="167" fontId="28" fillId="0" borderId="41" xfId="0" applyNumberFormat="1" applyFont="1" applyBorder="1"/>
    <xf numFmtId="167" fontId="30" fillId="0" borderId="45" xfId="0" applyNumberFormat="1" applyFont="1" applyBorder="1"/>
    <xf numFmtId="167" fontId="30" fillId="0" borderId="40" xfId="0" applyNumberFormat="1" applyFont="1" applyBorder="1" applyAlignment="1">
      <alignment horizontal="centerContinuous"/>
    </xf>
    <xf numFmtId="167" fontId="30" fillId="0" borderId="20" xfId="0" applyNumberFormat="1" applyFont="1" applyBorder="1" applyAlignment="1">
      <alignment horizontal="centerContinuous"/>
    </xf>
    <xf numFmtId="167" fontId="30" fillId="0" borderId="29" xfId="0" applyNumberFormat="1" applyFont="1" applyBorder="1" applyAlignment="1">
      <alignment horizontal="centerContinuous"/>
    </xf>
    <xf numFmtId="167" fontId="28" fillId="0" borderId="22" xfId="0" applyNumberFormat="1" applyFont="1" applyBorder="1"/>
    <xf numFmtId="167" fontId="28" fillId="0" borderId="29" xfId="0" applyNumberFormat="1" applyFont="1" applyBorder="1"/>
    <xf numFmtId="167" fontId="30" fillId="0" borderId="49" xfId="0" applyNumberFormat="1" applyFont="1" applyBorder="1"/>
    <xf numFmtId="167" fontId="36" fillId="0" borderId="46" xfId="0" applyNumberFormat="1" applyFont="1" applyBorder="1"/>
    <xf numFmtId="167" fontId="38" fillId="0" borderId="43" xfId="0" applyNumberFormat="1" applyFont="1" applyBorder="1"/>
    <xf numFmtId="167" fontId="38" fillId="0" borderId="36" xfId="0" applyNumberFormat="1" applyFont="1" applyBorder="1"/>
    <xf numFmtId="167" fontId="38" fillId="0" borderId="14" xfId="0" applyNumberFormat="1" applyFont="1" applyBorder="1"/>
    <xf numFmtId="167" fontId="28" fillId="0" borderId="27" xfId="0" applyNumberFormat="1" applyFont="1" applyBorder="1"/>
    <xf numFmtId="167" fontId="28" fillId="0" borderId="43" xfId="0" applyNumberFormat="1" applyFont="1" applyBorder="1"/>
    <xf numFmtId="167" fontId="30" fillId="0" borderId="19" xfId="0" applyNumberFormat="1" applyFont="1" applyBorder="1"/>
    <xf numFmtId="167" fontId="30" fillId="0" borderId="25" xfId="0" applyNumberFormat="1" applyFont="1" applyBorder="1"/>
    <xf numFmtId="167" fontId="30" fillId="0" borderId="33" xfId="0" applyNumberFormat="1" applyFont="1" applyBorder="1"/>
    <xf numFmtId="167" fontId="28" fillId="0" borderId="18" xfId="1" applyNumberFormat="1" applyFont="1" applyBorder="1"/>
    <xf numFmtId="167" fontId="28" fillId="0" borderId="13" xfId="1" applyNumberFormat="1" applyFont="1" applyBorder="1"/>
    <xf numFmtId="167" fontId="30" fillId="0" borderId="53" xfId="0" applyNumberFormat="1" applyFont="1" applyBorder="1"/>
    <xf numFmtId="167" fontId="36" fillId="0" borderId="21" xfId="1" applyNumberFormat="1" applyFont="1" applyBorder="1"/>
    <xf numFmtId="167" fontId="36" fillId="0" borderId="38" xfId="1" applyNumberFormat="1" applyFont="1" applyBorder="1"/>
    <xf numFmtId="167" fontId="36" fillId="0" borderId="31" xfId="1" applyNumberFormat="1" applyFont="1" applyBorder="1"/>
    <xf numFmtId="167" fontId="31" fillId="0" borderId="0" xfId="1" applyNumberFormat="1" applyFont="1" applyBorder="1"/>
    <xf numFmtId="167" fontId="30" fillId="0" borderId="20" xfId="0" applyNumberFormat="1" applyFont="1" applyBorder="1" applyAlignment="1">
      <alignment horizontal="center"/>
    </xf>
    <xf numFmtId="167" fontId="36" fillId="0" borderId="49" xfId="0" applyNumberFormat="1" applyFont="1" applyBorder="1"/>
    <xf numFmtId="167" fontId="36" fillId="0" borderId="29" xfId="0" applyNumberFormat="1" applyFont="1" applyBorder="1"/>
    <xf numFmtId="167" fontId="30" fillId="0" borderId="56" xfId="0" applyNumberFormat="1" applyFont="1" applyBorder="1"/>
    <xf numFmtId="167" fontId="36" fillId="0" borderId="19" xfId="0" applyNumberFormat="1" applyFont="1" applyBorder="1"/>
    <xf numFmtId="167" fontId="36" fillId="0" borderId="25" xfId="0" applyNumberFormat="1" applyFont="1" applyBorder="1"/>
    <xf numFmtId="167" fontId="30" fillId="0" borderId="40" xfId="0" applyNumberFormat="1" applyFont="1" applyBorder="1" applyAlignment="1">
      <alignment horizontal="left"/>
    </xf>
    <xf numFmtId="167" fontId="36" fillId="0" borderId="44" xfId="0" applyNumberFormat="1" applyFont="1" applyBorder="1"/>
    <xf numFmtId="167" fontId="36" fillId="0" borderId="54" xfId="0" applyNumberFormat="1" applyFont="1" applyBorder="1"/>
    <xf numFmtId="0" fontId="24" fillId="0" borderId="55" xfId="0" applyFont="1" applyBorder="1"/>
    <xf numFmtId="167" fontId="30" fillId="0" borderId="55" xfId="0" applyNumberFormat="1" applyFont="1" applyBorder="1" applyAlignment="1">
      <alignment horizontal="centerContinuous"/>
    </xf>
    <xf numFmtId="167" fontId="27" fillId="0" borderId="0" xfId="0" applyNumberFormat="1" applyFont="1"/>
    <xf numFmtId="167" fontId="40" fillId="0" borderId="0" xfId="0" applyNumberFormat="1" applyFont="1"/>
    <xf numFmtId="39" fontId="29" fillId="0" borderId="0" xfId="0" applyNumberFormat="1" applyFont="1"/>
    <xf numFmtId="0" fontId="19" fillId="0" borderId="0" xfId="0" applyFont="1" applyAlignment="1">
      <alignment horizontal="center"/>
    </xf>
    <xf numFmtId="169" fontId="1" fillId="0" borderId="0" xfId="2" applyNumberFormat="1" applyFont="1"/>
    <xf numFmtId="0" fontId="32" fillId="0" borderId="0" xfId="0" applyFont="1" applyAlignment="1">
      <alignment wrapText="1"/>
    </xf>
    <xf numFmtId="0" fontId="31" fillId="0" borderId="0" xfId="0" applyFont="1"/>
    <xf numFmtId="0" fontId="43" fillId="0" borderId="0" xfId="0" applyFont="1"/>
    <xf numFmtId="49" fontId="25" fillId="0" borderId="0" xfId="0" applyNumberFormat="1" applyFont="1" applyAlignment="1">
      <alignment horizontal="center" vertical="center" wrapText="1"/>
    </xf>
    <xf numFmtId="167" fontId="26" fillId="0" borderId="35" xfId="0" applyNumberFormat="1" applyFont="1" applyBorder="1" applyAlignment="1">
      <alignment horizontal="center" vertical="center"/>
    </xf>
    <xf numFmtId="9" fontId="20" fillId="0" borderId="0" xfId="2" applyFont="1" applyFill="1" applyBorder="1"/>
    <xf numFmtId="0" fontId="26" fillId="0" borderId="10" xfId="0" applyFont="1" applyBorder="1" applyAlignment="1">
      <alignment vertical="center"/>
    </xf>
    <xf numFmtId="167" fontId="26" fillId="0" borderId="37" xfId="0" applyNumberFormat="1" applyFont="1" applyBorder="1" applyAlignment="1">
      <alignment vertical="center"/>
    </xf>
    <xf numFmtId="0" fontId="26" fillId="0" borderId="0" xfId="2" applyNumberFormat="1" applyFont="1" applyFill="1" applyBorder="1" applyAlignment="1">
      <alignment horizontal="center" vertical="center"/>
    </xf>
    <xf numFmtId="167" fontId="29" fillId="0" borderId="35" xfId="0" applyNumberFormat="1" applyFont="1" applyBorder="1"/>
    <xf numFmtId="167" fontId="29" fillId="0" borderId="36" xfId="0" applyNumberFormat="1" applyFont="1" applyBorder="1"/>
    <xf numFmtId="167" fontId="26" fillId="0" borderId="35" xfId="0" applyNumberFormat="1" applyFont="1" applyBorder="1"/>
    <xf numFmtId="167" fontId="26" fillId="0" borderId="59" xfId="0" applyNumberFormat="1" applyFont="1" applyBorder="1" applyAlignment="1">
      <alignment vertical="center"/>
    </xf>
    <xf numFmtId="167" fontId="26" fillId="0" borderId="58" xfId="0" applyNumberFormat="1" applyFont="1" applyBorder="1" applyAlignment="1">
      <alignment vertical="center"/>
    </xf>
    <xf numFmtId="167" fontId="26" fillId="0" borderId="36" xfId="0" applyNumberFormat="1" applyFont="1" applyBorder="1"/>
    <xf numFmtId="167" fontId="26" fillId="0" borderId="35" xfId="0" applyNumberFormat="1" applyFont="1" applyBorder="1" applyAlignment="1">
      <alignment vertical="center"/>
    </xf>
    <xf numFmtId="0" fontId="26" fillId="0" borderId="58" xfId="0" applyFont="1" applyBorder="1"/>
    <xf numFmtId="167" fontId="26" fillId="0" borderId="59" xfId="0" applyNumberFormat="1" applyFont="1" applyBorder="1"/>
    <xf numFmtId="43" fontId="19" fillId="0" borderId="0" xfId="0" applyNumberFormat="1" applyFont="1"/>
    <xf numFmtId="164" fontId="19" fillId="0" borderId="0" xfId="0" applyNumberFormat="1" applyFont="1"/>
    <xf numFmtId="0" fontId="45" fillId="0" borderId="0" xfId="0" applyFont="1"/>
    <xf numFmtId="0" fontId="1" fillId="0" borderId="0" xfId="0" applyFont="1" applyAlignment="1">
      <alignment horizontal="right"/>
    </xf>
    <xf numFmtId="167" fontId="26" fillId="0" borderId="12" xfId="0" applyNumberFormat="1" applyFont="1" applyBorder="1"/>
    <xf numFmtId="167" fontId="26" fillId="0" borderId="13" xfId="0" applyNumberFormat="1" applyFont="1" applyBorder="1"/>
    <xf numFmtId="167" fontId="26" fillId="0" borderId="15" xfId="0" applyNumberFormat="1" applyFont="1" applyBorder="1"/>
    <xf numFmtId="167" fontId="26" fillId="0" borderId="16" xfId="0" applyNumberFormat="1" applyFont="1" applyBorder="1"/>
    <xf numFmtId="0" fontId="29" fillId="0" borderId="14" xfId="0" applyFont="1" applyBorder="1" applyAlignment="1">
      <alignment horizontal="left"/>
    </xf>
    <xf numFmtId="0" fontId="26" fillId="0" borderId="58" xfId="0" applyFont="1" applyBorder="1" applyAlignment="1">
      <alignment vertical="center"/>
    </xf>
    <xf numFmtId="0" fontId="26" fillId="0" borderId="14" xfId="0" applyFont="1" applyBorder="1" applyAlignment="1">
      <alignment horizontal="left"/>
    </xf>
    <xf numFmtId="167" fontId="29" fillId="0" borderId="13" xfId="0" applyNumberFormat="1" applyFont="1" applyBorder="1"/>
    <xf numFmtId="167" fontId="29" fillId="0" borderId="16" xfId="0" applyNumberFormat="1" applyFont="1" applyBorder="1"/>
    <xf numFmtId="167" fontId="26" fillId="0" borderId="60" xfId="0" applyNumberFormat="1" applyFont="1" applyBorder="1" applyAlignment="1">
      <alignment vertical="center"/>
    </xf>
    <xf numFmtId="167" fontId="26" fillId="0" borderId="36" xfId="0" applyNumberFormat="1" applyFont="1" applyBorder="1" applyAlignment="1">
      <alignment horizontal="center" vertical="center"/>
    </xf>
    <xf numFmtId="167" fontId="1" fillId="0" borderId="13" xfId="0" applyNumberFormat="1" applyFont="1" applyBorder="1"/>
    <xf numFmtId="167" fontId="1" fillId="0" borderId="36" xfId="0" applyNumberFormat="1" applyFont="1" applyBorder="1"/>
    <xf numFmtId="167" fontId="26" fillId="0" borderId="13" xfId="0" applyNumberFormat="1" applyFont="1" applyBorder="1" applyAlignment="1">
      <alignment vertical="center"/>
    </xf>
    <xf numFmtId="167" fontId="26" fillId="0" borderId="16" xfId="0" applyNumberFormat="1" applyFont="1" applyBorder="1" applyAlignment="1">
      <alignment horizontal="center" vertical="center"/>
    </xf>
    <xf numFmtId="0" fontId="26" fillId="0" borderId="61" xfId="0" applyFont="1" applyBorder="1" applyAlignment="1">
      <alignment horizontal="left" vertical="center"/>
    </xf>
    <xf numFmtId="9" fontId="26" fillId="0" borderId="62" xfId="2" applyFont="1" applyFill="1" applyBorder="1" applyAlignment="1">
      <alignment horizontal="center" vertical="center"/>
    </xf>
    <xf numFmtId="167" fontId="26" fillId="0" borderId="60" xfId="0" applyNumberFormat="1" applyFont="1" applyBorder="1"/>
    <xf numFmtId="169" fontId="26" fillId="0" borderId="62" xfId="2" applyNumberFormat="1" applyFont="1" applyFill="1" applyBorder="1" applyAlignment="1">
      <alignment horizontal="center" vertical="center"/>
    </xf>
    <xf numFmtId="0" fontId="26" fillId="0" borderId="61" xfId="0" applyFont="1" applyBorder="1" applyAlignment="1">
      <alignment horizontal="left"/>
    </xf>
    <xf numFmtId="49" fontId="44" fillId="0" borderId="63" xfId="0" applyNumberFormat="1" applyFont="1" applyBorder="1" applyAlignment="1">
      <alignment horizontal="center" vertical="center" wrapText="1"/>
    </xf>
    <xf numFmtId="49" fontId="44" fillId="0" borderId="57" xfId="0" applyNumberFormat="1" applyFont="1" applyBorder="1" applyAlignment="1">
      <alignment horizontal="center" vertical="center" wrapText="1"/>
    </xf>
    <xf numFmtId="49" fontId="44" fillId="0" borderId="7" xfId="0" applyNumberFormat="1" applyFont="1" applyBorder="1" applyAlignment="1">
      <alignment horizontal="center" vertical="center" wrapText="1"/>
    </xf>
    <xf numFmtId="0" fontId="26" fillId="0" borderId="3" xfId="0" applyFont="1" applyBorder="1"/>
    <xf numFmtId="167" fontId="26" fillId="0" borderId="64" xfId="0" applyNumberFormat="1" applyFont="1" applyBorder="1" applyAlignment="1">
      <alignment horizontal="center" vertical="center"/>
    </xf>
    <xf numFmtId="0" fontId="26" fillId="0" borderId="65" xfId="0" applyFont="1" applyBorder="1" applyAlignment="1">
      <alignment horizontal="left" vertical="center"/>
    </xf>
    <xf numFmtId="9" fontId="26" fillId="0" borderId="4" xfId="2" applyFont="1" applyFill="1" applyBorder="1" applyAlignment="1">
      <alignment horizontal="center" vertical="center"/>
    </xf>
    <xf numFmtId="9" fontId="29" fillId="0" borderId="4" xfId="2" applyFont="1" applyFill="1" applyBorder="1" applyAlignment="1">
      <alignment horizontal="center"/>
    </xf>
    <xf numFmtId="0" fontId="26" fillId="0" borderId="66" xfId="0" applyFont="1" applyBorder="1"/>
    <xf numFmtId="9" fontId="29" fillId="0" borderId="64" xfId="2" applyFont="1" applyFill="1" applyBorder="1" applyAlignment="1">
      <alignment horizontal="center"/>
    </xf>
    <xf numFmtId="9" fontId="26" fillId="0" borderId="67" xfId="2" applyFont="1" applyFill="1" applyBorder="1" applyAlignment="1">
      <alignment horizontal="center"/>
    </xf>
    <xf numFmtId="167" fontId="29" fillId="0" borderId="4" xfId="0" applyNumberFormat="1" applyFont="1" applyBorder="1"/>
    <xf numFmtId="0" fontId="26" fillId="0" borderId="3" xfId="0" applyFont="1" applyBorder="1" applyAlignment="1">
      <alignment horizontal="left"/>
    </xf>
    <xf numFmtId="167" fontId="26" fillId="0" borderId="4" xfId="0" applyNumberFormat="1" applyFont="1" applyBorder="1"/>
    <xf numFmtId="169" fontId="26" fillId="0" borderId="4" xfId="2" applyNumberFormat="1" applyFont="1" applyFill="1" applyBorder="1" applyAlignment="1">
      <alignment horizontal="center" vertical="center"/>
    </xf>
    <xf numFmtId="169" fontId="29" fillId="0" borderId="4" xfId="2" applyNumberFormat="1" applyFont="1" applyFill="1" applyBorder="1" applyAlignment="1">
      <alignment horizontal="center"/>
    </xf>
    <xf numFmtId="0" fontId="26" fillId="0" borderId="3" xfId="0" applyFont="1" applyBorder="1" applyAlignment="1">
      <alignment horizontal="left" vertical="center"/>
    </xf>
    <xf numFmtId="0" fontId="12" fillId="3" borderId="0" xfId="0" applyFont="1" applyFill="1"/>
    <xf numFmtId="0" fontId="12" fillId="3" borderId="0" xfId="0" applyFont="1" applyFill="1" applyAlignment="1">
      <alignment horizontal="left"/>
    </xf>
    <xf numFmtId="166" fontId="12" fillId="3" borderId="0" xfId="1" applyNumberFormat="1" applyFont="1" applyFill="1" applyAlignment="1">
      <alignment horizontal="left"/>
    </xf>
    <xf numFmtId="166" fontId="12" fillId="3" borderId="0" xfId="1" applyNumberFormat="1" applyFont="1" applyFill="1"/>
    <xf numFmtId="0" fontId="12" fillId="3" borderId="1" xfId="0" applyFont="1" applyFill="1" applyBorder="1"/>
    <xf numFmtId="0" fontId="12" fillId="3" borderId="2" xfId="0" applyFont="1" applyFill="1" applyBorder="1"/>
    <xf numFmtId="0" fontId="12" fillId="3" borderId="2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right"/>
    </xf>
    <xf numFmtId="166" fontId="12" fillId="3" borderId="7" xfId="1" applyNumberFormat="1" applyFont="1" applyFill="1" applyBorder="1" applyAlignment="1">
      <alignment horizontal="left"/>
    </xf>
    <xf numFmtId="0" fontId="12" fillId="3" borderId="3" xfId="0" applyFont="1" applyFill="1" applyBorder="1"/>
    <xf numFmtId="0" fontId="12" fillId="3" borderId="0" xfId="0" applyFont="1" applyFill="1" applyAlignment="1">
      <alignment horizontal="right"/>
    </xf>
    <xf numFmtId="166" fontId="12" fillId="3" borderId="4" xfId="1" applyNumberFormat="1" applyFont="1" applyFill="1" applyBorder="1" applyAlignment="1">
      <alignment horizontal="left"/>
    </xf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50" fillId="0" borderId="0" xfId="0" applyFont="1"/>
    <xf numFmtId="0" fontId="50" fillId="0" borderId="0" xfId="0" applyFont="1" applyAlignment="1">
      <alignment horizontal="center"/>
    </xf>
    <xf numFmtId="0" fontId="51" fillId="0" borderId="23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0" fontId="52" fillId="0" borderId="24" xfId="0" applyFont="1" applyBorder="1" applyAlignment="1">
      <alignment horizontal="left" vertical="center"/>
    </xf>
    <xf numFmtId="2" fontId="53" fillId="0" borderId="23" xfId="0" applyNumberFormat="1" applyFont="1" applyBorder="1" applyAlignment="1">
      <alignment horizontal="center" vertical="center"/>
    </xf>
    <xf numFmtId="49" fontId="53" fillId="0" borderId="24" xfId="0" applyNumberFormat="1" applyFont="1" applyBorder="1" applyAlignment="1">
      <alignment horizontal="center"/>
    </xf>
    <xf numFmtId="49" fontId="53" fillId="0" borderId="17" xfId="0" applyNumberFormat="1" applyFont="1" applyBorder="1" applyAlignment="1">
      <alignment horizontal="center"/>
    </xf>
    <xf numFmtId="2" fontId="53" fillId="0" borderId="17" xfId="0" applyNumberFormat="1" applyFont="1" applyBorder="1" applyAlignment="1">
      <alignment horizontal="center" vertical="center"/>
    </xf>
    <xf numFmtId="49" fontId="53" fillId="0" borderId="26" xfId="0" applyNumberFormat="1" applyFont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left"/>
    </xf>
    <xf numFmtId="0" fontId="51" fillId="0" borderId="0" xfId="0" applyFont="1" applyAlignment="1">
      <alignment horizontal="left"/>
    </xf>
    <xf numFmtId="0" fontId="50" fillId="0" borderId="13" xfId="0" applyFont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51" fillId="0" borderId="12" xfId="0" applyFont="1" applyBorder="1" applyAlignment="1">
      <alignment horizontal="left"/>
    </xf>
    <xf numFmtId="0" fontId="57" fillId="0" borderId="10" xfId="0" applyFont="1" applyBorder="1" applyAlignment="1">
      <alignment horizontal="left"/>
    </xf>
    <xf numFmtId="0" fontId="57" fillId="0" borderId="11" xfId="0" applyFont="1" applyBorder="1" applyAlignment="1">
      <alignment horizontal="left"/>
    </xf>
    <xf numFmtId="0" fontId="59" fillId="0" borderId="0" xfId="0" applyFont="1" applyAlignment="1">
      <alignment horizontal="left"/>
    </xf>
    <xf numFmtId="164" fontId="59" fillId="0" borderId="0" xfId="1" applyFont="1" applyBorder="1"/>
    <xf numFmtId="10" fontId="59" fillId="0" borderId="0" xfId="2" applyNumberFormat="1" applyFont="1" applyBorder="1" applyAlignment="1">
      <alignment horizontal="center"/>
    </xf>
    <xf numFmtId="9" fontId="60" fillId="0" borderId="13" xfId="2" applyFont="1" applyBorder="1" applyAlignment="1">
      <alignment horizontal="left"/>
    </xf>
    <xf numFmtId="0" fontId="57" fillId="0" borderId="0" xfId="0" applyFont="1" applyAlignment="1">
      <alignment horizontal="left"/>
    </xf>
    <xf numFmtId="0" fontId="57" fillId="0" borderId="13" xfId="0" applyFont="1" applyBorder="1" applyAlignment="1">
      <alignment horizontal="left"/>
    </xf>
    <xf numFmtId="164" fontId="59" fillId="0" borderId="12" xfId="1" applyFont="1" applyBorder="1"/>
    <xf numFmtId="164" fontId="59" fillId="0" borderId="13" xfId="1" applyFont="1" applyBorder="1"/>
    <xf numFmtId="164" fontId="59" fillId="0" borderId="35" xfId="1" applyFont="1" applyBorder="1"/>
    <xf numFmtId="164" fontId="59" fillId="0" borderId="0" xfId="1" applyFont="1" applyFill="1" applyBorder="1"/>
    <xf numFmtId="0" fontId="59" fillId="0" borderId="12" xfId="0" applyFont="1" applyBorder="1" applyAlignment="1">
      <alignment horizontal="left"/>
    </xf>
    <xf numFmtId="0" fontId="57" fillId="0" borderId="0" xfId="0" applyFont="1"/>
    <xf numFmtId="164" fontId="51" fillId="0" borderId="12" xfId="1" applyFont="1" applyBorder="1" applyAlignment="1">
      <alignment horizontal="left"/>
    </xf>
    <xf numFmtId="164" fontId="51" fillId="0" borderId="13" xfId="1" applyFont="1" applyBorder="1" applyAlignment="1">
      <alignment horizontal="left"/>
    </xf>
    <xf numFmtId="164" fontId="51" fillId="0" borderId="0" xfId="1" applyFont="1" applyBorder="1" applyAlignment="1">
      <alignment horizontal="left"/>
    </xf>
    <xf numFmtId="0" fontId="59" fillId="0" borderId="15" xfId="0" applyFont="1" applyBorder="1" applyAlignment="1">
      <alignment horizontal="left"/>
    </xf>
    <xf numFmtId="0" fontId="57" fillId="0" borderId="14" xfId="0" applyFont="1" applyBorder="1" applyAlignment="1">
      <alignment horizontal="left"/>
    </xf>
    <xf numFmtId="0" fontId="57" fillId="0" borderId="16" xfId="0" applyFont="1" applyBorder="1" applyAlignment="1">
      <alignment horizontal="left"/>
    </xf>
    <xf numFmtId="164" fontId="51" fillId="0" borderId="15" xfId="1" applyFont="1" applyFill="1" applyBorder="1" applyAlignment="1">
      <alignment horizontal="left"/>
    </xf>
    <xf numFmtId="164" fontId="51" fillId="0" borderId="16" xfId="1" applyFont="1" applyFill="1" applyBorder="1" applyAlignment="1">
      <alignment horizontal="left"/>
    </xf>
    <xf numFmtId="164" fontId="51" fillId="0" borderId="14" xfId="1" applyFont="1" applyFill="1" applyBorder="1" applyAlignment="1">
      <alignment horizontal="left"/>
    </xf>
    <xf numFmtId="164" fontId="59" fillId="0" borderId="14" xfId="1" applyFont="1" applyFill="1" applyBorder="1"/>
    <xf numFmtId="164" fontId="59" fillId="0" borderId="16" xfId="1" applyFont="1" applyFill="1" applyBorder="1"/>
    <xf numFmtId="10" fontId="61" fillId="0" borderId="0" xfId="2" applyNumberFormat="1" applyFont="1" applyFill="1" applyBorder="1" applyAlignment="1">
      <alignment horizontal="center"/>
    </xf>
    <xf numFmtId="9" fontId="60" fillId="0" borderId="13" xfId="2" applyFont="1" applyFill="1" applyBorder="1" applyAlignment="1">
      <alignment horizontal="left"/>
    </xf>
    <xf numFmtId="164" fontId="51" fillId="0" borderId="12" xfId="1" applyFont="1" applyFill="1" applyBorder="1"/>
    <xf numFmtId="164" fontId="51" fillId="0" borderId="13" xfId="1" applyFont="1" applyFill="1" applyBorder="1"/>
    <xf numFmtId="164" fontId="51" fillId="0" borderId="35" xfId="1" applyFont="1" applyFill="1" applyBorder="1"/>
    <xf numFmtId="164" fontId="51" fillId="0" borderId="0" xfId="1" applyFont="1" applyFill="1" applyBorder="1"/>
    <xf numFmtId="10" fontId="59" fillId="0" borderId="0" xfId="2" applyNumberFormat="1" applyFont="1" applyFill="1" applyBorder="1" applyAlignment="1">
      <alignment horizontal="center"/>
    </xf>
    <xf numFmtId="166" fontId="15" fillId="3" borderId="0" xfId="1" applyNumberFormat="1" applyFont="1" applyFill="1" applyAlignment="1">
      <alignment horizontal="left"/>
    </xf>
    <xf numFmtId="0" fontId="51" fillId="0" borderId="15" xfId="0" applyFont="1" applyBorder="1" applyAlignment="1">
      <alignment horizontal="left"/>
    </xf>
    <xf numFmtId="0" fontId="57" fillId="0" borderId="17" xfId="0" applyFont="1" applyBorder="1" applyAlignment="1">
      <alignment horizontal="left"/>
    </xf>
    <xf numFmtId="0" fontId="62" fillId="0" borderId="24" xfId="0" applyFont="1" applyBorder="1" applyAlignment="1">
      <alignment horizontal="left"/>
    </xf>
    <xf numFmtId="164" fontId="63" fillId="0" borderId="23" xfId="1" applyFont="1" applyFill="1" applyBorder="1" applyAlignment="1">
      <alignment horizontal="left"/>
    </xf>
    <xf numFmtId="164" fontId="63" fillId="0" borderId="24" xfId="1" applyFont="1" applyFill="1" applyBorder="1" applyAlignment="1">
      <alignment horizontal="left"/>
    </xf>
    <xf numFmtId="164" fontId="63" fillId="0" borderId="26" xfId="1" applyFont="1" applyFill="1" applyBorder="1" applyAlignment="1">
      <alignment horizontal="left"/>
    </xf>
    <xf numFmtId="164" fontId="63" fillId="0" borderId="17" xfId="1" applyFont="1" applyFill="1" applyBorder="1" applyAlignment="1">
      <alignment horizontal="left"/>
    </xf>
    <xf numFmtId="0" fontId="51" fillId="0" borderId="12" xfId="0" applyFont="1" applyBorder="1"/>
    <xf numFmtId="0" fontId="51" fillId="0" borderId="13" xfId="0" applyFont="1" applyBorder="1"/>
    <xf numFmtId="0" fontId="51" fillId="0" borderId="35" xfId="0" applyFont="1" applyBorder="1"/>
    <xf numFmtId="0" fontId="51" fillId="0" borderId="0" xfId="0" applyFont="1"/>
    <xf numFmtId="164" fontId="59" fillId="0" borderId="0" xfId="1" applyFont="1" applyFill="1" applyBorder="1" applyAlignment="1"/>
    <xf numFmtId="0" fontId="62" fillId="0" borderId="0" xfId="0" applyFont="1" applyAlignment="1">
      <alignment horizontal="left"/>
    </xf>
    <xf numFmtId="0" fontId="65" fillId="0" borderId="13" xfId="0" applyFont="1" applyBorder="1" applyAlignment="1">
      <alignment horizontal="left"/>
    </xf>
    <xf numFmtId="0" fontId="55" fillId="0" borderId="9" xfId="0" applyFont="1" applyBorder="1" applyAlignment="1">
      <alignment horizontal="left"/>
    </xf>
    <xf numFmtId="0" fontId="66" fillId="0" borderId="10" xfId="0" applyFont="1" applyBorder="1" applyAlignment="1">
      <alignment horizontal="left"/>
    </xf>
    <xf numFmtId="0" fontId="51" fillId="0" borderId="9" xfId="0" applyFont="1" applyBorder="1"/>
    <xf numFmtId="0" fontId="51" fillId="0" borderId="11" xfId="0" applyFont="1" applyBorder="1"/>
    <xf numFmtId="0" fontId="51" fillId="0" borderId="37" xfId="0" applyFont="1" applyBorder="1"/>
    <xf numFmtId="0" fontId="51" fillId="0" borderId="10" xfId="0" applyFont="1" applyBorder="1"/>
    <xf numFmtId="164" fontId="59" fillId="0" borderId="12" xfId="1" applyFont="1" applyFill="1" applyBorder="1"/>
    <xf numFmtId="164" fontId="59" fillId="0" borderId="13" xfId="1" applyFont="1" applyFill="1" applyBorder="1"/>
    <xf numFmtId="164" fontId="59" fillId="0" borderId="35" xfId="1" applyFont="1" applyFill="1" applyBorder="1"/>
    <xf numFmtId="164" fontId="51" fillId="0" borderId="15" xfId="1" applyFont="1" applyFill="1" applyBorder="1"/>
    <xf numFmtId="164" fontId="51" fillId="0" borderId="16" xfId="1" applyFont="1" applyFill="1" applyBorder="1"/>
    <xf numFmtId="164" fontId="51" fillId="0" borderId="14" xfId="1" applyFont="1" applyFill="1" applyBorder="1"/>
    <xf numFmtId="0" fontId="60" fillId="0" borderId="13" xfId="0" applyFont="1" applyBorder="1" applyAlignment="1">
      <alignment horizontal="left"/>
    </xf>
    <xf numFmtId="9" fontId="59" fillId="0" borderId="0" xfId="2" applyFont="1" applyFill="1" applyBorder="1" applyAlignment="1">
      <alignment horizontal="center"/>
    </xf>
    <xf numFmtId="0" fontId="65" fillId="0" borderId="12" xfId="0" applyFont="1" applyBorder="1" applyAlignment="1">
      <alignment horizontal="left"/>
    </xf>
    <xf numFmtId="0" fontId="66" fillId="0" borderId="0" xfId="0" applyFont="1" applyAlignment="1">
      <alignment horizontal="left"/>
    </xf>
    <xf numFmtId="164" fontId="59" fillId="0" borderId="9" xfId="1" applyFont="1" applyFill="1" applyBorder="1"/>
    <xf numFmtId="164" fontId="59" fillId="0" borderId="11" xfId="1" applyFont="1" applyFill="1" applyBorder="1"/>
    <xf numFmtId="166" fontId="12" fillId="0" borderId="4" xfId="0" applyNumberFormat="1" applyFont="1" applyBorder="1" applyAlignment="1">
      <alignment horizontal="left"/>
    </xf>
    <xf numFmtId="164" fontId="59" fillId="0" borderId="15" xfId="1" applyFont="1" applyFill="1" applyBorder="1"/>
    <xf numFmtId="164" fontId="63" fillId="0" borderId="23" xfId="1" applyFont="1" applyFill="1" applyBorder="1" applyAlignment="1">
      <alignment horizontal="right"/>
    </xf>
    <xf numFmtId="164" fontId="63" fillId="0" borderId="24" xfId="1" applyFont="1" applyFill="1" applyBorder="1" applyAlignment="1">
      <alignment horizontal="right"/>
    </xf>
    <xf numFmtId="164" fontId="63" fillId="0" borderId="26" xfId="1" applyFont="1" applyFill="1" applyBorder="1" applyAlignment="1">
      <alignment horizontal="right"/>
    </xf>
    <xf numFmtId="164" fontId="63" fillId="0" borderId="17" xfId="1" applyFont="1" applyFill="1" applyBorder="1" applyAlignment="1">
      <alignment horizontal="right"/>
    </xf>
    <xf numFmtId="164" fontId="51" fillId="0" borderId="12" xfId="1" applyFont="1" applyFill="1" applyBorder="1" applyAlignment="1">
      <alignment horizontal="right"/>
    </xf>
    <xf numFmtId="164" fontId="51" fillId="0" borderId="13" xfId="1" applyFont="1" applyFill="1" applyBorder="1" applyAlignment="1">
      <alignment horizontal="right"/>
    </xf>
    <xf numFmtId="164" fontId="51" fillId="0" borderId="35" xfId="1" applyFont="1" applyFill="1" applyBorder="1" applyAlignment="1">
      <alignment horizontal="right"/>
    </xf>
    <xf numFmtId="164" fontId="51" fillId="0" borderId="0" xfId="1" applyFont="1" applyFill="1" applyBorder="1" applyAlignment="1">
      <alignment horizontal="right"/>
    </xf>
    <xf numFmtId="10" fontId="64" fillId="0" borderId="0" xfId="2" applyNumberFormat="1" applyFont="1" applyFill="1" applyBorder="1" applyAlignment="1">
      <alignment horizontal="center"/>
    </xf>
    <xf numFmtId="0" fontId="50" fillId="0" borderId="0" xfId="0" applyFont="1" applyAlignment="1">
      <alignment horizontal="left"/>
    </xf>
    <xf numFmtId="0" fontId="50" fillId="0" borderId="16" xfId="0" applyFont="1" applyBorder="1" applyAlignment="1">
      <alignment horizontal="left"/>
    </xf>
    <xf numFmtId="166" fontId="12" fillId="0" borderId="4" xfId="1" applyNumberFormat="1" applyFont="1" applyFill="1" applyBorder="1" applyAlignment="1">
      <alignment horizontal="left"/>
    </xf>
    <xf numFmtId="166" fontId="12" fillId="0" borderId="0" xfId="1" applyNumberFormat="1" applyFont="1" applyFill="1" applyBorder="1" applyAlignment="1">
      <alignment horizontal="left"/>
    </xf>
    <xf numFmtId="166" fontId="12" fillId="3" borderId="0" xfId="1" applyNumberFormat="1" applyFont="1" applyFill="1" applyBorder="1" applyAlignment="1">
      <alignment horizontal="left"/>
    </xf>
    <xf numFmtId="166" fontId="12" fillId="3" borderId="0" xfId="0" applyNumberFormat="1" applyFont="1" applyFill="1" applyAlignment="1">
      <alignment horizontal="left"/>
    </xf>
    <xf numFmtId="0" fontId="12" fillId="3" borderId="5" xfId="0" applyFont="1" applyFill="1" applyBorder="1"/>
    <xf numFmtId="0" fontId="12" fillId="3" borderId="6" xfId="0" applyFont="1" applyFill="1" applyBorder="1"/>
    <xf numFmtId="0" fontId="12" fillId="3" borderId="6" xfId="0" applyFont="1" applyFill="1" applyBorder="1" applyAlignment="1">
      <alignment horizontal="left"/>
    </xf>
    <xf numFmtId="166" fontId="12" fillId="3" borderId="8" xfId="1" applyNumberFormat="1" applyFont="1" applyFill="1" applyBorder="1" applyAlignment="1">
      <alignment horizontal="left"/>
    </xf>
    <xf numFmtId="0" fontId="15" fillId="3" borderId="0" xfId="0" applyFont="1" applyFill="1" applyAlignment="1">
      <alignment horizontal="left"/>
    </xf>
    <xf numFmtId="37" fontId="12" fillId="3" borderId="0" xfId="0" applyNumberFormat="1" applyFont="1" applyFill="1" applyAlignment="1">
      <alignment horizontal="left"/>
    </xf>
    <xf numFmtId="164" fontId="12" fillId="3" borderId="0" xfId="1" applyFont="1" applyFill="1" applyAlignment="1">
      <alignment horizontal="right"/>
    </xf>
    <xf numFmtId="164" fontId="12" fillId="3" borderId="0" xfId="0" applyNumberFormat="1" applyFont="1" applyFill="1" applyAlignment="1">
      <alignment horizontal="left"/>
    </xf>
    <xf numFmtId="0" fontId="51" fillId="0" borderId="17" xfId="0" applyFont="1" applyBorder="1" applyAlignment="1">
      <alignment horizontal="left"/>
    </xf>
    <xf numFmtId="0" fontId="55" fillId="0" borderId="24" xfId="0" applyFont="1" applyBorder="1" applyAlignment="1">
      <alignment horizontal="left" vertical="center"/>
    </xf>
    <xf numFmtId="2" fontId="51" fillId="0" borderId="23" xfId="0" applyNumberFormat="1" applyFont="1" applyBorder="1" applyAlignment="1">
      <alignment horizontal="center" vertical="center"/>
    </xf>
    <xf numFmtId="49" fontId="56" fillId="0" borderId="24" xfId="0" applyNumberFormat="1" applyFont="1" applyBorder="1" applyAlignment="1">
      <alignment horizontal="center"/>
    </xf>
    <xf numFmtId="49" fontId="51" fillId="0" borderId="17" xfId="0" applyNumberFormat="1" applyFont="1" applyBorder="1" applyAlignment="1">
      <alignment horizontal="center"/>
    </xf>
    <xf numFmtId="2" fontId="51" fillId="0" borderId="17" xfId="0" applyNumberFormat="1" applyFont="1" applyBorder="1" applyAlignment="1">
      <alignment horizontal="center" vertical="center"/>
    </xf>
    <xf numFmtId="49" fontId="56" fillId="0" borderId="17" xfId="0" applyNumberFormat="1" applyFont="1" applyBorder="1" applyAlignment="1">
      <alignment horizontal="center"/>
    </xf>
    <xf numFmtId="49" fontId="51" fillId="0" borderId="17" xfId="0" applyNumberFormat="1" applyFont="1" applyBorder="1" applyAlignment="1">
      <alignment horizontal="center" vertical="center"/>
    </xf>
    <xf numFmtId="0" fontId="50" fillId="0" borderId="24" xfId="0" applyFont="1" applyBorder="1" applyAlignment="1">
      <alignment horizontal="left"/>
    </xf>
    <xf numFmtId="49" fontId="54" fillId="0" borderId="17" xfId="0" applyNumberFormat="1" applyFont="1" applyBorder="1" applyAlignment="1">
      <alignment horizontal="center"/>
    </xf>
    <xf numFmtId="0" fontId="16" fillId="0" borderId="24" xfId="0" applyFont="1" applyBorder="1" applyAlignment="1">
      <alignment horizontal="left"/>
    </xf>
    <xf numFmtId="49" fontId="53" fillId="0" borderId="17" xfId="0" applyNumberFormat="1" applyFont="1" applyBorder="1" applyAlignment="1">
      <alignment horizontal="center" vertical="center" wrapText="1"/>
    </xf>
    <xf numFmtId="49" fontId="51" fillId="0" borderId="26" xfId="0" applyNumberFormat="1" applyFont="1" applyBorder="1" applyAlignment="1">
      <alignment horizontal="center" vertical="center"/>
    </xf>
    <xf numFmtId="0" fontId="63" fillId="0" borderId="17" xfId="0" applyFont="1" applyBorder="1" applyAlignment="1">
      <alignment horizontal="left"/>
    </xf>
    <xf numFmtId="10" fontId="55" fillId="0" borderId="17" xfId="2" applyNumberFormat="1" applyFont="1" applyFill="1" applyBorder="1" applyAlignment="1">
      <alignment horizontal="center"/>
    </xf>
    <xf numFmtId="0" fontId="51" fillId="0" borderId="23" xfId="0" applyFont="1" applyBorder="1"/>
    <xf numFmtId="0" fontId="51" fillId="0" borderId="17" xfId="0" applyFont="1" applyBorder="1"/>
    <xf numFmtId="0" fontId="51" fillId="0" borderId="26" xfId="0" applyFont="1" applyBorder="1"/>
    <xf numFmtId="9" fontId="59" fillId="0" borderId="17" xfId="2" applyFont="1" applyFill="1" applyBorder="1" applyAlignment="1">
      <alignment horizontal="center"/>
    </xf>
    <xf numFmtId="0" fontId="64" fillId="0" borderId="17" xfId="0" applyFont="1" applyBorder="1" applyAlignment="1">
      <alignment horizontal="left"/>
    </xf>
    <xf numFmtId="0" fontId="60" fillId="0" borderId="24" xfId="0" applyFont="1" applyBorder="1" applyAlignment="1">
      <alignment horizontal="left"/>
    </xf>
    <xf numFmtId="9" fontId="60" fillId="0" borderId="24" xfId="2" applyFont="1" applyFill="1" applyBorder="1" applyAlignment="1">
      <alignment horizontal="left"/>
    </xf>
    <xf numFmtId="0" fontId="51" fillId="0" borderId="10" xfId="0" applyFont="1" applyBorder="1" applyAlignment="1">
      <alignment horizontal="left"/>
    </xf>
    <xf numFmtId="164" fontId="59" fillId="0" borderId="10" xfId="1" applyFont="1" applyFill="1" applyBorder="1" applyAlignment="1"/>
    <xf numFmtId="0" fontId="50" fillId="0" borderId="11" xfId="0" applyFont="1" applyBorder="1" applyAlignment="1">
      <alignment horizontal="left"/>
    </xf>
    <xf numFmtId="0" fontId="51" fillId="0" borderId="15" xfId="0" applyFont="1" applyBorder="1"/>
    <xf numFmtId="0" fontId="51" fillId="0" borderId="14" xfId="0" applyFont="1" applyBorder="1"/>
    <xf numFmtId="0" fontId="51" fillId="0" borderId="14" xfId="0" applyFont="1" applyBorder="1" applyAlignment="1">
      <alignment horizontal="left"/>
    </xf>
    <xf numFmtId="0" fontId="51" fillId="0" borderId="36" xfId="0" applyFont="1" applyBorder="1"/>
    <xf numFmtId="164" fontId="59" fillId="0" borderId="14" xfId="1" applyFont="1" applyFill="1" applyBorder="1" applyAlignment="1"/>
    <xf numFmtId="0" fontId="68" fillId="3" borderId="0" xfId="0" applyFont="1" applyFill="1" applyAlignment="1">
      <alignment horizontal="left"/>
    </xf>
    <xf numFmtId="0" fontId="48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0" fontId="49" fillId="3" borderId="0" xfId="0" applyFont="1" applyFill="1" applyAlignment="1">
      <alignment horizontal="center"/>
    </xf>
    <xf numFmtId="0" fontId="57" fillId="0" borderId="0" xfId="0" applyFont="1" applyAlignment="1">
      <alignment horizontal="left"/>
    </xf>
    <xf numFmtId="0" fontId="57" fillId="0" borderId="13" xfId="0" applyFont="1" applyBorder="1" applyAlignment="1">
      <alignment horizontal="left"/>
    </xf>
    <xf numFmtId="0" fontId="32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7" fontId="30" fillId="0" borderId="0" xfId="0" applyNumberFormat="1" applyFont="1" applyAlignment="1">
      <alignment horizontal="center"/>
    </xf>
    <xf numFmtId="167" fontId="30" fillId="0" borderId="13" xfId="0" applyNumberFormat="1" applyFont="1" applyBorder="1" applyAlignment="1">
      <alignment horizontal="center"/>
    </xf>
    <xf numFmtId="167" fontId="47" fillId="0" borderId="0" xfId="0" applyNumberFormat="1" applyFont="1" applyAlignment="1">
      <alignment horizontal="center"/>
    </xf>
    <xf numFmtId="167" fontId="46" fillId="0" borderId="0" xfId="0" applyNumberFormat="1" applyFont="1" applyAlignment="1">
      <alignment horizontal="center"/>
    </xf>
  </cellXfs>
  <cellStyles count="23">
    <cellStyle name="Millares" xfId="1" builtinId="3"/>
    <cellStyle name="Millares 2" xfId="21" xr:uid="{00000000-0005-0000-0000-000001000000}"/>
    <cellStyle name="Moneda 2" xfId="22" xr:uid="{00000000-0005-0000-0000-000003000000}"/>
    <cellStyle name="Normal" xfId="0" builtinId="0"/>
    <cellStyle name="Normal 2" xfId="20" xr:uid="{00000000-0005-0000-0000-000005000000}"/>
    <cellStyle name="Porcentaje" xfId="2" builtinId="5"/>
    <cellStyle name="S0" xfId="3" xr:uid="{00000000-0005-0000-0000-000007000000}"/>
    <cellStyle name="S1" xfId="4" xr:uid="{00000000-0005-0000-0000-000008000000}"/>
    <cellStyle name="S10" xfId="5" xr:uid="{00000000-0005-0000-0000-000009000000}"/>
    <cellStyle name="S11" xfId="6" xr:uid="{00000000-0005-0000-0000-00000A000000}"/>
    <cellStyle name="S12" xfId="7" xr:uid="{00000000-0005-0000-0000-00000B000000}"/>
    <cellStyle name="S13" xfId="8" xr:uid="{00000000-0005-0000-0000-00000C000000}"/>
    <cellStyle name="S14" xfId="9" xr:uid="{00000000-0005-0000-0000-00000D000000}"/>
    <cellStyle name="S15" xfId="10" xr:uid="{00000000-0005-0000-0000-00000E000000}"/>
    <cellStyle name="S16" xfId="11" xr:uid="{00000000-0005-0000-0000-00000F000000}"/>
    <cellStyle name="S2" xfId="12" xr:uid="{00000000-0005-0000-0000-000010000000}"/>
    <cellStyle name="S3" xfId="13" xr:uid="{00000000-0005-0000-0000-000011000000}"/>
    <cellStyle name="S4" xfId="14" xr:uid="{00000000-0005-0000-0000-000012000000}"/>
    <cellStyle name="S5" xfId="15" xr:uid="{00000000-0005-0000-0000-000013000000}"/>
    <cellStyle name="S6" xfId="16" xr:uid="{00000000-0005-0000-0000-000014000000}"/>
    <cellStyle name="S7" xfId="17" xr:uid="{00000000-0005-0000-0000-000015000000}"/>
    <cellStyle name="S8" xfId="18" xr:uid="{00000000-0005-0000-0000-000016000000}"/>
    <cellStyle name="S9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57580</xdr:colOff>
      <xdr:row>1</xdr:row>
      <xdr:rowOff>105062</xdr:rowOff>
    </xdr:from>
    <xdr:to>
      <xdr:col>6</xdr:col>
      <xdr:colOff>1116440</xdr:colOff>
      <xdr:row>4</xdr:row>
      <xdr:rowOff>436705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69413F4-1953-4E93-85E5-F343AEB44DED}"/>
            </a:ext>
          </a:extLst>
        </xdr:cNvPr>
        <xdr:cNvGrpSpPr/>
      </xdr:nvGrpSpPr>
      <xdr:grpSpPr>
        <a:xfrm>
          <a:off x="195163" y="295562"/>
          <a:ext cx="1408110" cy="765560"/>
          <a:chOff x="102567" y="-16774"/>
          <a:chExt cx="1832039" cy="78001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B3AB0461-EE53-787F-1710-CF5810360F85}"/>
              </a:ext>
            </a:extLst>
          </xdr:cNvPr>
          <xdr:cNvGrpSpPr/>
        </xdr:nvGrpSpPr>
        <xdr:grpSpPr>
          <a:xfrm>
            <a:off x="102567" y="-16774"/>
            <a:ext cx="1832039" cy="780010"/>
            <a:chOff x="204369" y="-35786"/>
            <a:chExt cx="3650426" cy="1664045"/>
          </a:xfrm>
        </xdr:grpSpPr>
        <xdr:pic>
          <xdr:nvPicPr>
            <xdr:cNvPr id="5" name="Picture 6">
              <a:extLst>
                <a:ext uri="{FF2B5EF4-FFF2-40B4-BE49-F238E27FC236}">
                  <a16:creationId xmlns:a16="http://schemas.microsoft.com/office/drawing/2014/main" id="{F71558E1-43E8-F42A-DBF4-A3D36D8DFA6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03BA6ADF-2F8F-1CFD-5222-13EAB8702F37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-35786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01DBB1E5-CF04-ED19-C593-A41BE428E25F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95432" cy="82152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48688</xdr:colOff>
      <xdr:row>3</xdr:row>
      <xdr:rowOff>72489</xdr:rowOff>
    </xdr:from>
    <xdr:to>
      <xdr:col>4</xdr:col>
      <xdr:colOff>1476375</xdr:colOff>
      <xdr:row>5</xdr:row>
      <xdr:rowOff>142876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198367" y="562346"/>
          <a:ext cx="1713437" cy="88681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fosaffi_2012\02_daf\CONTABILIDAD\Armando%20M\Estados%20Financieros\Ejercicio%202024\Diciembre\Estados%20Financieros%20Oficiales%20diciembre%202024.xlsx" TargetMode="External"/><Relationship Id="rId1" Type="http://schemas.openxmlformats.org/officeDocument/2006/relationships/externalLinkPath" Target="file:///X:\fosaffi_2012\02_daf\CONTABILIDAD\Armando%20M\Estados%20Financieros\Ejercicio%202024\Diciembre\Estados%20Financieros%20Oficiales%20dic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t.Resultados"/>
      <sheetName val="Prest.Balance"/>
      <sheetName val="Balance-Anexo1"/>
      <sheetName val="Resultados-Anexo2A"/>
      <sheetName val="Balance-Anexo1A"/>
      <sheetName val="Resultados-Anexo 2"/>
      <sheetName val="Cambios Patrimonio"/>
      <sheetName val="Flujo efectivo"/>
    </sheetNames>
    <sheetDataSet>
      <sheetData sheetId="0" refreshError="1"/>
      <sheetData sheetId="1" refreshError="1"/>
      <sheetData sheetId="2"/>
      <sheetData sheetId="3" refreshError="1"/>
      <sheetData sheetId="4">
        <row r="8">
          <cell r="F8" t="str">
            <v>diciembre 2024</v>
          </cell>
          <cell r="I8" t="str">
            <v>diciembre 2023</v>
          </cell>
        </row>
        <row r="10">
          <cell r="F10">
            <v>915766.69</v>
          </cell>
          <cell r="I10">
            <v>1259471.95</v>
          </cell>
        </row>
        <row r="16">
          <cell r="F16">
            <v>181454409.06999999</v>
          </cell>
          <cell r="I16">
            <v>161124585.90000001</v>
          </cell>
        </row>
        <row r="24">
          <cell r="F24">
            <v>4705820.8699999899</v>
          </cell>
          <cell r="I24">
            <v>5131922.9100000113</v>
          </cell>
        </row>
        <row r="47">
          <cell r="F47">
            <v>4065584.5599999996</v>
          </cell>
          <cell r="I47">
            <v>3862827.6200000006</v>
          </cell>
        </row>
        <row r="51">
          <cell r="F51">
            <v>5265580.6800000006</v>
          </cell>
          <cell r="I51">
            <v>5848515.1500000004</v>
          </cell>
        </row>
        <row r="59">
          <cell r="F59">
            <v>62037.380000000005</v>
          </cell>
          <cell r="I59">
            <v>54706.330000000016</v>
          </cell>
        </row>
        <row r="67">
          <cell r="F67">
            <v>458605.68</v>
          </cell>
          <cell r="I67">
            <v>879380.09</v>
          </cell>
        </row>
        <row r="73">
          <cell r="F73">
            <v>105634201.93000001</v>
          </cell>
          <cell r="I73">
            <v>105978854.72</v>
          </cell>
        </row>
        <row r="77">
          <cell r="F77">
            <v>508640.63000000006</v>
          </cell>
          <cell r="I77">
            <v>556020.93000000005</v>
          </cell>
        </row>
        <row r="84">
          <cell r="F84">
            <v>146338169.74000001</v>
          </cell>
          <cell r="I84">
            <v>146153576.79000002</v>
          </cell>
        </row>
        <row r="104">
          <cell r="F104">
            <v>158551146.74000001</v>
          </cell>
          <cell r="I104">
            <v>142385190.64999998</v>
          </cell>
        </row>
        <row r="111">
          <cell r="F111">
            <v>-218334484.50999999</v>
          </cell>
          <cell r="I111">
            <v>-222460216.71000001</v>
          </cell>
        </row>
        <row r="112">
          <cell r="F112">
            <v>3312919.04</v>
          </cell>
          <cell r="I112">
            <v>3789223.39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DC198-E28D-4142-96FC-ECF3B95C46FE}">
  <sheetPr>
    <tabColor theme="4" tint="-0.249977111117893"/>
  </sheetPr>
  <dimension ref="C2:U74"/>
  <sheetViews>
    <sheetView showGridLines="0" tabSelected="1" topLeftCell="B1" zoomScale="90" zoomScaleNormal="90" zoomScaleSheetLayoutView="75" workbookViewId="0">
      <selection activeCell="U38" sqref="U38"/>
    </sheetView>
  </sheetViews>
  <sheetFormatPr baseColWidth="10" defaultColWidth="9.28515625" defaultRowHeight="15"/>
  <cols>
    <col min="1" max="1" width="1.42578125" style="245" customWidth="1"/>
    <col min="2" max="2" width="0.5703125" style="245" customWidth="1"/>
    <col min="3" max="3" width="2.5703125" style="245" customWidth="1"/>
    <col min="4" max="4" width="0.5703125" style="245" customWidth="1"/>
    <col min="5" max="5" width="0.7109375" style="246" customWidth="1"/>
    <col min="6" max="6" width="1.28515625" style="246" customWidth="1"/>
    <col min="7" max="7" width="51.7109375" style="246" customWidth="1"/>
    <col min="8" max="8" width="22.85546875" style="246" bestFit="1" customWidth="1"/>
    <col min="9" max="9" width="1.42578125" style="246" customWidth="1"/>
    <col min="10" max="10" width="0.7109375" style="246" customWidth="1"/>
    <col min="11" max="11" width="22.85546875" style="246" bestFit="1" customWidth="1"/>
    <col min="12" max="12" width="0.7109375" style="246" customWidth="1"/>
    <col min="13" max="13" width="20.28515625" style="246" bestFit="1" customWidth="1"/>
    <col min="14" max="14" width="11.7109375" style="246" customWidth="1"/>
    <col min="15" max="15" width="0.7109375" style="246" customWidth="1"/>
    <col min="16" max="16" width="2.42578125" style="247" customWidth="1"/>
    <col min="17" max="18" width="9.28515625" style="247" customWidth="1"/>
    <col min="19" max="19" width="9.28515625" style="248" customWidth="1"/>
    <col min="20" max="27" width="9.28515625" style="245" customWidth="1"/>
    <col min="28" max="16384" width="9.28515625" style="245"/>
  </cols>
  <sheetData>
    <row r="2" spans="3:21" ht="13.5" customHeight="1" thickBot="1"/>
    <row r="3" spans="3:21" ht="6" customHeight="1">
      <c r="C3" s="249"/>
      <c r="D3" s="250"/>
      <c r="E3" s="251"/>
      <c r="F3" s="251"/>
      <c r="G3" s="251"/>
      <c r="H3" s="251"/>
      <c r="I3" s="251"/>
      <c r="J3" s="252"/>
      <c r="K3" s="252"/>
      <c r="L3" s="252"/>
      <c r="M3" s="252"/>
      <c r="N3" s="252"/>
      <c r="O3" s="251"/>
      <c r="P3" s="253"/>
    </row>
    <row r="4" spans="3:21">
      <c r="C4" s="254"/>
      <c r="J4" s="255"/>
      <c r="K4" s="255"/>
      <c r="L4" s="255"/>
      <c r="M4" s="255"/>
      <c r="N4" s="255"/>
      <c r="P4" s="256"/>
    </row>
    <row r="5" spans="3:21" ht="41.1" customHeight="1">
      <c r="C5" s="254"/>
      <c r="E5" s="395" t="s">
        <v>126</v>
      </c>
      <c r="F5" s="395"/>
      <c r="G5" s="395"/>
      <c r="H5" s="395"/>
      <c r="I5" s="395"/>
      <c r="J5" s="395"/>
      <c r="K5" s="395"/>
      <c r="L5" s="395"/>
      <c r="M5" s="395"/>
      <c r="N5" s="395"/>
      <c r="P5" s="256"/>
    </row>
    <row r="6" spans="3:21" ht="4.5" customHeight="1">
      <c r="C6" s="254"/>
      <c r="E6" s="257"/>
      <c r="F6" s="257"/>
      <c r="G6" s="257"/>
      <c r="H6" s="257"/>
      <c r="I6" s="257"/>
      <c r="J6" s="257"/>
      <c r="K6" s="257"/>
      <c r="L6" s="257"/>
      <c r="M6" s="257"/>
      <c r="N6" s="257"/>
      <c r="P6" s="256"/>
    </row>
    <row r="7" spans="3:21" ht="18.75" customHeight="1">
      <c r="C7" s="254"/>
      <c r="E7" s="396" t="s">
        <v>127</v>
      </c>
      <c r="F7" s="396"/>
      <c r="G7" s="396"/>
      <c r="H7" s="396"/>
      <c r="I7" s="396"/>
      <c r="J7" s="396"/>
      <c r="K7" s="396"/>
      <c r="L7" s="396"/>
      <c r="M7" s="396"/>
      <c r="N7" s="396"/>
      <c r="P7" s="256"/>
    </row>
    <row r="8" spans="3:21" ht="5.25" customHeight="1">
      <c r="C8" s="254"/>
      <c r="E8" s="258"/>
      <c r="F8" s="258"/>
      <c r="G8" s="258"/>
      <c r="H8" s="258"/>
      <c r="I8" s="258"/>
      <c r="J8" s="258"/>
      <c r="K8" s="258"/>
      <c r="L8" s="258"/>
      <c r="M8" s="258"/>
      <c r="N8" s="258"/>
      <c r="P8" s="256"/>
    </row>
    <row r="9" spans="3:21">
      <c r="C9" s="254"/>
      <c r="E9" s="397" t="s">
        <v>150</v>
      </c>
      <c r="F9" s="397"/>
      <c r="G9" s="397"/>
      <c r="H9" s="397"/>
      <c r="I9" s="397"/>
      <c r="J9" s="397"/>
      <c r="K9" s="397"/>
      <c r="L9" s="397"/>
      <c r="M9" s="397"/>
      <c r="N9" s="397"/>
      <c r="P9" s="256"/>
    </row>
    <row r="10" spans="3:21" ht="5.25" customHeight="1">
      <c r="C10" s="254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P10" s="256"/>
    </row>
    <row r="11" spans="3:21">
      <c r="C11" s="254"/>
      <c r="E11" s="398" t="s">
        <v>0</v>
      </c>
      <c r="F11" s="398"/>
      <c r="G11" s="398"/>
      <c r="H11" s="398"/>
      <c r="I11" s="398"/>
      <c r="J11" s="398"/>
      <c r="K11" s="398"/>
      <c r="L11" s="398"/>
      <c r="M11" s="398"/>
      <c r="N11" s="398"/>
      <c r="P11" s="256"/>
    </row>
    <row r="12" spans="3:21" ht="4.5" customHeight="1">
      <c r="C12" s="254"/>
      <c r="D12" s="259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P12" s="256"/>
    </row>
    <row r="13" spans="3:21" ht="33">
      <c r="C13" s="254"/>
      <c r="D13" s="259"/>
      <c r="E13" s="261"/>
      <c r="F13" s="262"/>
      <c r="G13" s="263" t="s">
        <v>128</v>
      </c>
      <c r="H13" s="264" t="str">
        <f>+'[1]Balance-Anexo1A'!F8</f>
        <v>diciembre 2024</v>
      </c>
      <c r="I13" s="265"/>
      <c r="J13" s="266"/>
      <c r="K13" s="267" t="str">
        <f>+'[1]Balance-Anexo1A'!I8</f>
        <v>diciembre 2023</v>
      </c>
      <c r="L13" s="373"/>
      <c r="M13" s="268" t="s">
        <v>109</v>
      </c>
      <c r="N13" s="375" t="s">
        <v>98</v>
      </c>
      <c r="O13" s="374"/>
      <c r="P13" s="269"/>
      <c r="Q13" s="246"/>
      <c r="S13" s="247"/>
      <c r="T13" s="247"/>
      <c r="U13" s="248"/>
    </row>
    <row r="14" spans="3:21">
      <c r="C14" s="254"/>
      <c r="D14" s="259"/>
      <c r="E14" s="261"/>
      <c r="F14" s="364"/>
      <c r="G14" s="365"/>
      <c r="H14" s="366" t="s">
        <v>101</v>
      </c>
      <c r="I14" s="367"/>
      <c r="J14" s="368"/>
      <c r="K14" s="369" t="s">
        <v>129</v>
      </c>
      <c r="L14" s="370"/>
      <c r="M14" s="376" t="s">
        <v>130</v>
      </c>
      <c r="N14" s="371" t="s">
        <v>131</v>
      </c>
      <c r="O14" s="372"/>
      <c r="P14" s="272"/>
      <c r="Q14" s="246"/>
      <c r="S14" s="247"/>
      <c r="T14" s="247"/>
      <c r="U14" s="248"/>
    </row>
    <row r="15" spans="3:21" ht="19.5" customHeight="1">
      <c r="C15" s="254"/>
      <c r="D15" s="259"/>
      <c r="E15" s="273"/>
      <c r="F15" s="280" t="s">
        <v>132</v>
      </c>
      <c r="G15" s="281"/>
      <c r="H15" s="282">
        <f>+'[1]Balance-Anexo1A'!F10</f>
        <v>915766.69</v>
      </c>
      <c r="I15" s="283"/>
      <c r="J15" s="277"/>
      <c r="K15" s="277">
        <f>+'[1]Balance-Anexo1A'!I10</f>
        <v>1259471.95</v>
      </c>
      <c r="L15" s="276"/>
      <c r="M15" s="284">
        <f t="shared" ref="M15:M20" si="0">+H15-K15</f>
        <v>-343705.26</v>
      </c>
      <c r="N15" s="278">
        <f t="shared" ref="N15:N20" si="1">+M15/K15</f>
        <v>-0.27289631976321505</v>
      </c>
      <c r="O15" s="279"/>
      <c r="P15" s="272"/>
      <c r="Q15" s="246"/>
      <c r="S15" s="247"/>
      <c r="T15" s="247"/>
      <c r="U15" s="248"/>
    </row>
    <row r="16" spans="3:21" ht="19.5" customHeight="1">
      <c r="C16" s="254"/>
      <c r="D16" s="259"/>
      <c r="E16" s="273"/>
      <c r="F16" s="280" t="s">
        <v>133</v>
      </c>
      <c r="G16" s="281"/>
      <c r="H16" s="282">
        <f>+'[1]Balance-Anexo1A'!F16</f>
        <v>181454409.06999999</v>
      </c>
      <c r="I16" s="283"/>
      <c r="J16" s="277"/>
      <c r="K16" s="277">
        <f>+'[1]Balance-Anexo1A'!I16</f>
        <v>161124585.90000001</v>
      </c>
      <c r="L16" s="270"/>
      <c r="M16" s="284">
        <f t="shared" si="0"/>
        <v>20329823.169999987</v>
      </c>
      <c r="N16" s="278">
        <f t="shared" si="1"/>
        <v>0.12617455651751025</v>
      </c>
      <c r="O16" s="279"/>
      <c r="P16" s="272"/>
      <c r="Q16" s="246"/>
      <c r="S16" s="247"/>
      <c r="T16" s="247"/>
      <c r="U16" s="248"/>
    </row>
    <row r="17" spans="3:21" ht="19.5" customHeight="1">
      <c r="C17" s="254"/>
      <c r="D17" s="259"/>
      <c r="E17" s="273"/>
      <c r="F17" s="280" t="s">
        <v>134</v>
      </c>
      <c r="G17" s="281"/>
      <c r="H17" s="282">
        <f>+'[1]Balance-Anexo1A'!F24</f>
        <v>4705820.8699999899</v>
      </c>
      <c r="I17" s="283"/>
      <c r="J17" s="277"/>
      <c r="K17" s="277">
        <f>+'[1]Balance-Anexo1A'!I24</f>
        <v>5131922.9100000113</v>
      </c>
      <c r="L17" s="270"/>
      <c r="M17" s="284">
        <f t="shared" si="0"/>
        <v>-426102.04000002146</v>
      </c>
      <c r="N17" s="278">
        <f t="shared" si="1"/>
        <v>-8.3029703967244614E-2</v>
      </c>
      <c r="O17" s="279"/>
      <c r="P17" s="272"/>
      <c r="Q17" s="246"/>
      <c r="S17" s="247"/>
      <c r="T17" s="247"/>
      <c r="U17" s="248"/>
    </row>
    <row r="18" spans="3:21" ht="19.5" customHeight="1">
      <c r="C18" s="254"/>
      <c r="D18" s="259"/>
      <c r="E18" s="273"/>
      <c r="F18" s="280" t="s">
        <v>135</v>
      </c>
      <c r="G18" s="281"/>
      <c r="H18" s="282">
        <f>+'[1]Balance-Anexo1A'!F47</f>
        <v>4065584.5599999996</v>
      </c>
      <c r="I18" s="283"/>
      <c r="J18" s="277"/>
      <c r="K18" s="277">
        <f>+'[1]Balance-Anexo1A'!I47</f>
        <v>3862827.6200000006</v>
      </c>
      <c r="L18" s="270"/>
      <c r="M18" s="284">
        <f t="shared" si="0"/>
        <v>202756.93999999901</v>
      </c>
      <c r="N18" s="278">
        <f t="shared" si="1"/>
        <v>5.2489253972974076E-2</v>
      </c>
      <c r="O18" s="279"/>
      <c r="P18" s="272"/>
      <c r="Q18" s="246"/>
      <c r="S18" s="247"/>
      <c r="T18" s="247"/>
      <c r="U18" s="248"/>
    </row>
    <row r="19" spans="3:21" ht="19.5" customHeight="1">
      <c r="C19" s="254"/>
      <c r="D19" s="259"/>
      <c r="E19" s="286"/>
      <c r="F19" s="287" t="s">
        <v>136</v>
      </c>
      <c r="G19" s="281"/>
      <c r="H19" s="288">
        <f>+'[1]Balance-Anexo1A'!F51</f>
        <v>5265580.6800000006</v>
      </c>
      <c r="I19" s="289"/>
      <c r="J19" s="290"/>
      <c r="K19" s="290">
        <f>+'[1]Balance-Anexo1A'!I51</f>
        <v>5848515.1500000004</v>
      </c>
      <c r="L19" s="270"/>
      <c r="M19" s="284">
        <f t="shared" si="0"/>
        <v>-582934.46999999974</v>
      </c>
      <c r="N19" s="278">
        <f t="shared" si="1"/>
        <v>-9.9672216801900512E-2</v>
      </c>
      <c r="O19" s="279"/>
      <c r="P19" s="272"/>
      <c r="Q19" s="246"/>
      <c r="S19" s="247"/>
      <c r="T19" s="247"/>
      <c r="U19" s="248"/>
    </row>
    <row r="20" spans="3:21" ht="19.5" customHeight="1">
      <c r="C20" s="254"/>
      <c r="D20" s="259"/>
      <c r="E20" s="291"/>
      <c r="F20" s="292" t="s">
        <v>137</v>
      </c>
      <c r="G20" s="293"/>
      <c r="H20" s="294">
        <f>+'[1]Balance-Anexo1A'!F59</f>
        <v>62037.380000000005</v>
      </c>
      <c r="I20" s="295"/>
      <c r="J20" s="296"/>
      <c r="K20" s="296">
        <f>+'[1]Balance-Anexo1A'!I59</f>
        <v>54706.330000000016</v>
      </c>
      <c r="L20" s="270"/>
      <c r="M20" s="329">
        <f t="shared" si="0"/>
        <v>7331.0499999999884</v>
      </c>
      <c r="N20" s="299">
        <f t="shared" si="1"/>
        <v>0.13400734430549419</v>
      </c>
      <c r="O20" s="300"/>
      <c r="P20" s="3"/>
      <c r="Q20" s="4"/>
      <c r="S20" s="247"/>
      <c r="T20" s="247"/>
      <c r="U20" s="248"/>
    </row>
    <row r="21" spans="3:21" ht="5.25" hidden="1" customHeight="1">
      <c r="C21" s="254"/>
      <c r="D21" s="259"/>
      <c r="E21" s="273"/>
      <c r="F21" s="280"/>
      <c r="G21" s="281"/>
      <c r="H21" s="301"/>
      <c r="I21" s="302"/>
      <c r="J21" s="304"/>
      <c r="K21" s="304"/>
      <c r="L21" s="270"/>
      <c r="M21" s="303"/>
      <c r="N21" s="305" t="e">
        <f>+M21/#REF!</f>
        <v>#REF!</v>
      </c>
      <c r="O21" s="271"/>
      <c r="P21" s="3"/>
      <c r="Q21" s="4"/>
      <c r="S21" s="306"/>
      <c r="T21" s="247"/>
      <c r="U21" s="248"/>
    </row>
    <row r="22" spans="3:21" ht="21" customHeight="1">
      <c r="C22" s="254"/>
      <c r="D22" s="259"/>
      <c r="E22" s="307"/>
      <c r="F22" s="308"/>
      <c r="G22" s="309" t="s">
        <v>138</v>
      </c>
      <c r="H22" s="310">
        <f>SUM(H15:H20)</f>
        <v>196469199.25</v>
      </c>
      <c r="I22" s="311"/>
      <c r="J22" s="310"/>
      <c r="K22" s="313">
        <f>SUM(K15:K20)</f>
        <v>177282029.86000001</v>
      </c>
      <c r="L22" s="383"/>
      <c r="M22" s="312">
        <f>SUM(M15:M20)</f>
        <v>19187169.389999963</v>
      </c>
      <c r="N22" s="378">
        <f>+M22/K22</f>
        <v>0.10822963503493338</v>
      </c>
      <c r="O22" s="385"/>
      <c r="P22" s="3"/>
      <c r="Q22" s="4"/>
      <c r="S22" s="247"/>
      <c r="T22" s="247"/>
      <c r="U22" s="248"/>
    </row>
    <row r="23" spans="3:21" ht="8.25" customHeight="1">
      <c r="C23" s="254"/>
      <c r="D23" s="259"/>
      <c r="E23" s="286"/>
      <c r="F23" s="280"/>
      <c r="G23" s="281"/>
      <c r="H23" s="314"/>
      <c r="I23" s="315"/>
      <c r="J23" s="323"/>
      <c r="K23" s="326"/>
      <c r="L23" s="386"/>
      <c r="M23" s="325"/>
      <c r="N23" s="387"/>
      <c r="O23" s="388"/>
      <c r="P23" s="3"/>
      <c r="Q23" s="4"/>
      <c r="S23" s="247"/>
      <c r="T23" s="247"/>
      <c r="U23" s="248"/>
    </row>
    <row r="24" spans="3:21" ht="12.75" customHeight="1">
      <c r="C24" s="254"/>
      <c r="D24" s="259"/>
      <c r="E24" s="273"/>
      <c r="F24" s="319" t="s">
        <v>139</v>
      </c>
      <c r="G24" s="320"/>
      <c r="H24" s="314"/>
      <c r="I24" s="315"/>
      <c r="J24" s="314"/>
      <c r="K24" s="317"/>
      <c r="L24" s="270"/>
      <c r="M24" s="316"/>
      <c r="N24" s="318"/>
      <c r="O24" s="271"/>
      <c r="P24" s="3"/>
      <c r="Q24" s="4"/>
      <c r="S24" s="247"/>
      <c r="T24" s="247"/>
      <c r="U24" s="248"/>
    </row>
    <row r="25" spans="3:21" ht="6" customHeight="1">
      <c r="C25" s="254"/>
      <c r="D25" s="259"/>
      <c r="E25" s="286"/>
      <c r="F25" s="280"/>
      <c r="G25" s="281"/>
      <c r="H25" s="314"/>
      <c r="I25" s="315"/>
      <c r="J25" s="389"/>
      <c r="K25" s="390"/>
      <c r="L25" s="391"/>
      <c r="M25" s="392"/>
      <c r="N25" s="393"/>
      <c r="O25" s="351"/>
      <c r="P25" s="3"/>
      <c r="Q25" s="4"/>
      <c r="S25" s="247"/>
      <c r="T25" s="247"/>
      <c r="U25" s="248"/>
    </row>
    <row r="26" spans="3:21" ht="14.25" customHeight="1">
      <c r="C26" s="254"/>
      <c r="D26" s="259"/>
      <c r="E26" s="321" t="s">
        <v>140</v>
      </c>
      <c r="F26" s="322"/>
      <c r="G26" s="275"/>
      <c r="H26" s="323"/>
      <c r="I26" s="324"/>
      <c r="J26" s="317"/>
      <c r="K26" s="317"/>
      <c r="L26" s="270"/>
      <c r="M26" s="316"/>
      <c r="N26" s="318"/>
      <c r="O26" s="271"/>
      <c r="P26" s="3"/>
      <c r="Q26" s="4"/>
      <c r="S26" s="247"/>
      <c r="T26" s="247"/>
      <c r="U26" s="248"/>
    </row>
    <row r="27" spans="3:21" ht="21" customHeight="1">
      <c r="C27" s="254"/>
      <c r="D27" s="259"/>
      <c r="E27" s="286"/>
      <c r="F27" s="399" t="s">
        <v>141</v>
      </c>
      <c r="G27" s="400"/>
      <c r="H27" s="327">
        <f>+'[1]Balance-Anexo1A'!F67</f>
        <v>458605.68</v>
      </c>
      <c r="I27" s="328"/>
      <c r="J27" s="285"/>
      <c r="K27" s="285">
        <f>+'[1]Balance-Anexo1A'!I67</f>
        <v>879380.09</v>
      </c>
      <c r="L27" s="276"/>
      <c r="M27" s="329">
        <f>+H27-K27</f>
        <v>-420774.41</v>
      </c>
      <c r="N27" s="305">
        <f>+M27/K27</f>
        <v>-0.47848980751883974</v>
      </c>
      <c r="O27" s="271"/>
      <c r="P27" s="3"/>
      <c r="Q27" s="4"/>
      <c r="S27" s="247"/>
      <c r="T27" s="247"/>
      <c r="U27" s="248"/>
    </row>
    <row r="28" spans="3:21" ht="21" customHeight="1">
      <c r="C28" s="254"/>
      <c r="D28" s="259"/>
      <c r="E28" s="286"/>
      <c r="F28" s="280" t="s">
        <v>142</v>
      </c>
      <c r="G28" s="281"/>
      <c r="H28" s="301">
        <f>+'[1]Balance-Anexo1A'!F73</f>
        <v>105634201.93000001</v>
      </c>
      <c r="I28" s="315"/>
      <c r="J28" s="304"/>
      <c r="K28" s="304">
        <f>+'[1]Balance-Anexo1A'!I73</f>
        <v>105978854.72</v>
      </c>
      <c r="L28" s="270"/>
      <c r="M28" s="329">
        <f>+H28-K28</f>
        <v>-344652.78999999166</v>
      </c>
      <c r="N28" s="305">
        <f>+M28/K28</f>
        <v>-3.2520901543102811E-3</v>
      </c>
      <c r="O28" s="271"/>
      <c r="P28" s="3"/>
      <c r="Q28" s="4"/>
      <c r="S28" s="247"/>
      <c r="T28" s="247"/>
      <c r="U28" s="248"/>
    </row>
    <row r="29" spans="3:21" ht="21" customHeight="1">
      <c r="C29" s="254"/>
      <c r="D29" s="259"/>
      <c r="E29" s="307"/>
      <c r="F29" s="292" t="s">
        <v>143</v>
      </c>
      <c r="G29" s="293"/>
      <c r="H29" s="330">
        <f>+'[1]Balance-Anexo1A'!F77</f>
        <v>508640.63000000006</v>
      </c>
      <c r="I29" s="331"/>
      <c r="J29" s="332"/>
      <c r="K29" s="297">
        <f>+'[1]Balance-Anexo1A'!I77</f>
        <v>556020.93000000005</v>
      </c>
      <c r="L29" s="270"/>
      <c r="M29" s="329">
        <f>+H29-K29</f>
        <v>-47380.299999999988</v>
      </c>
      <c r="N29" s="299">
        <f>+M29/K29</f>
        <v>-8.5213159152120382E-2</v>
      </c>
      <c r="O29" s="333"/>
      <c r="P29" s="3"/>
      <c r="Q29" s="4"/>
      <c r="S29" s="247"/>
      <c r="T29" s="247"/>
      <c r="U29" s="248"/>
    </row>
    <row r="30" spans="3:21" ht="4.5" hidden="1" customHeight="1">
      <c r="C30" s="254"/>
      <c r="D30" s="259"/>
      <c r="E30" s="273"/>
      <c r="F30" s="280"/>
      <c r="G30" s="281"/>
      <c r="H30" s="301"/>
      <c r="I30" s="302"/>
      <c r="J30" s="304"/>
      <c r="K30" s="304"/>
      <c r="L30" s="270"/>
      <c r="M30" s="303"/>
      <c r="N30" s="305" t="e">
        <f>+M30/#REF!</f>
        <v>#REF!</v>
      </c>
      <c r="O30" s="271"/>
      <c r="P30" s="3"/>
      <c r="Q30" s="4"/>
      <c r="S30" s="247"/>
      <c r="T30" s="247"/>
      <c r="U30" s="248"/>
    </row>
    <row r="31" spans="3:21" ht="21" customHeight="1">
      <c r="C31" s="254"/>
      <c r="D31" s="259"/>
      <c r="E31" s="261"/>
      <c r="F31" s="308"/>
      <c r="G31" s="309" t="s">
        <v>144</v>
      </c>
      <c r="H31" s="310">
        <f>SUM(H27:H29)</f>
        <v>106601448.24000001</v>
      </c>
      <c r="I31" s="311"/>
      <c r="J31" s="310"/>
      <c r="K31" s="313">
        <f>SUM(K27:K29)</f>
        <v>107414255.74000001</v>
      </c>
      <c r="L31" s="377"/>
      <c r="M31" s="312">
        <f>SUM(M27:M29)</f>
        <v>-812807.49999999162</v>
      </c>
      <c r="N31" s="378">
        <f>+M31/K31</f>
        <v>-7.5670356266995028E-3</v>
      </c>
      <c r="O31" s="372"/>
      <c r="P31" s="3"/>
      <c r="Q31" s="4"/>
      <c r="S31" s="247"/>
      <c r="T31" s="247"/>
      <c r="U31" s="248"/>
    </row>
    <row r="32" spans="3:21" ht="9.75" hidden="1" customHeight="1">
      <c r="C32" s="254"/>
      <c r="D32" s="259"/>
      <c r="E32" s="273"/>
      <c r="F32" s="280"/>
      <c r="G32" s="281"/>
      <c r="H32" s="314"/>
      <c r="I32" s="315"/>
      <c r="J32" s="317"/>
      <c r="K32" s="317"/>
      <c r="L32" s="270"/>
      <c r="M32" s="316"/>
      <c r="N32" s="334" t="e">
        <f>+#REF!/#REF!</f>
        <v>#REF!</v>
      </c>
      <c r="O32" s="271"/>
      <c r="P32" s="3"/>
      <c r="Q32" s="4"/>
      <c r="S32" s="247"/>
      <c r="T32" s="247"/>
      <c r="U32" s="248"/>
    </row>
    <row r="33" spans="3:21" ht="6" hidden="1" customHeight="1">
      <c r="C33" s="254"/>
      <c r="D33" s="259"/>
      <c r="E33" s="273"/>
      <c r="F33" s="280"/>
      <c r="G33" s="281"/>
      <c r="H33" s="314"/>
      <c r="I33" s="315"/>
      <c r="J33" s="317"/>
      <c r="K33" s="317"/>
      <c r="L33" s="270"/>
      <c r="M33" s="316"/>
      <c r="N33" s="334" t="e">
        <f>+#REF!/#REF!</f>
        <v>#REF!</v>
      </c>
      <c r="O33" s="271"/>
      <c r="P33" s="3"/>
      <c r="Q33" s="4"/>
      <c r="S33" s="247"/>
      <c r="T33" s="247"/>
      <c r="U33" s="248"/>
    </row>
    <row r="34" spans="3:21" ht="21" customHeight="1">
      <c r="C34" s="254"/>
      <c r="D34" s="259"/>
      <c r="E34" s="335" t="s">
        <v>145</v>
      </c>
      <c r="F34" s="336"/>
      <c r="G34" s="281"/>
      <c r="H34" s="314"/>
      <c r="I34" s="315"/>
      <c r="J34" s="379"/>
      <c r="K34" s="380"/>
      <c r="L34" s="364"/>
      <c r="M34" s="381"/>
      <c r="N34" s="382"/>
      <c r="O34" s="372"/>
      <c r="P34" s="3"/>
      <c r="Q34" s="4"/>
      <c r="S34" s="247"/>
      <c r="T34" s="247"/>
      <c r="U34" s="248"/>
    </row>
    <row r="35" spans="3:21" ht="21" customHeight="1">
      <c r="C35" s="254"/>
      <c r="D35" s="259"/>
      <c r="E35" s="273"/>
      <c r="F35" s="274" t="s">
        <v>7</v>
      </c>
      <c r="G35" s="275"/>
      <c r="H35" s="337">
        <f>+'[1]Balance-Anexo1A'!F84</f>
        <v>146338169.74000001</v>
      </c>
      <c r="I35" s="338"/>
      <c r="J35" s="285"/>
      <c r="K35" s="285">
        <f>+'[1]Balance-Anexo1A'!I84</f>
        <v>146153576.79000002</v>
      </c>
      <c r="L35" s="270"/>
      <c r="M35" s="329">
        <f>+H35-K35</f>
        <v>184592.94999998808</v>
      </c>
      <c r="N35" s="305">
        <f>+M35/K35</f>
        <v>1.263006722478092E-3</v>
      </c>
      <c r="O35" s="271"/>
      <c r="P35" s="3"/>
      <c r="Q35" s="4"/>
      <c r="S35" s="247"/>
      <c r="T35" s="247"/>
      <c r="U35" s="248"/>
    </row>
    <row r="36" spans="3:21" ht="21" customHeight="1">
      <c r="C36" s="254"/>
      <c r="D36" s="259"/>
      <c r="E36" s="273"/>
      <c r="F36" s="280" t="s">
        <v>146</v>
      </c>
      <c r="G36" s="281"/>
      <c r="H36" s="327">
        <f>+'[1]Balance-Anexo1A'!F104</f>
        <v>158551146.74000001</v>
      </c>
      <c r="I36" s="328"/>
      <c r="J36" s="285"/>
      <c r="K36" s="285">
        <f>+'[1]Balance-Anexo1A'!I104</f>
        <v>142385190.64999998</v>
      </c>
      <c r="L36" s="270"/>
      <c r="M36" s="329">
        <f>+H36-K36</f>
        <v>16165956.090000033</v>
      </c>
      <c r="N36" s="305">
        <f>+M36/K36</f>
        <v>0.11353678016794534</v>
      </c>
      <c r="O36" s="271"/>
      <c r="P36" s="339"/>
      <c r="Q36" s="4"/>
      <c r="S36" s="247"/>
      <c r="T36" s="247"/>
      <c r="U36" s="248"/>
    </row>
    <row r="37" spans="3:21" ht="21" customHeight="1">
      <c r="C37" s="254"/>
      <c r="D37" s="259"/>
      <c r="E37" s="273"/>
      <c r="F37" s="280" t="s">
        <v>108</v>
      </c>
      <c r="G37" s="281"/>
      <c r="H37" s="327">
        <f>+'[1]Balance-Anexo1A'!F111</f>
        <v>-218334484.50999999</v>
      </c>
      <c r="I37" s="328"/>
      <c r="J37" s="285"/>
      <c r="K37" s="285">
        <f>+'[1]Balance-Anexo1A'!I111</f>
        <v>-222460216.71000001</v>
      </c>
      <c r="L37" s="270"/>
      <c r="M37" s="329">
        <f>+H37-K37</f>
        <v>4125732.2000000179</v>
      </c>
      <c r="N37" s="305">
        <f>-M37/K37</f>
        <v>1.8545932666146497E-2</v>
      </c>
      <c r="O37" s="271"/>
      <c r="P37" s="339"/>
      <c r="Q37" s="4"/>
      <c r="S37" s="247"/>
      <c r="T37" s="247"/>
      <c r="U37" s="248"/>
    </row>
    <row r="38" spans="3:21" ht="21" customHeight="1">
      <c r="C38" s="254"/>
      <c r="D38" s="259"/>
      <c r="E38" s="307"/>
      <c r="F38" s="292" t="s">
        <v>147</v>
      </c>
      <c r="G38" s="293"/>
      <c r="H38" s="340">
        <f>+'[1]Balance-Anexo1A'!F112</f>
        <v>3312919.04</v>
      </c>
      <c r="I38" s="298"/>
      <c r="J38" s="297"/>
      <c r="K38" s="297">
        <f>+'[1]Balance-Anexo1A'!I112</f>
        <v>3789223.39</v>
      </c>
      <c r="L38" s="270"/>
      <c r="M38" s="329">
        <f>+H38-K38</f>
        <v>-476304.35000000009</v>
      </c>
      <c r="N38" s="299">
        <f>M38/K38</f>
        <v>-0.12569972814403008</v>
      </c>
      <c r="O38" s="271"/>
      <c r="P38" s="339"/>
      <c r="Q38" s="4"/>
      <c r="S38" s="247"/>
      <c r="T38" s="247"/>
      <c r="U38" s="248"/>
    </row>
    <row r="39" spans="3:21" ht="4.5" hidden="1" customHeight="1">
      <c r="C39" s="254"/>
      <c r="D39" s="259"/>
      <c r="E39" s="273"/>
      <c r="F39" s="280"/>
      <c r="G39" s="281"/>
      <c r="H39" s="301"/>
      <c r="I39" s="302"/>
      <c r="J39" s="304"/>
      <c r="K39" s="304"/>
      <c r="L39" s="270"/>
      <c r="M39" s="303"/>
      <c r="N39" s="305" t="e">
        <f>+M39/#REF!</f>
        <v>#REF!</v>
      </c>
      <c r="O39" s="271"/>
      <c r="P39" s="3"/>
      <c r="Q39" s="4"/>
      <c r="S39" s="247"/>
      <c r="T39" s="247"/>
      <c r="U39" s="248"/>
    </row>
    <row r="40" spans="3:21" ht="21" customHeight="1">
      <c r="C40" s="254"/>
      <c r="D40" s="259"/>
      <c r="E40" s="307"/>
      <c r="F40" s="308"/>
      <c r="G40" s="309" t="s">
        <v>148</v>
      </c>
      <c r="H40" s="341">
        <f>SUM(H35:H39)</f>
        <v>89867751.010000035</v>
      </c>
      <c r="I40" s="342"/>
      <c r="J40" s="341"/>
      <c r="K40" s="344">
        <f>SUM(K35:K39)</f>
        <v>69867774.11999999</v>
      </c>
      <c r="L40" s="377"/>
      <c r="M40" s="343">
        <f>SUM(M35:M39)</f>
        <v>19999976.890000038</v>
      </c>
      <c r="N40" s="378">
        <f>+M40/K40</f>
        <v>0.28625467380210912</v>
      </c>
      <c r="O40" s="372"/>
      <c r="P40" s="3"/>
      <c r="Q40" s="4"/>
      <c r="S40" s="247"/>
      <c r="T40" s="247"/>
      <c r="U40" s="248"/>
    </row>
    <row r="41" spans="3:21" ht="8.25" hidden="1" customHeight="1">
      <c r="C41" s="254"/>
      <c r="D41" s="259"/>
      <c r="E41" s="273"/>
      <c r="F41" s="280"/>
      <c r="G41" s="281"/>
      <c r="H41" s="345"/>
      <c r="I41" s="346"/>
      <c r="J41" s="348"/>
      <c r="K41" s="348"/>
      <c r="L41" s="270"/>
      <c r="M41" s="347"/>
      <c r="N41" s="349" t="e">
        <f>+M41/#REF!</f>
        <v>#REF!</v>
      </c>
      <c r="O41" s="271"/>
      <c r="P41" s="3"/>
      <c r="Q41" s="4"/>
      <c r="S41" s="247"/>
      <c r="T41" s="247"/>
      <c r="U41" s="248"/>
    </row>
    <row r="42" spans="3:21" ht="7.5" hidden="1" customHeight="1">
      <c r="C42" s="254"/>
      <c r="D42" s="259"/>
      <c r="E42" s="273"/>
      <c r="F42" s="280"/>
      <c r="G42" s="281"/>
      <c r="H42" s="301"/>
      <c r="I42" s="302"/>
      <c r="J42" s="304"/>
      <c r="K42" s="304"/>
      <c r="L42" s="270"/>
      <c r="M42" s="303"/>
      <c r="N42" s="349" t="e">
        <f>+M42/#REF!</f>
        <v>#REF!</v>
      </c>
      <c r="O42" s="271"/>
      <c r="P42" s="3"/>
      <c r="Q42" s="4"/>
      <c r="S42" s="247"/>
      <c r="T42" s="247"/>
      <c r="U42" s="248"/>
    </row>
    <row r="43" spans="3:21" ht="21" customHeight="1">
      <c r="C43" s="254"/>
      <c r="D43" s="259"/>
      <c r="E43" s="307"/>
      <c r="F43" s="308"/>
      <c r="G43" s="309" t="s">
        <v>149</v>
      </c>
      <c r="H43" s="310">
        <f>+H31+H40</f>
        <v>196469199.25000006</v>
      </c>
      <c r="I43" s="311"/>
      <c r="J43" s="310"/>
      <c r="K43" s="313">
        <f>+K31+K40</f>
        <v>177282029.86000001</v>
      </c>
      <c r="L43" s="383"/>
      <c r="M43" s="312">
        <f>+M31+M40</f>
        <v>19187169.390000045</v>
      </c>
      <c r="N43" s="378">
        <f>+M43/K43</f>
        <v>0.10822963503493384</v>
      </c>
      <c r="O43" s="384"/>
      <c r="P43" s="3"/>
      <c r="Q43" s="4"/>
      <c r="S43" s="247"/>
      <c r="T43" s="247"/>
      <c r="U43" s="248"/>
    </row>
    <row r="44" spans="3:21" ht="6.75" customHeight="1">
      <c r="C44" s="254"/>
      <c r="D44" s="259"/>
      <c r="E44" s="350"/>
      <c r="F44" s="270"/>
      <c r="G44" s="270"/>
      <c r="H44" s="270"/>
      <c r="I44" s="270"/>
      <c r="J44" s="270"/>
      <c r="K44" s="270"/>
      <c r="L44" s="270"/>
      <c r="M44" s="270"/>
      <c r="N44" s="270"/>
      <c r="O44" s="350"/>
      <c r="P44" s="3"/>
      <c r="Q44" s="4"/>
      <c r="S44" s="247"/>
      <c r="T44" s="247"/>
      <c r="U44" s="248"/>
    </row>
    <row r="45" spans="3:21">
      <c r="C45" s="254"/>
      <c r="F45" s="4"/>
      <c r="G45" s="4"/>
      <c r="H45" s="4"/>
      <c r="I45" s="4"/>
      <c r="J45" s="4"/>
      <c r="K45" s="4"/>
      <c r="L45" s="4"/>
      <c r="M45" s="4"/>
      <c r="N45" s="4"/>
      <c r="O45" s="4"/>
      <c r="P45" s="352"/>
      <c r="Q45" s="353"/>
    </row>
    <row r="46" spans="3:21">
      <c r="C46" s="254"/>
      <c r="F46" s="4"/>
      <c r="G46" s="4"/>
      <c r="H46" s="4"/>
      <c r="I46" s="4"/>
      <c r="J46" s="4"/>
      <c r="K46" s="4"/>
      <c r="L46" s="4"/>
      <c r="M46" s="4"/>
      <c r="N46" s="4"/>
      <c r="O46" s="4"/>
      <c r="P46" s="352"/>
      <c r="Q46" s="353"/>
    </row>
    <row r="47" spans="3:21">
      <c r="C47" s="254"/>
      <c r="P47" s="256"/>
      <c r="Q47" s="354"/>
    </row>
    <row r="48" spans="3:21">
      <c r="C48" s="254"/>
      <c r="H48" s="355"/>
      <c r="I48" s="355"/>
      <c r="P48" s="256"/>
      <c r="Q48" s="354"/>
    </row>
    <row r="49" spans="3:17">
      <c r="C49" s="254"/>
      <c r="P49" s="256"/>
      <c r="Q49" s="354"/>
    </row>
    <row r="50" spans="3:17">
      <c r="C50" s="254"/>
      <c r="P50" s="256"/>
      <c r="Q50" s="354"/>
    </row>
    <row r="51" spans="3:17">
      <c r="C51" s="254"/>
      <c r="P51" s="256"/>
      <c r="Q51" s="354"/>
    </row>
    <row r="52" spans="3:17">
      <c r="C52" s="254"/>
      <c r="P52" s="256"/>
      <c r="Q52" s="354"/>
    </row>
    <row r="53" spans="3:17" ht="18.75">
      <c r="C53" s="254"/>
      <c r="E53" s="394" t="s">
        <v>151</v>
      </c>
      <c r="F53" s="394"/>
      <c r="G53" s="394"/>
      <c r="H53" s="394"/>
      <c r="I53" s="394"/>
      <c r="J53" s="394"/>
      <c r="K53" s="394"/>
      <c r="L53" s="394"/>
      <c r="M53" s="394"/>
      <c r="N53" s="394"/>
      <c r="P53" s="256"/>
      <c r="Q53" s="354"/>
    </row>
    <row r="54" spans="3:17">
      <c r="C54" s="254"/>
      <c r="P54" s="256"/>
      <c r="Q54" s="354"/>
    </row>
    <row r="55" spans="3:17" hidden="1">
      <c r="C55" s="254"/>
      <c r="P55" s="256"/>
      <c r="Q55" s="354"/>
    </row>
    <row r="56" spans="3:17" hidden="1">
      <c r="C56" s="254"/>
      <c r="P56" s="256"/>
      <c r="Q56" s="354"/>
    </row>
    <row r="57" spans="3:17">
      <c r="C57" s="254"/>
      <c r="P57" s="256"/>
      <c r="Q57" s="354"/>
    </row>
    <row r="58" spans="3:17" ht="15.75" thickBot="1">
      <c r="C58" s="356"/>
      <c r="D58" s="357"/>
      <c r="E58" s="358"/>
      <c r="F58" s="358"/>
      <c r="G58" s="358"/>
      <c r="H58" s="358"/>
      <c r="I58" s="358"/>
      <c r="J58" s="358"/>
      <c r="K58" s="358"/>
      <c r="L58" s="358"/>
      <c r="M58" s="358"/>
      <c r="N58" s="358"/>
      <c r="O58" s="358"/>
      <c r="P58" s="359"/>
      <c r="Q58" s="354"/>
    </row>
    <row r="59" spans="3:17">
      <c r="E59" s="360"/>
      <c r="H59" s="361"/>
      <c r="I59" s="361"/>
    </row>
    <row r="63" spans="3:17" ht="21.75" customHeight="1"/>
    <row r="73" spans="8:10">
      <c r="H73" s="362"/>
      <c r="J73" s="363"/>
    </row>
    <row r="74" spans="8:10">
      <c r="H74" s="362"/>
      <c r="J74" s="363"/>
    </row>
  </sheetData>
  <mergeCells count="6">
    <mergeCell ref="E53:N53"/>
    <mergeCell ref="E5:N5"/>
    <mergeCell ref="E7:N7"/>
    <mergeCell ref="E9:N9"/>
    <mergeCell ref="E11:N11"/>
    <mergeCell ref="F27:G27"/>
  </mergeCells>
  <printOptions horizontalCentered="1"/>
  <pageMargins left="0" right="0.35433070866141736" top="0.74803149606299213" bottom="0.74803149606299213" header="0.98425196850393704" footer="0.51181102362204722"/>
  <pageSetup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H62"/>
  <sheetViews>
    <sheetView showGridLines="0" zoomScale="80" zoomScaleNormal="80" workbookViewId="0">
      <selection activeCell="J28" sqref="J28"/>
    </sheetView>
  </sheetViews>
  <sheetFormatPr baseColWidth="10" defaultColWidth="11.42578125" defaultRowHeight="12.75"/>
  <cols>
    <col min="1" max="1" width="2.28515625" style="1" customWidth="1"/>
    <col min="2" max="2" width="3.7109375" style="1" customWidth="1"/>
    <col min="3" max="3" width="69.140625" style="1" customWidth="1"/>
    <col min="4" max="4" width="16.42578125" style="1" customWidth="1"/>
    <col min="5" max="5" width="15.85546875" style="1" customWidth="1"/>
    <col min="6" max="6" width="16.7109375" style="1" customWidth="1"/>
    <col min="7" max="7" width="11.85546875" style="1" customWidth="1"/>
    <col min="8" max="8" width="17.42578125" style="1" customWidth="1"/>
    <col min="9" max="16384" width="11.42578125" style="1"/>
  </cols>
  <sheetData>
    <row r="1" spans="1:8" ht="21">
      <c r="A1" s="7"/>
      <c r="B1" s="8"/>
      <c r="C1" s="9"/>
      <c r="D1" s="9"/>
      <c r="E1" s="9"/>
    </row>
    <row r="2" spans="1:8" ht="21">
      <c r="A2" s="7"/>
      <c r="B2" s="8"/>
      <c r="C2" s="9"/>
      <c r="D2" s="9"/>
      <c r="E2" s="9"/>
    </row>
    <row r="3" spans="1:8" ht="44.25" customHeight="1">
      <c r="B3" s="401" t="s">
        <v>5</v>
      </c>
      <c r="C3" s="401"/>
      <c r="D3" s="401"/>
      <c r="E3" s="401"/>
      <c r="F3" s="401"/>
      <c r="G3" s="401"/>
      <c r="H3" s="186"/>
    </row>
    <row r="4" spans="1:8" ht="18">
      <c r="B4" s="402" t="s">
        <v>123</v>
      </c>
      <c r="C4" s="402"/>
      <c r="D4" s="402"/>
      <c r="E4" s="402"/>
      <c r="F4" s="402"/>
      <c r="G4" s="402"/>
      <c r="H4" s="187"/>
    </row>
    <row r="5" spans="1:8" ht="13.5" thickBot="1">
      <c r="B5" s="403" t="s">
        <v>0</v>
      </c>
      <c r="C5" s="403"/>
      <c r="D5" s="403"/>
      <c r="E5" s="403"/>
      <c r="F5" s="403"/>
      <c r="G5" s="403"/>
      <c r="H5" s="188"/>
    </row>
    <row r="6" spans="1:8" ht="33" customHeight="1">
      <c r="A6" s="2"/>
      <c r="B6" s="404" t="s">
        <v>68</v>
      </c>
      <c r="C6" s="405"/>
      <c r="D6" s="228" t="s">
        <v>122</v>
      </c>
      <c r="E6" s="228" t="s">
        <v>107</v>
      </c>
      <c r="F6" s="229" t="s">
        <v>109</v>
      </c>
      <c r="G6" s="230" t="s">
        <v>98</v>
      </c>
      <c r="H6" s="189"/>
    </row>
    <row r="7" spans="1:8" ht="26.1" customHeight="1">
      <c r="A7" s="2"/>
      <c r="B7" s="231"/>
      <c r="C7" s="14"/>
      <c r="D7" s="190" t="s">
        <v>101</v>
      </c>
      <c r="E7" s="218" t="s">
        <v>102</v>
      </c>
      <c r="F7" s="222" t="s">
        <v>103</v>
      </c>
      <c r="G7" s="232" t="s">
        <v>104</v>
      </c>
      <c r="H7" s="191"/>
    </row>
    <row r="8" spans="1:8" ht="21" customHeight="1">
      <c r="A8" s="2"/>
      <c r="B8" s="233" t="s">
        <v>152</v>
      </c>
      <c r="C8" s="192"/>
      <c r="D8" s="193">
        <f>SUM(D9:D13)</f>
        <v>5147051.1900000004</v>
      </c>
      <c r="E8" s="193">
        <f>SUM(E9:E13)</f>
        <v>5349296.71</v>
      </c>
      <c r="F8" s="221">
        <f>SUM(F9:F12)</f>
        <v>-202245.52000000014</v>
      </c>
      <c r="G8" s="234">
        <f>+F8/E8</f>
        <v>-3.780787100889757E-2</v>
      </c>
      <c r="H8" s="194"/>
    </row>
    <row r="9" spans="1:8" ht="21" customHeight="1">
      <c r="A9" s="2"/>
      <c r="B9" s="231"/>
      <c r="C9" s="23" t="s">
        <v>86</v>
      </c>
      <c r="D9" s="195">
        <v>2209974.23</v>
      </c>
      <c r="E9" s="219">
        <v>1822023.1</v>
      </c>
      <c r="F9" s="215">
        <f>+D9-E9</f>
        <v>387951.12999999989</v>
      </c>
      <c r="G9" s="235">
        <f>+F9/E9</f>
        <v>0.21292327742716316</v>
      </c>
      <c r="H9" s="194"/>
    </row>
    <row r="10" spans="1:8" ht="21" customHeight="1">
      <c r="A10" s="2"/>
      <c r="B10" s="231"/>
      <c r="C10" s="23" t="s">
        <v>69</v>
      </c>
      <c r="D10" s="195">
        <v>274576.96999999997</v>
      </c>
      <c r="E10" s="219">
        <v>383540.13</v>
      </c>
      <c r="F10" s="215">
        <f>+D10-E10</f>
        <v>-108963.16000000003</v>
      </c>
      <c r="G10" s="235">
        <f>+F10/E10</f>
        <v>-0.28409845926683092</v>
      </c>
      <c r="H10" s="18"/>
    </row>
    <row r="11" spans="1:8" ht="21" customHeight="1">
      <c r="A11" s="2"/>
      <c r="B11" s="231"/>
      <c r="C11" s="23" t="s">
        <v>71</v>
      </c>
      <c r="D11" s="195">
        <v>736019.79</v>
      </c>
      <c r="E11" s="219">
        <v>1334014.71</v>
      </c>
      <c r="F11" s="215">
        <f>+D11-E11</f>
        <v>-597994.91999999993</v>
      </c>
      <c r="G11" s="235">
        <f>+F11/E11</f>
        <v>-0.44826711093762972</v>
      </c>
      <c r="H11" s="18"/>
    </row>
    <row r="12" spans="1:8" ht="21" customHeight="1">
      <c r="A12" s="2"/>
      <c r="B12" s="236"/>
      <c r="C12" s="212" t="s">
        <v>70</v>
      </c>
      <c r="D12" s="196">
        <v>1926480.2</v>
      </c>
      <c r="E12" s="220">
        <v>1809718.77</v>
      </c>
      <c r="F12" s="216">
        <f>+D12-E12</f>
        <v>116761.42999999993</v>
      </c>
      <c r="G12" s="237">
        <f>IF(E12,F12/E12,0)</f>
        <v>6.4519102048104376E-2</v>
      </c>
      <c r="H12" s="194"/>
    </row>
    <row r="13" spans="1:8" ht="7.5" customHeight="1">
      <c r="A13" s="2"/>
      <c r="B13" s="231"/>
      <c r="C13" s="14"/>
      <c r="D13" s="197"/>
      <c r="E13" s="209"/>
      <c r="F13" s="30"/>
      <c r="G13" s="238"/>
      <c r="H13" s="18"/>
    </row>
    <row r="14" spans="1:8" ht="21" customHeight="1">
      <c r="A14" s="2"/>
      <c r="B14" s="233" t="s">
        <v>153</v>
      </c>
      <c r="C14" s="192"/>
      <c r="D14" s="193">
        <f>SUM(D15:D19)</f>
        <v>128548.79000000001</v>
      </c>
      <c r="E14" s="193">
        <f>SUM(E15:E19)</f>
        <v>264601.72000000003</v>
      </c>
      <c r="F14" s="221">
        <f>SUM(F15:F19)</f>
        <v>-136052.93</v>
      </c>
      <c r="G14" s="234">
        <f>+F14/E14</f>
        <v>-0.51418006655436699</v>
      </c>
      <c r="H14" s="18"/>
    </row>
    <row r="15" spans="1:8" ht="21" hidden="1" customHeight="1">
      <c r="A15" s="2"/>
      <c r="B15" s="231"/>
      <c r="C15" s="23"/>
      <c r="D15" s="195"/>
      <c r="E15" s="215"/>
      <c r="F15" s="215">
        <f>+D15-E15</f>
        <v>0</v>
      </c>
      <c r="G15" s="239"/>
      <c r="H15" s="18"/>
    </row>
    <row r="16" spans="1:8" ht="21" customHeight="1">
      <c r="A16" s="2"/>
      <c r="B16" s="231"/>
      <c r="C16" s="23" t="s">
        <v>87</v>
      </c>
      <c r="D16" s="195">
        <v>10287</v>
      </c>
      <c r="E16" s="219">
        <v>26295.360000000001</v>
      </c>
      <c r="F16" s="215">
        <f>+D16-E16</f>
        <v>-16008.36</v>
      </c>
      <c r="G16" s="235">
        <f>+F16/E16</f>
        <v>-0.60879029608265489</v>
      </c>
      <c r="H16" s="18"/>
    </row>
    <row r="17" spans="1:8" ht="21" customHeight="1">
      <c r="A17" s="2"/>
      <c r="B17" s="231"/>
      <c r="C17" s="23" t="s">
        <v>72</v>
      </c>
      <c r="D17" s="195">
        <v>89410.36</v>
      </c>
      <c r="E17" s="219">
        <v>197351.9</v>
      </c>
      <c r="F17" s="215">
        <f>+D17-E17</f>
        <v>-107941.54</v>
      </c>
      <c r="G17" s="235">
        <f>+F17/E17</f>
        <v>-0.54694958599334487</v>
      </c>
      <c r="H17" s="18"/>
    </row>
    <row r="18" spans="1:8" ht="21" hidden="1" customHeight="1">
      <c r="A18" s="2"/>
      <c r="B18" s="231"/>
      <c r="C18" s="23"/>
      <c r="D18" s="195"/>
      <c r="E18" s="215"/>
      <c r="F18" s="215">
        <f>+D18-E18</f>
        <v>0</v>
      </c>
      <c r="G18" s="239"/>
      <c r="H18" s="18"/>
    </row>
    <row r="19" spans="1:8" ht="21" customHeight="1">
      <c r="A19" s="2"/>
      <c r="B19" s="231"/>
      <c r="C19" s="23" t="s">
        <v>94</v>
      </c>
      <c r="D19" s="195">
        <v>28851.43</v>
      </c>
      <c r="E19" s="219">
        <v>40954.46</v>
      </c>
      <c r="F19" s="215">
        <f>+D19-E19</f>
        <v>-12103.029999999999</v>
      </c>
      <c r="G19" s="235">
        <f>+F19/E19</f>
        <v>-0.29552410164851395</v>
      </c>
      <c r="H19" s="18"/>
    </row>
    <row r="20" spans="1:8" ht="6" hidden="1" customHeight="1">
      <c r="A20" s="2"/>
      <c r="B20" s="240"/>
      <c r="C20" s="14"/>
      <c r="D20" s="197"/>
      <c r="E20" s="209"/>
      <c r="F20" s="209"/>
      <c r="G20" s="241"/>
      <c r="H20" s="18"/>
    </row>
    <row r="21" spans="1:8" ht="6.75" customHeight="1" thickBot="1">
      <c r="A21" s="2"/>
      <c r="B21" s="231"/>
      <c r="C21" s="14"/>
      <c r="D21" s="197"/>
      <c r="E21" s="197"/>
      <c r="F21" s="209"/>
      <c r="G21" s="241"/>
      <c r="H21" s="18"/>
    </row>
    <row r="22" spans="1:8" ht="15.75" thickBot="1">
      <c r="A22" s="2"/>
      <c r="B22" s="223" t="s">
        <v>73</v>
      </c>
      <c r="C22" s="213"/>
      <c r="D22" s="198">
        <f>D8+D14+D20</f>
        <v>5275599.9800000004</v>
      </c>
      <c r="E22" s="198">
        <f>E8+E14+E20</f>
        <v>5613898.4299999997</v>
      </c>
      <c r="F22" s="217">
        <f>+F8+F14</f>
        <v>-338298.45000000013</v>
      </c>
      <c r="G22" s="224">
        <f>+F22/E22</f>
        <v>-6.0260878285965026E-2</v>
      </c>
      <c r="H22" s="18"/>
    </row>
    <row r="23" spans="1:8" ht="9" customHeight="1">
      <c r="A23" s="2"/>
      <c r="B23" s="231"/>
      <c r="C23" s="14"/>
      <c r="D23" s="208"/>
      <c r="E23" s="209"/>
      <c r="F23" s="209"/>
      <c r="G23" s="241"/>
      <c r="H23" s="21"/>
    </row>
    <row r="24" spans="1:8" ht="15">
      <c r="A24" s="2"/>
      <c r="B24" s="240" t="s">
        <v>74</v>
      </c>
      <c r="C24" s="14"/>
      <c r="D24" s="208"/>
      <c r="E24" s="209"/>
      <c r="F24" s="209"/>
      <c r="G24" s="241"/>
      <c r="H24" s="21"/>
    </row>
    <row r="25" spans="1:8" ht="5.25" customHeight="1">
      <c r="A25" s="2"/>
      <c r="B25" s="231"/>
      <c r="C25" s="14"/>
      <c r="D25" s="210"/>
      <c r="E25" s="211"/>
      <c r="F25" s="209"/>
      <c r="G25" s="241"/>
      <c r="H25" s="21"/>
    </row>
    <row r="26" spans="1:8" ht="20.65" customHeight="1">
      <c r="A26" s="2"/>
      <c r="B26" s="233" t="s">
        <v>93</v>
      </c>
      <c r="C26" s="192"/>
      <c r="D26" s="193">
        <f>SUM(D27:D30)</f>
        <v>1962680.94</v>
      </c>
      <c r="E26" s="193">
        <f>SUM(E27:E30)</f>
        <v>1824675.04</v>
      </c>
      <c r="F26" s="221">
        <f>SUM(F27:F30)</f>
        <v>138005.89999999991</v>
      </c>
      <c r="G26" s="242">
        <f>F26/E26</f>
        <v>7.5633138490237645E-2</v>
      </c>
      <c r="H26" s="18"/>
    </row>
    <row r="27" spans="1:8" ht="21" customHeight="1">
      <c r="A27" s="2"/>
      <c r="B27" s="240"/>
      <c r="C27" s="23" t="s">
        <v>154</v>
      </c>
      <c r="D27" s="195">
        <v>1391883.76</v>
      </c>
      <c r="E27" s="219">
        <v>1372619.83</v>
      </c>
      <c r="F27" s="215">
        <f>+D27-E27</f>
        <v>19263.929999999935</v>
      </c>
      <c r="G27" s="243">
        <f>F27/E27</f>
        <v>1.4034424958001616E-2</v>
      </c>
      <c r="H27" s="18"/>
    </row>
    <row r="28" spans="1:8" ht="21" customHeight="1">
      <c r="A28" s="2"/>
      <c r="B28" s="231"/>
      <c r="C28" s="23" t="s">
        <v>155</v>
      </c>
      <c r="D28" s="195">
        <v>37864.589999999997</v>
      </c>
      <c r="E28" s="219">
        <v>141694.73000000001</v>
      </c>
      <c r="F28" s="215">
        <f>+D28-E28</f>
        <v>-103830.14000000001</v>
      </c>
      <c r="G28" s="243">
        <f>F28/E28</f>
        <v>-0.73277347717872077</v>
      </c>
      <c r="H28" s="18"/>
    </row>
    <row r="29" spans="1:8" ht="21" customHeight="1">
      <c r="A29" s="2"/>
      <c r="B29" s="231"/>
      <c r="C29" s="23" t="s">
        <v>156</v>
      </c>
      <c r="D29" s="195">
        <v>112212.64</v>
      </c>
      <c r="E29" s="219">
        <v>153036.9</v>
      </c>
      <c r="F29" s="215">
        <f>+D29-E29</f>
        <v>-40824.259999999995</v>
      </c>
      <c r="G29" s="243">
        <f>F29/E29</f>
        <v>-0.26676089230767219</v>
      </c>
      <c r="H29" s="18"/>
    </row>
    <row r="30" spans="1:8" ht="21" customHeight="1">
      <c r="A30" s="2"/>
      <c r="B30" s="231"/>
      <c r="C30" s="23" t="s">
        <v>157</v>
      </c>
      <c r="D30" s="195">
        <v>420719.95</v>
      </c>
      <c r="E30" s="219">
        <v>157323.57999999999</v>
      </c>
      <c r="F30" s="215">
        <f>+D30-E30</f>
        <v>263396.37</v>
      </c>
      <c r="G30" s="243">
        <f>F30/E30</f>
        <v>1.6742332586125996</v>
      </c>
      <c r="H30" s="18"/>
    </row>
    <row r="31" spans="1:8" ht="8.65" customHeight="1" thickBot="1">
      <c r="A31" s="2"/>
      <c r="B31" s="236"/>
      <c r="C31" s="214"/>
      <c r="D31" s="200"/>
      <c r="E31" s="200"/>
      <c r="F31" s="209"/>
      <c r="G31" s="241"/>
      <c r="H31" s="18"/>
    </row>
    <row r="32" spans="1:8" ht="10.5" hidden="1" customHeight="1" thickBot="1">
      <c r="A32" s="2"/>
      <c r="B32" s="231"/>
      <c r="C32" s="14"/>
      <c r="D32" s="197"/>
      <c r="E32" s="20"/>
      <c r="F32" s="209"/>
      <c r="G32" s="241"/>
      <c r="H32" s="18"/>
    </row>
    <row r="33" spans="1:8" ht="16.5" hidden="1" customHeight="1" thickBot="1">
      <c r="A33" s="2"/>
      <c r="B33" s="244" t="s">
        <v>106</v>
      </c>
      <c r="C33" s="16"/>
      <c r="D33" s="201">
        <f>SUM(D34:D36)</f>
        <v>0</v>
      </c>
      <c r="E33" s="17">
        <f>SUM(E34:E36)</f>
        <v>0</v>
      </c>
      <c r="F33" s="221">
        <f>+F35+F36+F34</f>
        <v>0</v>
      </c>
      <c r="G33" s="242" t="e">
        <f>+F33/E33</f>
        <v>#DIV/0!</v>
      </c>
      <c r="H33" s="194"/>
    </row>
    <row r="34" spans="1:8" ht="21" hidden="1" customHeight="1" thickBot="1">
      <c r="A34" s="2"/>
      <c r="B34" s="240"/>
      <c r="C34" s="23" t="s">
        <v>91</v>
      </c>
      <c r="D34" s="195">
        <v>0</v>
      </c>
      <c r="E34" s="22">
        <v>0</v>
      </c>
      <c r="F34" s="215">
        <f>+D34-E34</f>
        <v>0</v>
      </c>
      <c r="G34" s="239"/>
      <c r="H34" s="18"/>
    </row>
    <row r="35" spans="1:8" ht="20.25" hidden="1" customHeight="1" thickBot="1">
      <c r="A35" s="2"/>
      <c r="B35" s="231"/>
      <c r="C35" s="23" t="s">
        <v>105</v>
      </c>
      <c r="D35" s="195">
        <v>0</v>
      </c>
      <c r="E35" s="22">
        <v>0</v>
      </c>
      <c r="F35" s="215">
        <f>+D35-E35</f>
        <v>0</v>
      </c>
      <c r="G35" s="235" t="e">
        <f>+F35/E35</f>
        <v>#DIV/0!</v>
      </c>
      <c r="H35" s="18"/>
    </row>
    <row r="36" spans="1:8" ht="36.75" hidden="1" customHeight="1" thickBot="1">
      <c r="A36" s="2"/>
      <c r="B36" s="240"/>
      <c r="C36" s="24" t="s">
        <v>89</v>
      </c>
      <c r="D36" s="195">
        <v>0</v>
      </c>
      <c r="E36" s="22">
        <v>0</v>
      </c>
      <c r="F36" s="215">
        <f>+D36-E36</f>
        <v>0</v>
      </c>
      <c r="G36" s="239"/>
      <c r="H36" s="18"/>
    </row>
    <row r="37" spans="1:8" ht="6.75" hidden="1" customHeight="1" thickBot="1">
      <c r="A37" s="2"/>
      <c r="B37" s="231"/>
      <c r="C37" s="14"/>
      <c r="D37" s="197"/>
      <c r="E37" s="20"/>
      <c r="F37" s="209"/>
      <c r="G37" s="241"/>
      <c r="H37" s="18"/>
    </row>
    <row r="38" spans="1:8" ht="15.75" thickBot="1">
      <c r="A38" s="2"/>
      <c r="B38" s="227" t="s">
        <v>75</v>
      </c>
      <c r="C38" s="202"/>
      <c r="D38" s="203">
        <f>D26+D33</f>
        <v>1962680.94</v>
      </c>
      <c r="E38" s="203">
        <f>E26+E33</f>
        <v>1824675.04</v>
      </c>
      <c r="F38" s="225">
        <f>F26+F33</f>
        <v>138005.89999999991</v>
      </c>
      <c r="G38" s="226">
        <f>F38/E38</f>
        <v>7.5633138490237645E-2</v>
      </c>
      <c r="H38" s="18"/>
    </row>
    <row r="39" spans="1:8" ht="8.25" customHeight="1">
      <c r="A39" s="2"/>
      <c r="B39" s="231"/>
      <c r="C39" s="14"/>
      <c r="D39" s="208"/>
      <c r="E39" s="20"/>
      <c r="F39" s="20"/>
      <c r="G39" s="241"/>
      <c r="H39" s="18"/>
    </row>
    <row r="40" spans="1:8" ht="7.5" customHeight="1" thickBot="1">
      <c r="A40" s="2"/>
      <c r="B40" s="231"/>
      <c r="C40" s="14"/>
      <c r="D40" s="208"/>
      <c r="E40" s="20"/>
      <c r="F40" s="20"/>
      <c r="G40" s="241"/>
      <c r="H40" s="18"/>
    </row>
    <row r="41" spans="1:8" ht="15.75" thickBot="1">
      <c r="A41" s="2"/>
      <c r="B41" s="223" t="s">
        <v>110</v>
      </c>
      <c r="C41" s="213"/>
      <c r="D41" s="198">
        <f>+D22-D38</f>
        <v>3312919.0400000005</v>
      </c>
      <c r="E41" s="198">
        <f>E22-E38</f>
        <v>3789223.3899999997</v>
      </c>
      <c r="F41" s="199">
        <f>F22-F38</f>
        <v>-476304.35000000003</v>
      </c>
      <c r="G41" s="224">
        <f>F41/E41</f>
        <v>-0.12569972814403008</v>
      </c>
      <c r="H41" s="18"/>
    </row>
    <row r="42" spans="1:8" ht="15.75">
      <c r="A42" s="7"/>
      <c r="B42" s="12"/>
      <c r="C42" s="12"/>
      <c r="D42" s="19"/>
      <c r="E42" s="19"/>
      <c r="F42" s="25"/>
      <c r="G42" s="25"/>
      <c r="H42" s="25"/>
    </row>
    <row r="43" spans="1:8" ht="15.75">
      <c r="A43" s="7"/>
      <c r="B43" s="12"/>
      <c r="C43" s="12"/>
      <c r="D43" s="19"/>
      <c r="E43" s="204"/>
      <c r="F43" s="72"/>
      <c r="G43" s="72"/>
      <c r="H43" s="72"/>
    </row>
    <row r="44" spans="1:8" ht="15.75">
      <c r="A44" s="7"/>
      <c r="B44" s="12"/>
      <c r="C44" s="12"/>
      <c r="D44" s="205"/>
      <c r="E44" s="12"/>
      <c r="F44" s="72"/>
      <c r="G44" s="72"/>
      <c r="H44" s="72"/>
    </row>
    <row r="45" spans="1:8" ht="15.75">
      <c r="A45" s="7"/>
      <c r="B45" s="12"/>
      <c r="C45" s="12"/>
      <c r="D45" s="12"/>
      <c r="E45" s="12"/>
      <c r="F45" s="25"/>
      <c r="G45" s="25"/>
      <c r="H45" s="25"/>
    </row>
    <row r="46" spans="1:8">
      <c r="B46" s="25"/>
      <c r="C46" s="25"/>
      <c r="D46" s="25"/>
      <c r="E46" s="25"/>
      <c r="F46" s="25"/>
      <c r="G46" s="25"/>
      <c r="H46" s="25"/>
    </row>
    <row r="47" spans="1:8">
      <c r="B47" s="25"/>
      <c r="C47" s="25"/>
      <c r="D47" s="25"/>
      <c r="E47" s="25"/>
      <c r="F47" s="25"/>
      <c r="G47" s="25"/>
      <c r="H47" s="25"/>
    </row>
    <row r="48" spans="1:8">
      <c r="B48" s="25"/>
      <c r="C48" s="25"/>
      <c r="D48" s="25"/>
      <c r="E48" s="25"/>
      <c r="F48" s="25"/>
      <c r="G48" s="25"/>
      <c r="H48" s="25"/>
    </row>
    <row r="49" spans="2:8" s="10" customFormat="1" ht="17.25" customHeight="1">
      <c r="B49" s="206"/>
      <c r="C49" s="206"/>
      <c r="D49" s="206"/>
      <c r="E49" s="206"/>
      <c r="F49" s="206"/>
      <c r="G49" s="206"/>
      <c r="H49" s="206"/>
    </row>
    <row r="50" spans="2:8" ht="18">
      <c r="B50" s="406" t="s">
        <v>125</v>
      </c>
      <c r="C50" s="406"/>
      <c r="D50" s="406"/>
      <c r="E50" s="406"/>
      <c r="F50" s="406"/>
      <c r="G50" s="406"/>
      <c r="H50" s="406"/>
    </row>
    <row r="51" spans="2:8">
      <c r="B51" s="25"/>
      <c r="C51" s="25"/>
      <c r="D51" s="25"/>
      <c r="E51" s="25"/>
      <c r="F51" s="25"/>
      <c r="G51" s="25"/>
      <c r="H51" s="25"/>
    </row>
    <row r="52" spans="2:8">
      <c r="B52" s="25"/>
      <c r="C52" s="25"/>
      <c r="D52" s="25"/>
      <c r="E52" s="25"/>
      <c r="F52" s="25"/>
      <c r="G52" s="25"/>
      <c r="H52" s="25"/>
    </row>
    <row r="53" spans="2:8">
      <c r="B53" s="25"/>
      <c r="C53" s="25"/>
      <c r="D53" s="25"/>
      <c r="E53" s="25"/>
      <c r="F53" s="25"/>
      <c r="G53" s="25"/>
      <c r="H53" s="25"/>
    </row>
    <row r="54" spans="2:8">
      <c r="B54" s="25"/>
      <c r="C54" s="25"/>
      <c r="D54" s="25"/>
      <c r="E54" s="25"/>
      <c r="F54" s="25"/>
      <c r="G54" s="25"/>
      <c r="H54" s="25"/>
    </row>
    <row r="55" spans="2:8">
      <c r="B55" s="25"/>
      <c r="C55" s="25"/>
      <c r="D55" s="25"/>
      <c r="E55" s="25"/>
      <c r="F55" s="25"/>
      <c r="G55" s="25"/>
      <c r="H55" s="25"/>
    </row>
    <row r="56" spans="2:8">
      <c r="B56" s="25"/>
      <c r="C56" s="25"/>
      <c r="D56" s="25"/>
      <c r="E56" s="25"/>
      <c r="F56" s="25"/>
      <c r="G56" s="25"/>
      <c r="H56" s="25"/>
    </row>
    <row r="57" spans="2:8">
      <c r="B57" s="25"/>
      <c r="C57" s="25"/>
      <c r="D57" s="25"/>
      <c r="E57" s="25"/>
      <c r="F57" s="25"/>
      <c r="G57" s="25"/>
      <c r="H57" s="25"/>
    </row>
    <row r="58" spans="2:8">
      <c r="B58" s="25"/>
      <c r="C58" s="25"/>
      <c r="D58" s="25"/>
      <c r="E58" s="25"/>
      <c r="F58" s="25"/>
      <c r="G58" s="25"/>
      <c r="H58" s="25"/>
    </row>
    <row r="59" spans="2:8">
      <c r="B59" s="207"/>
      <c r="C59" s="207"/>
      <c r="D59" s="25"/>
      <c r="E59" s="25"/>
      <c r="F59" s="25"/>
      <c r="G59" s="25"/>
      <c r="H59" s="25"/>
    </row>
    <row r="60" spans="2:8">
      <c r="B60" s="11"/>
      <c r="C60" s="11"/>
    </row>
    <row r="61" spans="2:8">
      <c r="B61" s="11"/>
      <c r="C61" s="11"/>
      <c r="D61" s="13"/>
    </row>
    <row r="62" spans="2:8">
      <c r="B62" s="11"/>
      <c r="C62" s="11"/>
      <c r="E62" s="6"/>
    </row>
  </sheetData>
  <mergeCells count="5">
    <mergeCell ref="B3:G3"/>
    <mergeCell ref="B4:G4"/>
    <mergeCell ref="B5:G5"/>
    <mergeCell ref="B6:C6"/>
    <mergeCell ref="B50:H50"/>
  </mergeCells>
  <phoneticPr fontId="2" type="noConversion"/>
  <printOptions horizontalCentered="1"/>
  <pageMargins left="0.23622047244094491" right="0.23622047244094491" top="0.6692913385826772" bottom="0.31496062992125984" header="0" footer="0"/>
  <pageSetup scale="22" orientation="portrait" r:id="rId1"/>
  <headerFooter alignWithMargins="0"/>
  <ignoredErrors>
    <ignoredError sqref="F12" formula="1"/>
    <ignoredError sqref="D22 E22 D8 D14 E8 E14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L126"/>
  <sheetViews>
    <sheetView showGridLines="0" topLeftCell="A89" zoomScale="70" zoomScaleNormal="70" workbookViewId="0">
      <selection activeCell="A13" sqref="A13"/>
    </sheetView>
  </sheetViews>
  <sheetFormatPr baseColWidth="10" defaultColWidth="11.42578125" defaultRowHeight="12.75"/>
  <cols>
    <col min="1" max="1" width="2.28515625" style="1" customWidth="1"/>
    <col min="2" max="4" width="1.42578125" style="1" customWidth="1"/>
    <col min="5" max="5" width="71.5703125" style="1" customWidth="1"/>
    <col min="6" max="6" width="28.7109375" style="1" customWidth="1"/>
    <col min="7" max="7" width="26.42578125" style="1" customWidth="1"/>
    <col min="8" max="8" width="24.5703125" style="1" customWidth="1"/>
    <col min="9" max="9" width="1.85546875" style="1" customWidth="1"/>
    <col min="10" max="10" width="2.5703125" style="1" customWidth="1"/>
    <col min="11" max="16384" width="11.42578125" style="1"/>
  </cols>
  <sheetData>
    <row r="4" spans="1:12" ht="44.65" customHeight="1">
      <c r="A4" s="1" t="s">
        <v>4</v>
      </c>
      <c r="B4" s="411" t="s">
        <v>111</v>
      </c>
      <c r="C4" s="411"/>
      <c r="D4" s="411"/>
      <c r="E4" s="411"/>
      <c r="F4" s="411"/>
      <c r="G4" s="411"/>
      <c r="H4" s="411"/>
      <c r="I4" s="411"/>
      <c r="J4" s="411"/>
      <c r="K4" s="25"/>
      <c r="L4" s="25"/>
    </row>
    <row r="5" spans="1:12" ht="20.25">
      <c r="B5" s="412" t="s">
        <v>121</v>
      </c>
      <c r="C5" s="412"/>
      <c r="D5" s="412"/>
      <c r="E5" s="412"/>
      <c r="F5" s="412"/>
      <c r="G5" s="412"/>
      <c r="H5" s="412"/>
      <c r="I5" s="412"/>
      <c r="J5" s="412"/>
      <c r="K5" s="25"/>
      <c r="L5" s="25"/>
    </row>
    <row r="6" spans="1:12">
      <c r="B6" s="408" t="s">
        <v>0</v>
      </c>
      <c r="C6" s="408"/>
      <c r="D6" s="408"/>
      <c r="E6" s="408"/>
      <c r="F6" s="408"/>
      <c r="G6" s="408"/>
      <c r="H6" s="408"/>
      <c r="I6" s="408"/>
      <c r="J6" s="408"/>
      <c r="K6" s="25"/>
      <c r="L6" s="25"/>
    </row>
    <row r="7" spans="1:12" ht="8.25" customHeight="1">
      <c r="B7" s="408"/>
      <c r="C7" s="408"/>
      <c r="D7" s="408"/>
      <c r="E7" s="408"/>
      <c r="F7" s="408"/>
      <c r="G7" s="408"/>
      <c r="H7" s="408"/>
      <c r="I7" s="27"/>
      <c r="J7" s="27"/>
      <c r="K7" s="25"/>
      <c r="L7" s="25"/>
    </row>
    <row r="8" spans="1:12" ht="30" customHeight="1">
      <c r="B8" s="28"/>
      <c r="C8" s="29"/>
      <c r="D8" s="29"/>
      <c r="E8" s="30"/>
      <c r="F8" s="31" t="s">
        <v>122</v>
      </c>
      <c r="G8" s="31" t="s">
        <v>107</v>
      </c>
      <c r="H8" s="32" t="s">
        <v>90</v>
      </c>
      <c r="I8" s="33"/>
      <c r="J8" s="34"/>
      <c r="K8" s="25"/>
      <c r="L8" s="25"/>
    </row>
    <row r="9" spans="1:12" ht="24" customHeight="1">
      <c r="B9" s="35" t="s">
        <v>10</v>
      </c>
      <c r="C9" s="36"/>
      <c r="D9" s="36"/>
      <c r="E9" s="37"/>
      <c r="F9" s="38" t="s">
        <v>101</v>
      </c>
      <c r="G9" s="39" t="s">
        <v>102</v>
      </c>
      <c r="H9" s="40" t="s">
        <v>103</v>
      </c>
      <c r="I9" s="15"/>
      <c r="J9" s="41"/>
      <c r="K9" s="25"/>
      <c r="L9" s="25"/>
    </row>
    <row r="10" spans="1:12" ht="21" customHeight="1">
      <c r="B10" s="42" t="s">
        <v>2</v>
      </c>
      <c r="C10" s="43"/>
      <c r="D10" s="43"/>
      <c r="E10" s="44"/>
      <c r="F10" s="45">
        <f>SUM(F11:F14)</f>
        <v>915766.69</v>
      </c>
      <c r="G10" s="45">
        <f>SUM(G11:G14)</f>
        <v>1259471.95</v>
      </c>
      <c r="H10" s="47">
        <f>SUM(H11:H14)</f>
        <v>-343705.26</v>
      </c>
      <c r="I10" s="48"/>
      <c r="J10" s="48"/>
      <c r="K10" s="25"/>
      <c r="L10" s="25"/>
    </row>
    <row r="11" spans="1:12" ht="21" customHeight="1">
      <c r="B11" s="49"/>
      <c r="C11" s="50" t="s">
        <v>12</v>
      </c>
      <c r="D11" s="51"/>
      <c r="E11" s="52"/>
      <c r="F11" s="53">
        <v>77.209999999999994</v>
      </c>
      <c r="G11" s="53">
        <v>139</v>
      </c>
      <c r="H11" s="55">
        <f>+F11-G11</f>
        <v>-61.790000000000006</v>
      </c>
      <c r="I11" s="19"/>
      <c r="J11" s="19"/>
      <c r="K11" s="25"/>
      <c r="L11" s="25"/>
    </row>
    <row r="12" spans="1:12" ht="21" customHeight="1">
      <c r="B12" s="56"/>
      <c r="C12" s="50" t="s">
        <v>13</v>
      </c>
      <c r="D12" s="57"/>
      <c r="E12" s="52"/>
      <c r="F12" s="53">
        <v>580120.06999999995</v>
      </c>
      <c r="G12" s="53">
        <v>920963.58</v>
      </c>
      <c r="H12" s="58">
        <f>+F12-G12</f>
        <v>-340843.51</v>
      </c>
      <c r="I12" s="19"/>
      <c r="J12" s="19"/>
      <c r="K12" s="25"/>
      <c r="L12" s="25"/>
    </row>
    <row r="13" spans="1:12" ht="21" customHeight="1">
      <c r="B13" s="56"/>
      <c r="C13" s="50" t="s">
        <v>14</v>
      </c>
      <c r="D13" s="57"/>
      <c r="E13" s="52"/>
      <c r="F13" s="53">
        <v>332535.12</v>
      </c>
      <c r="G13" s="53">
        <v>335335.08</v>
      </c>
      <c r="H13" s="58">
        <f>+F13-G13</f>
        <v>-2799.960000000021</v>
      </c>
      <c r="I13" s="19"/>
      <c r="J13" s="19"/>
      <c r="K13" s="25"/>
      <c r="L13" s="25"/>
    </row>
    <row r="14" spans="1:12" ht="21" customHeight="1">
      <c r="B14" s="56"/>
      <c r="C14" s="50" t="s">
        <v>15</v>
      </c>
      <c r="D14" s="57"/>
      <c r="E14" s="52"/>
      <c r="F14" s="59">
        <v>3034.29</v>
      </c>
      <c r="G14" s="59">
        <v>3034.29</v>
      </c>
      <c r="H14" s="61">
        <f>+F14-G14</f>
        <v>0</v>
      </c>
      <c r="I14" s="19"/>
      <c r="J14" s="19"/>
      <c r="K14" s="25"/>
      <c r="L14" s="25"/>
    </row>
    <row r="15" spans="1:12" ht="21" customHeight="1">
      <c r="B15" s="56"/>
      <c r="C15" s="62"/>
      <c r="D15" s="62"/>
      <c r="E15" s="63"/>
      <c r="F15" s="64"/>
      <c r="G15" s="64"/>
      <c r="H15" s="63"/>
      <c r="I15" s="66"/>
      <c r="J15" s="66"/>
      <c r="K15" s="25"/>
      <c r="L15" s="25"/>
    </row>
    <row r="16" spans="1:12" ht="21" customHeight="1">
      <c r="B16" s="67" t="s">
        <v>1</v>
      </c>
      <c r="C16" s="51"/>
      <c r="D16" s="51"/>
      <c r="E16" s="63"/>
      <c r="F16" s="46">
        <f>+F21+F22</f>
        <v>181454409.06999999</v>
      </c>
      <c r="G16" s="46">
        <f>+G21+G22</f>
        <v>161124585.90000001</v>
      </c>
      <c r="H16" s="68">
        <f>+H21+H22</f>
        <v>20329823.169999987</v>
      </c>
      <c r="I16" s="48"/>
      <c r="J16" s="48"/>
      <c r="K16" s="25"/>
      <c r="L16" s="25"/>
    </row>
    <row r="17" spans="1:12" ht="21" customHeight="1">
      <c r="A17" s="5"/>
      <c r="B17" s="56"/>
      <c r="C17" s="50" t="s">
        <v>16</v>
      </c>
      <c r="D17" s="57"/>
      <c r="E17" s="69"/>
      <c r="F17" s="53">
        <v>181454409.06999999</v>
      </c>
      <c r="G17" s="53">
        <v>161124585.90000001</v>
      </c>
      <c r="H17" s="58">
        <f>+F17-G17</f>
        <v>20329823.169999987</v>
      </c>
      <c r="I17" s="19"/>
      <c r="J17" s="19"/>
      <c r="K17" s="25"/>
      <c r="L17" s="25"/>
    </row>
    <row r="18" spans="1:12" ht="21" hidden="1" customHeight="1">
      <c r="B18" s="56"/>
      <c r="C18" s="50" t="s">
        <v>17</v>
      </c>
      <c r="D18" s="57"/>
      <c r="E18" s="69"/>
      <c r="F18" s="70">
        <v>0</v>
      </c>
      <c r="G18" s="54">
        <v>0</v>
      </c>
      <c r="H18" s="71">
        <f>+F18-G18</f>
        <v>0</v>
      </c>
      <c r="I18" s="19"/>
      <c r="J18" s="19"/>
      <c r="K18" s="25"/>
      <c r="L18" s="25"/>
    </row>
    <row r="19" spans="1:12" ht="21" hidden="1" customHeight="1">
      <c r="B19" s="56"/>
      <c r="C19" s="50" t="s">
        <v>18</v>
      </c>
      <c r="D19" s="57"/>
      <c r="E19" s="69"/>
      <c r="F19" s="70">
        <v>0</v>
      </c>
      <c r="G19" s="54">
        <v>0</v>
      </c>
      <c r="H19" s="71">
        <f>+F19-G19</f>
        <v>0</v>
      </c>
      <c r="I19" s="19"/>
      <c r="J19" s="19"/>
      <c r="K19" s="25"/>
      <c r="L19" s="25"/>
    </row>
    <row r="20" spans="1:12" ht="21" hidden="1" customHeight="1">
      <c r="B20" s="56"/>
      <c r="C20" s="50" t="s">
        <v>19</v>
      </c>
      <c r="D20" s="57"/>
      <c r="E20" s="69"/>
      <c r="F20" s="73">
        <v>0</v>
      </c>
      <c r="G20" s="74">
        <v>0</v>
      </c>
      <c r="H20" s="75">
        <f>+F20-G20</f>
        <v>0</v>
      </c>
      <c r="I20" s="19"/>
      <c r="J20" s="19"/>
      <c r="K20" s="25"/>
      <c r="L20" s="25"/>
    </row>
    <row r="21" spans="1:12" ht="21" hidden="1" customHeight="1">
      <c r="B21" s="56"/>
      <c r="C21" s="57"/>
      <c r="D21" s="57"/>
      <c r="E21" s="69" t="s">
        <v>20</v>
      </c>
      <c r="F21" s="76">
        <f>SUM(F17:F20)</f>
        <v>181454409.06999999</v>
      </c>
      <c r="G21" s="78">
        <f>SUM(G17:G20)</f>
        <v>161124585.90000001</v>
      </c>
      <c r="H21" s="79">
        <f>SUM(H17:H20)</f>
        <v>20329823.169999987</v>
      </c>
      <c r="I21" s="19"/>
      <c r="J21" s="19"/>
      <c r="K21" s="25"/>
      <c r="L21" s="25"/>
    </row>
    <row r="22" spans="1:12" ht="21" hidden="1" customHeight="1">
      <c r="B22" s="56"/>
      <c r="C22" s="80" t="s">
        <v>21</v>
      </c>
      <c r="D22" s="57"/>
      <c r="E22" s="81"/>
      <c r="F22" s="82">
        <v>0</v>
      </c>
      <c r="G22" s="83">
        <v>0</v>
      </c>
      <c r="H22" s="75">
        <f>+F22-G22</f>
        <v>0</v>
      </c>
      <c r="I22" s="19"/>
      <c r="J22" s="19"/>
      <c r="K22" s="25"/>
      <c r="L22" s="25"/>
    </row>
    <row r="23" spans="1:12" ht="9.6" customHeight="1">
      <c r="B23" s="56"/>
      <c r="C23" s="57"/>
      <c r="D23" s="57"/>
      <c r="E23" s="52"/>
      <c r="F23" s="64"/>
      <c r="G23" s="65"/>
      <c r="H23" s="63"/>
      <c r="I23" s="66"/>
      <c r="J23" s="66"/>
      <c r="K23" s="25"/>
      <c r="L23" s="25"/>
    </row>
    <row r="24" spans="1:12" ht="21" customHeight="1">
      <c r="B24" s="67" t="s">
        <v>22</v>
      </c>
      <c r="C24" s="51"/>
      <c r="D24" s="51"/>
      <c r="E24" s="63"/>
      <c r="F24" s="85">
        <f>+F25+F45</f>
        <v>4705820.8699999899</v>
      </c>
      <c r="G24" s="86">
        <f>+G25+G45</f>
        <v>5131922.9100000113</v>
      </c>
      <c r="H24" s="87">
        <f>+H25+H45</f>
        <v>-426102.04000001145</v>
      </c>
      <c r="I24" s="48"/>
      <c r="J24" s="48"/>
      <c r="K24" s="25"/>
      <c r="L24" s="25"/>
    </row>
    <row r="25" spans="1:12" ht="21" customHeight="1">
      <c r="B25" s="88" t="s">
        <v>76</v>
      </c>
      <c r="C25" s="89"/>
      <c r="D25" s="90"/>
      <c r="E25" s="91"/>
      <c r="F25" s="92">
        <f>+F40+F36+F31+F26</f>
        <v>96765598.959999993</v>
      </c>
      <c r="G25" s="93">
        <f>+G40+G36+G31+G26</f>
        <v>98143498.150000006</v>
      </c>
      <c r="H25" s="92">
        <f>+H40+H36+H31+H26</f>
        <v>-1377899.1900000025</v>
      </c>
      <c r="I25" s="94"/>
      <c r="J25" s="94"/>
      <c r="K25" s="25"/>
      <c r="L25" s="25"/>
    </row>
    <row r="26" spans="1:12" ht="21" customHeight="1">
      <c r="B26" s="49"/>
      <c r="C26" s="65" t="s">
        <v>23</v>
      </c>
      <c r="D26" s="65"/>
      <c r="E26" s="95"/>
      <c r="F26" s="96">
        <f>SUM(F27:F30)</f>
        <v>49043449.129999995</v>
      </c>
      <c r="G26" s="96">
        <f>SUM(G27:G30)</f>
        <v>49278258.490000002</v>
      </c>
      <c r="H26" s="97">
        <f>SUM(H27:H30)</f>
        <v>-234809.36000000103</v>
      </c>
      <c r="I26" s="94"/>
      <c r="J26" s="94"/>
      <c r="K26" s="25"/>
      <c r="L26" s="25"/>
    </row>
    <row r="27" spans="1:12" ht="21" customHeight="1">
      <c r="B27" s="56"/>
      <c r="C27" s="57"/>
      <c r="D27" s="69" t="s">
        <v>24</v>
      </c>
      <c r="E27" s="69"/>
      <c r="F27" s="98">
        <v>33307989</v>
      </c>
      <c r="G27" s="98">
        <v>33458499.510000002</v>
      </c>
      <c r="H27" s="71">
        <f>+F27-G27</f>
        <v>-150510.51000000164</v>
      </c>
      <c r="I27" s="19"/>
      <c r="J27" s="19"/>
      <c r="K27" s="25"/>
      <c r="L27" s="25"/>
    </row>
    <row r="28" spans="1:12" ht="21" customHeight="1">
      <c r="B28" s="56"/>
      <c r="C28" s="57"/>
      <c r="D28" s="69" t="s">
        <v>25</v>
      </c>
      <c r="E28" s="69"/>
      <c r="F28" s="53">
        <v>14208171.550000001</v>
      </c>
      <c r="G28" s="53">
        <v>14284489.99</v>
      </c>
      <c r="H28" s="71">
        <f>+F28-G28</f>
        <v>-76318.439999999478</v>
      </c>
      <c r="I28" s="19"/>
      <c r="J28" s="19"/>
      <c r="K28" s="25"/>
      <c r="L28" s="25"/>
    </row>
    <row r="29" spans="1:12" ht="21" customHeight="1">
      <c r="B29" s="56"/>
      <c r="C29" s="57"/>
      <c r="D29" s="69" t="s">
        <v>79</v>
      </c>
      <c r="E29" s="69"/>
      <c r="F29" s="99">
        <v>1527288.58</v>
      </c>
      <c r="G29" s="99">
        <v>1535268.99</v>
      </c>
      <c r="H29" s="71">
        <f>+F29-G29</f>
        <v>-7980.4099999999162</v>
      </c>
      <c r="I29" s="19"/>
      <c r="J29" s="19"/>
      <c r="K29" s="25"/>
      <c r="L29" s="25"/>
    </row>
    <row r="30" spans="1:12" ht="21.75" hidden="1" customHeight="1">
      <c r="B30" s="56"/>
      <c r="C30" s="57"/>
      <c r="D30" s="69" t="s">
        <v>78</v>
      </c>
      <c r="E30" s="69"/>
      <c r="F30" s="100">
        <v>0</v>
      </c>
      <c r="G30" s="101">
        <v>0</v>
      </c>
      <c r="H30" s="101">
        <f>+F30-G30</f>
        <v>0</v>
      </c>
      <c r="I30" s="19"/>
      <c r="J30" s="19"/>
      <c r="K30" s="25"/>
      <c r="L30" s="25"/>
    </row>
    <row r="31" spans="1:12" ht="21" customHeight="1">
      <c r="B31" s="56"/>
      <c r="C31" s="65" t="s">
        <v>26</v>
      </c>
      <c r="D31" s="65"/>
      <c r="E31" s="95"/>
      <c r="F31" s="96">
        <f>SUM(F32:F35)</f>
        <v>29977484.870000001</v>
      </c>
      <c r="G31" s="96">
        <f>SUM(G32:G35)</f>
        <v>30776041.740000002</v>
      </c>
      <c r="H31" s="97">
        <f>SUM(H32:H35)</f>
        <v>-798556.87000000256</v>
      </c>
      <c r="I31" s="94"/>
      <c r="J31" s="94"/>
      <c r="K31" s="25"/>
      <c r="L31" s="25"/>
    </row>
    <row r="32" spans="1:12" ht="21" customHeight="1">
      <c r="B32" s="56"/>
      <c r="C32" s="57"/>
      <c r="D32" s="69" t="s">
        <v>27</v>
      </c>
      <c r="E32" s="69"/>
      <c r="F32" s="99">
        <v>13073951.449999999</v>
      </c>
      <c r="G32" s="99">
        <v>13293298.210000001</v>
      </c>
      <c r="H32" s="55">
        <f>+F32-G32</f>
        <v>-219346.76000000164</v>
      </c>
      <c r="I32" s="19"/>
      <c r="J32" s="19"/>
      <c r="K32" s="25"/>
      <c r="L32" s="25"/>
    </row>
    <row r="33" spans="2:12" ht="21" customHeight="1">
      <c r="B33" s="56"/>
      <c r="C33" s="57"/>
      <c r="D33" s="69" t="s">
        <v>28</v>
      </c>
      <c r="E33" s="69"/>
      <c r="F33" s="53">
        <v>16330842.220000001</v>
      </c>
      <c r="G33" s="53">
        <v>16902324.100000001</v>
      </c>
      <c r="H33" s="58">
        <f>+F33-G33</f>
        <v>-571481.88000000082</v>
      </c>
      <c r="I33" s="19"/>
      <c r="J33" s="19"/>
      <c r="K33" s="25"/>
      <c r="L33" s="25"/>
    </row>
    <row r="34" spans="2:12" ht="20.25" customHeight="1">
      <c r="B34" s="56"/>
      <c r="C34" s="57"/>
      <c r="D34" s="102" t="s">
        <v>77</v>
      </c>
      <c r="E34" s="69"/>
      <c r="F34" s="99">
        <v>572691.19999999995</v>
      </c>
      <c r="G34" s="99">
        <v>580419.43000000005</v>
      </c>
      <c r="H34" s="58">
        <f>+F34-G34</f>
        <v>-7728.2300000000978</v>
      </c>
      <c r="I34" s="19"/>
      <c r="J34" s="19"/>
      <c r="K34" s="25"/>
      <c r="L34" s="25"/>
    </row>
    <row r="35" spans="2:12" ht="15.75" hidden="1" customHeight="1">
      <c r="B35" s="56"/>
      <c r="C35" s="57"/>
      <c r="D35" s="69" t="s">
        <v>78</v>
      </c>
      <c r="E35" s="69"/>
      <c r="F35" s="103">
        <v>0</v>
      </c>
      <c r="G35" s="104">
        <v>0</v>
      </c>
      <c r="H35" s="105">
        <f>+F35-G35</f>
        <v>0</v>
      </c>
      <c r="I35" s="19"/>
      <c r="J35" s="19"/>
      <c r="K35" s="25"/>
      <c r="L35" s="25"/>
    </row>
    <row r="36" spans="2:12" ht="21" customHeight="1">
      <c r="B36" s="56"/>
      <c r="C36" s="65" t="s">
        <v>29</v>
      </c>
      <c r="D36" s="86"/>
      <c r="E36" s="106"/>
      <c r="F36" s="92">
        <f>SUM(F37:F39)</f>
        <v>23671.96</v>
      </c>
      <c r="G36" s="93">
        <f>SUM(G37:G39)</f>
        <v>23671.96</v>
      </c>
      <c r="H36" s="97">
        <f>SUM(H37:H39)</f>
        <v>0</v>
      </c>
      <c r="I36" s="94"/>
      <c r="J36" s="94"/>
      <c r="K36" s="25"/>
      <c r="L36" s="25"/>
    </row>
    <row r="37" spans="2:12" ht="21" customHeight="1">
      <c r="B37" s="56"/>
      <c r="C37" s="57"/>
      <c r="D37" s="69" t="s">
        <v>30</v>
      </c>
      <c r="E37" s="69"/>
      <c r="F37" s="98">
        <v>23671.96</v>
      </c>
      <c r="G37" s="98">
        <v>23671.96</v>
      </c>
      <c r="H37" s="58">
        <f>+F37-G37</f>
        <v>0</v>
      </c>
      <c r="I37" s="19"/>
      <c r="J37" s="19"/>
      <c r="K37" s="25"/>
      <c r="L37" s="25"/>
    </row>
    <row r="38" spans="2:12" ht="21" hidden="1" customHeight="1">
      <c r="B38" s="56"/>
      <c r="C38" s="57"/>
      <c r="D38" s="69" t="s">
        <v>31</v>
      </c>
      <c r="E38" s="69"/>
      <c r="F38" s="70">
        <v>0</v>
      </c>
      <c r="G38" s="70">
        <v>0</v>
      </c>
      <c r="H38" s="71">
        <f>+F38-G38</f>
        <v>0</v>
      </c>
      <c r="I38" s="19"/>
      <c r="J38" s="19"/>
      <c r="K38" s="25"/>
      <c r="L38" s="25"/>
    </row>
    <row r="39" spans="2:12" ht="21" hidden="1" customHeight="1">
      <c r="B39" s="56"/>
      <c r="C39" s="57"/>
      <c r="D39" s="69" t="s">
        <v>32</v>
      </c>
      <c r="E39" s="69"/>
      <c r="F39" s="60">
        <v>0</v>
      </c>
      <c r="G39" s="60">
        <v>0</v>
      </c>
      <c r="H39" s="101">
        <f>+F39-G39</f>
        <v>0</v>
      </c>
      <c r="I39" s="19"/>
      <c r="J39" s="19"/>
      <c r="K39" s="25"/>
      <c r="L39" s="25"/>
    </row>
    <row r="40" spans="2:12" ht="21" customHeight="1">
      <c r="B40" s="56"/>
      <c r="C40" s="65" t="s">
        <v>33</v>
      </c>
      <c r="D40" s="65"/>
      <c r="E40" s="52"/>
      <c r="F40" s="92">
        <f>SUM(F41:F44)</f>
        <v>17720993</v>
      </c>
      <c r="G40" s="92">
        <f>SUM(G41:G44)</f>
        <v>18065525.960000001</v>
      </c>
      <c r="H40" s="92">
        <f>SUM(H41:H44)</f>
        <v>-344532.95999999903</v>
      </c>
      <c r="I40" s="94"/>
      <c r="J40" s="94"/>
      <c r="K40" s="25"/>
      <c r="L40" s="25"/>
    </row>
    <row r="41" spans="2:12" ht="21" customHeight="1">
      <c r="B41" s="56"/>
      <c r="C41" s="57"/>
      <c r="D41" s="69" t="s">
        <v>34</v>
      </c>
      <c r="E41" s="69"/>
      <c r="F41" s="98">
        <v>14282619.65</v>
      </c>
      <c r="G41" s="98">
        <v>14497579.449999999</v>
      </c>
      <c r="H41" s="71">
        <f>+F41-G41</f>
        <v>-214959.79999999888</v>
      </c>
      <c r="I41" s="19"/>
      <c r="J41" s="19"/>
      <c r="K41" s="25"/>
      <c r="L41" s="25"/>
    </row>
    <row r="42" spans="2:12" ht="21" customHeight="1">
      <c r="B42" s="56"/>
      <c r="C42" s="57"/>
      <c r="D42" s="69" t="s">
        <v>35</v>
      </c>
      <c r="E42" s="69"/>
      <c r="F42" s="98">
        <v>4072128.92</v>
      </c>
      <c r="G42" s="98">
        <v>4188496.87</v>
      </c>
      <c r="H42" s="71">
        <f>+F42-G42</f>
        <v>-116367.95000000019</v>
      </c>
      <c r="I42" s="19"/>
      <c r="J42" s="19"/>
      <c r="K42" s="25"/>
      <c r="L42" s="25"/>
    </row>
    <row r="43" spans="2:12" ht="21" customHeight="1">
      <c r="B43" s="56"/>
      <c r="C43" s="57"/>
      <c r="D43" s="69" t="s">
        <v>80</v>
      </c>
      <c r="E43" s="69"/>
      <c r="F43" s="98">
        <v>342845.77</v>
      </c>
      <c r="G43" s="98">
        <v>357350.98</v>
      </c>
      <c r="H43" s="71">
        <f>+F43-G43</f>
        <v>-14505.209999999963</v>
      </c>
      <c r="I43" s="19"/>
      <c r="J43" s="19"/>
      <c r="K43" s="25"/>
      <c r="L43" s="25"/>
    </row>
    <row r="44" spans="2:12" ht="21" customHeight="1">
      <c r="B44" s="56"/>
      <c r="C44" s="57"/>
      <c r="D44" s="69" t="s">
        <v>112</v>
      </c>
      <c r="E44" s="69"/>
      <c r="F44" s="107">
        <v>-976601.34</v>
      </c>
      <c r="G44" s="107">
        <v>-977901.34</v>
      </c>
      <c r="H44" s="71">
        <f>+F44-G44</f>
        <v>1300</v>
      </c>
      <c r="I44" s="19"/>
      <c r="J44" s="19"/>
      <c r="K44" s="25"/>
      <c r="L44" s="25"/>
    </row>
    <row r="45" spans="2:12" ht="21" customHeight="1">
      <c r="B45" s="56" t="s">
        <v>88</v>
      </c>
      <c r="C45" s="65"/>
      <c r="D45" s="57"/>
      <c r="E45" s="108"/>
      <c r="F45" s="109">
        <v>-92059778.090000004</v>
      </c>
      <c r="G45" s="109">
        <v>-93011575.239999995</v>
      </c>
      <c r="H45" s="92">
        <f>+F45-G45</f>
        <v>951797.14999999106</v>
      </c>
      <c r="I45" s="94"/>
      <c r="J45" s="94"/>
      <c r="K45" s="25"/>
      <c r="L45" s="25"/>
    </row>
    <row r="46" spans="2:12" ht="21" customHeight="1">
      <c r="B46" s="56"/>
      <c r="C46" s="62"/>
      <c r="D46" s="62"/>
      <c r="E46" s="52"/>
      <c r="F46" s="64"/>
      <c r="G46" s="64"/>
      <c r="H46" s="63"/>
      <c r="I46" s="66"/>
      <c r="J46" s="66"/>
      <c r="K46" s="25"/>
      <c r="L46" s="25"/>
    </row>
    <row r="47" spans="2:12" ht="21" customHeight="1">
      <c r="B47" s="67" t="s">
        <v>36</v>
      </c>
      <c r="C47" s="90"/>
      <c r="D47" s="51"/>
      <c r="E47" s="63"/>
      <c r="F47" s="110">
        <f>+F48+F49</f>
        <v>4065584.5599999996</v>
      </c>
      <c r="G47" s="110">
        <f t="shared" ref="G47" si="0">+G48+G49</f>
        <v>3862827.6200000006</v>
      </c>
      <c r="H47" s="110">
        <f>+H48+H49</f>
        <v>202756.93999999901</v>
      </c>
      <c r="I47" s="48"/>
      <c r="J47" s="48"/>
      <c r="K47" s="25"/>
      <c r="L47" s="25"/>
    </row>
    <row r="48" spans="2:12" ht="21" customHeight="1">
      <c r="B48" s="56"/>
      <c r="C48" s="69" t="s">
        <v>119</v>
      </c>
      <c r="D48" s="57"/>
      <c r="E48" s="69"/>
      <c r="F48" s="53">
        <v>6424563.8499999996</v>
      </c>
      <c r="G48" s="53">
        <v>6295975.7300000004</v>
      </c>
      <c r="H48" s="71">
        <f>+F48-G48</f>
        <v>128588.11999999918</v>
      </c>
      <c r="I48" s="19"/>
      <c r="J48" s="19"/>
      <c r="K48" s="25"/>
      <c r="L48" s="25"/>
    </row>
    <row r="49" spans="2:12" ht="21" customHeight="1">
      <c r="B49" s="56"/>
      <c r="C49" s="69" t="s">
        <v>120</v>
      </c>
      <c r="D49" s="57"/>
      <c r="E49" s="69"/>
      <c r="F49" s="82">
        <v>-2358979.29</v>
      </c>
      <c r="G49" s="82">
        <v>-2433148.11</v>
      </c>
      <c r="H49" s="61">
        <f>+F49-G49</f>
        <v>74168.819999999832</v>
      </c>
      <c r="I49" s="111"/>
      <c r="J49" s="111"/>
      <c r="K49" s="25"/>
      <c r="L49" s="25"/>
    </row>
    <row r="50" spans="2:12" ht="21" customHeight="1">
      <c r="B50" s="56"/>
      <c r="C50" s="62"/>
      <c r="D50" s="62"/>
      <c r="E50" s="52"/>
      <c r="F50" s="64"/>
      <c r="G50" s="64"/>
      <c r="H50" s="63"/>
      <c r="I50" s="66"/>
      <c r="J50" s="66"/>
      <c r="K50" s="25"/>
      <c r="L50" s="25"/>
    </row>
    <row r="51" spans="2:12" ht="21" customHeight="1">
      <c r="B51" s="67" t="s">
        <v>3</v>
      </c>
      <c r="C51" s="90"/>
      <c r="D51" s="51"/>
      <c r="E51" s="63"/>
      <c r="F51" s="110">
        <f>SUM(F52:F57)</f>
        <v>5265580.6800000006</v>
      </c>
      <c r="G51" s="110">
        <f>SUM(G52:G57)</f>
        <v>5848515.1500000004</v>
      </c>
      <c r="H51" s="110">
        <f>SUM(H52:H57)</f>
        <v>-582934.47</v>
      </c>
      <c r="I51" s="48"/>
      <c r="J51" s="48"/>
      <c r="K51" s="25"/>
      <c r="L51" s="25"/>
    </row>
    <row r="52" spans="2:12" ht="21" customHeight="1">
      <c r="B52" s="112"/>
      <c r="C52" s="69" t="s">
        <v>37</v>
      </c>
      <c r="D52" s="80"/>
      <c r="E52" s="69"/>
      <c r="F52" s="70">
        <v>19617.990000000002</v>
      </c>
      <c r="G52" s="70">
        <v>19321.96</v>
      </c>
      <c r="H52" s="71">
        <f t="shared" ref="H52:H57" si="1">+F52-G52</f>
        <v>296.03000000000247</v>
      </c>
      <c r="I52" s="19"/>
      <c r="J52" s="19"/>
      <c r="K52" s="25"/>
      <c r="L52" s="25"/>
    </row>
    <row r="53" spans="2:12" ht="21" customHeight="1">
      <c r="B53" s="112"/>
      <c r="C53" s="69" t="s">
        <v>38</v>
      </c>
      <c r="D53" s="80"/>
      <c r="E53" s="69"/>
      <c r="F53" s="70">
        <v>0</v>
      </c>
      <c r="G53" s="70">
        <v>0</v>
      </c>
      <c r="H53" s="71">
        <f t="shared" si="1"/>
        <v>0</v>
      </c>
      <c r="I53" s="19"/>
      <c r="J53" s="19"/>
      <c r="K53" s="25"/>
      <c r="L53" s="25"/>
    </row>
    <row r="54" spans="2:12" ht="21" customHeight="1">
      <c r="B54" s="112"/>
      <c r="C54" s="69" t="s">
        <v>39</v>
      </c>
      <c r="D54" s="80"/>
      <c r="E54" s="69"/>
      <c r="F54" s="70">
        <v>5212725.32</v>
      </c>
      <c r="G54" s="70">
        <v>5795955.8200000003</v>
      </c>
      <c r="H54" s="71">
        <f t="shared" si="1"/>
        <v>-583230.5</v>
      </c>
      <c r="I54" s="19"/>
      <c r="J54" s="19"/>
      <c r="K54" s="25"/>
      <c r="L54" s="25"/>
    </row>
    <row r="55" spans="2:12" ht="21" hidden="1" customHeight="1">
      <c r="B55" s="112"/>
      <c r="C55" s="102" t="s">
        <v>100</v>
      </c>
      <c r="D55" s="90"/>
      <c r="E55" s="69"/>
      <c r="F55" s="70">
        <v>0</v>
      </c>
      <c r="G55" s="70">
        <v>0</v>
      </c>
      <c r="H55" s="71">
        <f t="shared" si="1"/>
        <v>0</v>
      </c>
      <c r="I55" s="19"/>
      <c r="J55" s="19"/>
      <c r="K55" s="25"/>
      <c r="L55" s="25"/>
    </row>
    <row r="56" spans="2:12" ht="21" customHeight="1">
      <c r="B56" s="112"/>
      <c r="C56" s="69" t="s">
        <v>97</v>
      </c>
      <c r="D56" s="80"/>
      <c r="E56" s="69"/>
      <c r="F56" s="70">
        <v>31648.799999999999</v>
      </c>
      <c r="G56" s="70">
        <v>31648.799999999999</v>
      </c>
      <c r="H56" s="71">
        <f t="shared" si="1"/>
        <v>0</v>
      </c>
      <c r="I56" s="19"/>
      <c r="J56" s="19"/>
      <c r="K56" s="25"/>
      <c r="L56" s="25"/>
    </row>
    <row r="57" spans="2:12" ht="21" customHeight="1">
      <c r="B57" s="112"/>
      <c r="C57" s="69" t="s">
        <v>40</v>
      </c>
      <c r="D57" s="80"/>
      <c r="E57" s="90"/>
      <c r="F57" s="73">
        <v>1588.57</v>
      </c>
      <c r="G57" s="73">
        <v>1588.57</v>
      </c>
      <c r="H57" s="71">
        <f t="shared" si="1"/>
        <v>0</v>
      </c>
      <c r="I57" s="19"/>
      <c r="J57" s="19"/>
      <c r="K57" s="25"/>
      <c r="L57" s="25"/>
    </row>
    <row r="58" spans="2:12" ht="21" hidden="1" customHeight="1">
      <c r="B58" s="112"/>
      <c r="C58" s="51"/>
      <c r="D58" s="51"/>
      <c r="E58" s="63"/>
      <c r="F58" s="56"/>
      <c r="G58" s="56"/>
      <c r="H58" s="84"/>
      <c r="I58" s="66"/>
      <c r="J58" s="66"/>
      <c r="K58" s="25"/>
      <c r="L58" s="25"/>
    </row>
    <row r="59" spans="2:12" ht="21" customHeight="1">
      <c r="B59" s="67" t="s">
        <v>41</v>
      </c>
      <c r="C59" s="90"/>
      <c r="D59" s="51"/>
      <c r="E59" s="63"/>
      <c r="F59" s="110">
        <f>+F60+F61</f>
        <v>62037.380000000005</v>
      </c>
      <c r="G59" s="110">
        <f>+G60+G61</f>
        <v>54706.330000000016</v>
      </c>
      <c r="H59" s="110">
        <f>+H60+H61</f>
        <v>7331.0499999999884</v>
      </c>
      <c r="I59" s="48"/>
      <c r="J59" s="48"/>
      <c r="K59" s="25"/>
      <c r="L59" s="25"/>
    </row>
    <row r="60" spans="2:12" ht="21" customHeight="1">
      <c r="B60" s="49"/>
      <c r="C60" s="71" t="s">
        <v>42</v>
      </c>
      <c r="D60" s="80"/>
      <c r="E60" s="71"/>
      <c r="F60" s="55">
        <v>444187.11</v>
      </c>
      <c r="G60" s="55">
        <v>521693.68</v>
      </c>
      <c r="H60" s="55">
        <f>+F60-G60</f>
        <v>-77506.570000000007</v>
      </c>
      <c r="I60" s="19"/>
      <c r="J60" s="19"/>
      <c r="K60" s="25"/>
      <c r="L60" s="25"/>
    </row>
    <row r="61" spans="2:12" ht="21" customHeight="1">
      <c r="B61" s="113"/>
      <c r="C61" s="101" t="s">
        <v>43</v>
      </c>
      <c r="D61" s="114"/>
      <c r="E61" s="101"/>
      <c r="F61" s="100">
        <v>-382149.73</v>
      </c>
      <c r="G61" s="100">
        <v>-466987.35</v>
      </c>
      <c r="H61" s="100">
        <f>+F61-G61</f>
        <v>84837.62</v>
      </c>
      <c r="I61" s="19"/>
      <c r="J61" s="19"/>
      <c r="K61" s="25"/>
      <c r="L61" s="25"/>
    </row>
    <row r="62" spans="2:12" ht="21" customHeight="1" thickBot="1">
      <c r="B62" s="115" t="s">
        <v>44</v>
      </c>
      <c r="C62" s="115"/>
      <c r="D62" s="116"/>
      <c r="E62" s="117"/>
      <c r="F62" s="118">
        <f>+F10+F16+F24+F47+F51+F59</f>
        <v>196469199.25</v>
      </c>
      <c r="G62" s="118">
        <f>+G10+G16+G24+G47+G51+G59</f>
        <v>177282029.86000001</v>
      </c>
      <c r="H62" s="119">
        <f>+F62-G62</f>
        <v>19187169.389999986</v>
      </c>
      <c r="I62" s="48"/>
      <c r="J62" s="48"/>
      <c r="K62" s="25"/>
      <c r="L62" s="25"/>
    </row>
    <row r="63" spans="2:12" ht="15.75">
      <c r="B63" s="121"/>
      <c r="C63" s="121"/>
      <c r="D63" s="121"/>
      <c r="E63" s="121"/>
      <c r="F63" s="62"/>
      <c r="G63" s="62"/>
      <c r="H63" s="91"/>
      <c r="I63" s="25"/>
      <c r="J63" s="25"/>
      <c r="K63" s="25"/>
      <c r="L63" s="25"/>
    </row>
    <row r="64" spans="2:12" ht="16.5" customHeight="1">
      <c r="B64" s="409"/>
      <c r="C64" s="409"/>
      <c r="D64" s="409"/>
      <c r="E64" s="409"/>
      <c r="F64" s="409"/>
      <c r="G64" s="409"/>
      <c r="H64" s="410"/>
      <c r="I64" s="26"/>
      <c r="J64" s="26"/>
      <c r="K64" s="25"/>
      <c r="L64" s="25"/>
    </row>
    <row r="65" spans="2:12" ht="29.25" customHeight="1">
      <c r="B65" s="122"/>
      <c r="C65" s="123"/>
      <c r="D65" s="123"/>
      <c r="E65" s="124"/>
      <c r="F65" s="125" t="str">
        <f>+F8</f>
        <v>diciembre 2024</v>
      </c>
      <c r="G65" s="125" t="str">
        <f>+G8</f>
        <v>diciembre 2023</v>
      </c>
      <c r="H65" s="126" t="s">
        <v>90</v>
      </c>
      <c r="I65" s="33"/>
      <c r="J65" s="34"/>
      <c r="K65" s="25"/>
      <c r="L65" s="25"/>
    </row>
    <row r="66" spans="2:12" ht="15.75">
      <c r="B66" s="127" t="s">
        <v>45</v>
      </c>
      <c r="C66" s="128"/>
      <c r="D66" s="128"/>
      <c r="E66" s="129"/>
      <c r="F66" s="130" t="str">
        <f>F9</f>
        <v>A</v>
      </c>
      <c r="G66" s="131">
        <v>-2</v>
      </c>
      <c r="H66" s="132" t="s">
        <v>11</v>
      </c>
      <c r="I66" s="15"/>
      <c r="J66" s="36"/>
      <c r="K66" s="25"/>
      <c r="L66" s="25"/>
    </row>
    <row r="67" spans="2:12" ht="21" customHeight="1">
      <c r="B67" s="133" t="s">
        <v>46</v>
      </c>
      <c r="C67" s="51"/>
      <c r="D67" s="51"/>
      <c r="E67" s="62"/>
      <c r="F67" s="46">
        <f>SUM(F68:F71)</f>
        <v>458605.68</v>
      </c>
      <c r="G67" s="134">
        <f>SUM(G68:G71)</f>
        <v>879380.09</v>
      </c>
      <c r="H67" s="68">
        <f>SUM(H68:H71)</f>
        <v>-420774.41000000003</v>
      </c>
      <c r="I67" s="48"/>
      <c r="J67" s="48"/>
      <c r="K67" s="25"/>
      <c r="L67" s="25"/>
    </row>
    <row r="68" spans="2:12" ht="21" customHeight="1">
      <c r="B68" s="135"/>
      <c r="C68" s="102" t="s">
        <v>84</v>
      </c>
      <c r="D68" s="102"/>
      <c r="E68" s="57"/>
      <c r="F68" s="112">
        <v>145107.37</v>
      </c>
      <c r="G68" s="112">
        <v>525887.53</v>
      </c>
      <c r="H68" s="58">
        <f>+F68-G68</f>
        <v>-380780.16000000003</v>
      </c>
      <c r="I68" s="19"/>
      <c r="J68" s="19"/>
      <c r="K68" s="25"/>
      <c r="L68" s="25"/>
    </row>
    <row r="69" spans="2:12" ht="21" customHeight="1">
      <c r="B69" s="135"/>
      <c r="C69" s="102" t="s">
        <v>47</v>
      </c>
      <c r="D69" s="80"/>
      <c r="E69" s="57"/>
      <c r="F69" s="112">
        <v>24746.14</v>
      </c>
      <c r="G69" s="112">
        <v>23271.46</v>
      </c>
      <c r="H69" s="58">
        <f>+F69-G69</f>
        <v>1474.6800000000003</v>
      </c>
      <c r="I69" s="19"/>
      <c r="J69" s="19"/>
      <c r="K69" s="25"/>
      <c r="L69" s="25"/>
    </row>
    <row r="70" spans="2:12" ht="21" customHeight="1">
      <c r="B70" s="135"/>
      <c r="C70" s="102" t="s">
        <v>48</v>
      </c>
      <c r="D70" s="80"/>
      <c r="E70" s="57"/>
      <c r="F70" s="112">
        <v>288752.17</v>
      </c>
      <c r="G70" s="112">
        <v>330221.09999999998</v>
      </c>
      <c r="H70" s="58">
        <f>+F70-G70</f>
        <v>-41468.929999999993</v>
      </c>
      <c r="I70" s="19"/>
      <c r="J70" s="19"/>
      <c r="K70" s="25"/>
      <c r="L70" s="25"/>
    </row>
    <row r="71" spans="2:12" ht="21" hidden="1" customHeight="1">
      <c r="B71" s="135"/>
      <c r="C71" s="102" t="s">
        <v>49</v>
      </c>
      <c r="D71" s="80"/>
      <c r="E71" s="57"/>
      <c r="F71" s="103">
        <v>0</v>
      </c>
      <c r="G71" s="104">
        <v>0</v>
      </c>
      <c r="H71" s="100">
        <f>+F71-G71</f>
        <v>0</v>
      </c>
      <c r="I71" s="19"/>
      <c r="J71" s="19"/>
      <c r="K71" s="25"/>
      <c r="L71" s="25"/>
    </row>
    <row r="72" spans="2:12" ht="9.6" customHeight="1">
      <c r="B72" s="136"/>
      <c r="C72" s="121"/>
      <c r="D72" s="121"/>
      <c r="E72" s="121"/>
      <c r="F72" s="137"/>
      <c r="G72" s="139"/>
      <c r="H72" s="138"/>
      <c r="I72" s="66"/>
      <c r="J72" s="66"/>
      <c r="K72" s="25"/>
      <c r="L72" s="25"/>
    </row>
    <row r="73" spans="2:12" ht="21" customHeight="1">
      <c r="B73" s="133" t="s">
        <v>50</v>
      </c>
      <c r="C73" s="51"/>
      <c r="D73" s="51"/>
      <c r="E73" s="62"/>
      <c r="F73" s="46">
        <f>SUM(F74:F75)</f>
        <v>105634201.93000001</v>
      </c>
      <c r="G73" s="134">
        <f>SUM(G74:G75)</f>
        <v>105978854.72</v>
      </c>
      <c r="H73" s="68">
        <f>SUM(H74:H75)</f>
        <v>-344652.78999999166</v>
      </c>
      <c r="I73" s="48"/>
      <c r="J73" s="48"/>
      <c r="K73" s="25"/>
      <c r="L73" s="25"/>
    </row>
    <row r="74" spans="2:12" ht="21" customHeight="1">
      <c r="B74" s="140"/>
      <c r="C74" s="102" t="s">
        <v>51</v>
      </c>
      <c r="D74" s="57"/>
      <c r="E74" s="102"/>
      <c r="F74" s="141">
        <v>105634201.93000001</v>
      </c>
      <c r="G74" s="141">
        <v>105978854.72</v>
      </c>
      <c r="H74" s="142">
        <f>+F74-G74</f>
        <v>-344652.78999999166</v>
      </c>
      <c r="I74" s="19"/>
      <c r="J74" s="19"/>
      <c r="K74" s="25"/>
      <c r="L74" s="25"/>
    </row>
    <row r="75" spans="2:12" ht="21" hidden="1" customHeight="1">
      <c r="B75" s="140"/>
      <c r="C75" s="102" t="s">
        <v>52</v>
      </c>
      <c r="D75" s="57"/>
      <c r="E75" s="102"/>
      <c r="F75" s="73">
        <v>0</v>
      </c>
      <c r="G75" s="74">
        <v>0</v>
      </c>
      <c r="H75" s="75">
        <f>+F75-G75</f>
        <v>0</v>
      </c>
      <c r="I75" s="19"/>
      <c r="J75" s="19"/>
      <c r="K75" s="25"/>
      <c r="L75" s="25"/>
    </row>
    <row r="76" spans="2:12" ht="21" customHeight="1">
      <c r="B76" s="140"/>
      <c r="C76" s="62"/>
      <c r="D76" s="62"/>
      <c r="E76" s="143"/>
      <c r="F76" s="64"/>
      <c r="G76" s="65"/>
      <c r="H76" s="63"/>
      <c r="I76" s="66"/>
      <c r="J76" s="66"/>
      <c r="K76" s="25"/>
      <c r="L76" s="25"/>
    </row>
    <row r="77" spans="2:12" ht="21" customHeight="1">
      <c r="B77" s="133" t="s">
        <v>53</v>
      </c>
      <c r="C77" s="51"/>
      <c r="D77" s="51"/>
      <c r="E77" s="62"/>
      <c r="F77" s="46">
        <f>SUM(F78:F80)</f>
        <v>508640.63000000006</v>
      </c>
      <c r="G77" s="134">
        <f>SUM(G78:G80)</f>
        <v>556020.93000000005</v>
      </c>
      <c r="H77" s="68">
        <f>SUM(H78:H80)</f>
        <v>-47380.299999999996</v>
      </c>
      <c r="I77" s="48"/>
      <c r="J77" s="48"/>
      <c r="K77" s="25"/>
      <c r="L77" s="25"/>
    </row>
    <row r="78" spans="2:12" ht="21" customHeight="1">
      <c r="B78" s="140"/>
      <c r="C78" s="57" t="s">
        <v>113</v>
      </c>
      <c r="D78" s="57"/>
      <c r="E78" s="90"/>
      <c r="F78" s="70">
        <v>105878.02</v>
      </c>
      <c r="G78" s="70">
        <v>107398.16</v>
      </c>
      <c r="H78" s="71">
        <f>+F78-G78</f>
        <v>-1520.1399999999994</v>
      </c>
      <c r="I78" s="19"/>
      <c r="J78" s="19"/>
      <c r="K78" s="25"/>
      <c r="L78" s="25"/>
    </row>
    <row r="79" spans="2:12" ht="21" customHeight="1">
      <c r="B79" s="140"/>
      <c r="C79" s="57" t="s">
        <v>53</v>
      </c>
      <c r="D79" s="57"/>
      <c r="E79" s="90"/>
      <c r="F79" s="70">
        <v>395399.52</v>
      </c>
      <c r="G79" s="70">
        <v>429394.39</v>
      </c>
      <c r="H79" s="71">
        <f>+F79-G79</f>
        <v>-33994.869999999995</v>
      </c>
      <c r="I79" s="19"/>
      <c r="J79" s="19"/>
      <c r="K79" s="25"/>
      <c r="L79" s="25"/>
    </row>
    <row r="80" spans="2:12" ht="21" customHeight="1">
      <c r="B80" s="140"/>
      <c r="C80" s="102" t="s">
        <v>54</v>
      </c>
      <c r="D80" s="57"/>
      <c r="E80" s="102"/>
      <c r="F80" s="60">
        <v>7363.09</v>
      </c>
      <c r="G80" s="60">
        <v>19228.38</v>
      </c>
      <c r="H80" s="71">
        <f>+F80-G80</f>
        <v>-11865.29</v>
      </c>
      <c r="I80" s="19"/>
      <c r="J80" s="19"/>
      <c r="K80" s="25"/>
      <c r="L80" s="25"/>
    </row>
    <row r="81" spans="2:12" ht="21" customHeight="1">
      <c r="B81" s="144"/>
      <c r="C81" s="145"/>
      <c r="D81" s="145"/>
      <c r="E81" s="130" t="s">
        <v>55</v>
      </c>
      <c r="F81" s="46">
        <f>F73+F67+F77</f>
        <v>106601448.24000001</v>
      </c>
      <c r="G81" s="134">
        <f>G73+G67+G77</f>
        <v>107414255.74000001</v>
      </c>
      <c r="H81" s="110">
        <f>H73+H67+H77</f>
        <v>-812807.49999999173</v>
      </c>
      <c r="I81" s="48"/>
      <c r="J81" s="48"/>
      <c r="K81" s="25"/>
      <c r="L81" s="25"/>
    </row>
    <row r="82" spans="2:12" ht="15.75">
      <c r="B82" s="140"/>
      <c r="C82" s="62"/>
      <c r="D82" s="62"/>
      <c r="E82" s="62"/>
      <c r="F82" s="146"/>
      <c r="G82" s="146"/>
      <c r="H82" s="147"/>
      <c r="I82" s="66"/>
      <c r="J82" s="66"/>
      <c r="K82" s="25"/>
      <c r="L82" s="25"/>
    </row>
    <row r="83" spans="2:12" ht="21" customHeight="1">
      <c r="B83" s="148" t="s">
        <v>6</v>
      </c>
      <c r="C83" s="149"/>
      <c r="D83" s="149"/>
      <c r="E83" s="150"/>
      <c r="F83" s="151"/>
      <c r="G83" s="152"/>
      <c r="H83" s="153"/>
      <c r="I83" s="66"/>
      <c r="J83" s="66"/>
      <c r="K83" s="25"/>
      <c r="L83" s="25"/>
    </row>
    <row r="84" spans="2:12" ht="21" customHeight="1">
      <c r="B84" s="133" t="s">
        <v>7</v>
      </c>
      <c r="C84" s="51"/>
      <c r="D84" s="51"/>
      <c r="E84" s="62"/>
      <c r="F84" s="46">
        <f>+F85+F96+F101</f>
        <v>146338169.74000001</v>
      </c>
      <c r="G84" s="134">
        <f>+G85+G96+G101</f>
        <v>146153576.79000002</v>
      </c>
      <c r="H84" s="154">
        <f>+H85+H96+H101</f>
        <v>184592.94999999925</v>
      </c>
      <c r="I84" s="48"/>
      <c r="J84" s="48"/>
      <c r="K84" s="25"/>
      <c r="L84" s="25"/>
    </row>
    <row r="85" spans="2:12" ht="21" customHeight="1">
      <c r="B85" s="135"/>
      <c r="C85" s="51" t="s">
        <v>56</v>
      </c>
      <c r="D85" s="51"/>
      <c r="E85" s="62"/>
      <c r="F85" s="155">
        <f>SUM(F86:F95)</f>
        <v>98629291.75</v>
      </c>
      <c r="G85" s="157">
        <f>SUM(G86:G95)</f>
        <v>98444698.800000012</v>
      </c>
      <c r="H85" s="92">
        <f>SUM(H86:H95)</f>
        <v>184592.94999999925</v>
      </c>
      <c r="I85" s="94"/>
      <c r="J85" s="94"/>
      <c r="K85" s="25"/>
      <c r="L85" s="25"/>
    </row>
    <row r="86" spans="2:12" ht="21" customHeight="1">
      <c r="B86" s="140"/>
      <c r="C86" s="62"/>
      <c r="D86" s="102" t="s">
        <v>57</v>
      </c>
      <c r="E86" s="102"/>
      <c r="F86" s="158">
        <v>74860853.689999998</v>
      </c>
      <c r="G86" s="158">
        <v>74860853.689999998</v>
      </c>
      <c r="H86" s="58">
        <f t="shared" ref="H86:H95" si="2">+F86-G86</f>
        <v>0</v>
      </c>
      <c r="I86" s="19"/>
      <c r="J86" s="19"/>
      <c r="K86" s="25"/>
      <c r="L86" s="25"/>
    </row>
    <row r="87" spans="2:12" ht="21" customHeight="1">
      <c r="B87" s="140"/>
      <c r="C87" s="62"/>
      <c r="D87" s="102" t="s">
        <v>58</v>
      </c>
      <c r="E87" s="102"/>
      <c r="F87" s="158">
        <v>4086826.08</v>
      </c>
      <c r="G87" s="158">
        <v>4086826.08</v>
      </c>
      <c r="H87" s="58">
        <f t="shared" si="2"/>
        <v>0</v>
      </c>
      <c r="I87" s="19"/>
      <c r="J87" s="19"/>
      <c r="K87" s="25"/>
      <c r="L87" s="25"/>
    </row>
    <row r="88" spans="2:12" ht="21" hidden="1" customHeight="1">
      <c r="B88" s="140"/>
      <c r="C88" s="62"/>
      <c r="D88" s="102" t="s">
        <v>59</v>
      </c>
      <c r="E88" s="102"/>
      <c r="F88" s="158">
        <v>0</v>
      </c>
      <c r="G88" s="158">
        <v>0</v>
      </c>
      <c r="H88" s="58">
        <f t="shared" si="2"/>
        <v>0</v>
      </c>
      <c r="I88" s="19"/>
      <c r="J88" s="19"/>
      <c r="K88" s="25"/>
      <c r="L88" s="25"/>
    </row>
    <row r="89" spans="2:12" ht="21" customHeight="1">
      <c r="B89" s="140"/>
      <c r="C89" s="62"/>
      <c r="D89" s="102" t="s">
        <v>95</v>
      </c>
      <c r="E89" s="102"/>
      <c r="F89" s="158">
        <v>822382.92</v>
      </c>
      <c r="G89" s="158">
        <v>834472.92</v>
      </c>
      <c r="H89" s="58">
        <f t="shared" si="2"/>
        <v>-12090</v>
      </c>
      <c r="I89" s="19"/>
      <c r="J89" s="19"/>
      <c r="K89" s="25"/>
      <c r="L89" s="25"/>
    </row>
    <row r="90" spans="2:12" ht="21" customHeight="1">
      <c r="B90" s="140"/>
      <c r="C90" s="62"/>
      <c r="D90" s="102" t="s">
        <v>60</v>
      </c>
      <c r="E90" s="102"/>
      <c r="F90" s="158">
        <v>14562703.66</v>
      </c>
      <c r="G90" s="158">
        <v>14366020.710000001</v>
      </c>
      <c r="H90" s="58">
        <f t="shared" si="2"/>
        <v>196682.94999999925</v>
      </c>
      <c r="I90" s="19"/>
      <c r="J90" s="19"/>
      <c r="K90" s="25"/>
      <c r="L90" s="25"/>
    </row>
    <row r="91" spans="2:12" ht="21" customHeight="1">
      <c r="B91" s="140"/>
      <c r="C91" s="62"/>
      <c r="D91" s="102" t="s">
        <v>61</v>
      </c>
      <c r="E91" s="102"/>
      <c r="F91" s="158">
        <f>2670429.64-F95</f>
        <v>2421927.2800000003</v>
      </c>
      <c r="G91" s="158">
        <f>2670429.64-G95</f>
        <v>2421927.2800000003</v>
      </c>
      <c r="H91" s="58">
        <f t="shared" si="2"/>
        <v>0</v>
      </c>
      <c r="I91" s="19"/>
      <c r="J91" s="19"/>
      <c r="K91" s="25"/>
      <c r="L91" s="25"/>
    </row>
    <row r="92" spans="2:12" ht="21" customHeight="1">
      <c r="B92" s="140"/>
      <c r="C92" s="62"/>
      <c r="D92" s="102" t="s">
        <v>114</v>
      </c>
      <c r="E92" s="102"/>
      <c r="F92" s="158">
        <v>1424209.76</v>
      </c>
      <c r="G92" s="158">
        <v>1424209.76</v>
      </c>
      <c r="H92" s="58">
        <f t="shared" si="2"/>
        <v>0</v>
      </c>
      <c r="I92" s="19"/>
      <c r="J92" s="19"/>
      <c r="K92" s="25"/>
      <c r="L92" s="25"/>
    </row>
    <row r="93" spans="2:12" ht="21" customHeight="1">
      <c r="B93" s="140"/>
      <c r="C93" s="62"/>
      <c r="D93" s="102" t="s">
        <v>92</v>
      </c>
      <c r="E93" s="102"/>
      <c r="F93" s="158">
        <v>201886</v>
      </c>
      <c r="G93" s="158">
        <v>201886</v>
      </c>
      <c r="H93" s="58">
        <f t="shared" si="2"/>
        <v>0</v>
      </c>
      <c r="I93" s="19"/>
      <c r="J93" s="19"/>
      <c r="K93" s="25"/>
      <c r="L93" s="25"/>
    </row>
    <row r="94" spans="2:12" ht="21" hidden="1" customHeight="1">
      <c r="B94" s="140"/>
      <c r="C94" s="62"/>
      <c r="D94" s="102" t="s">
        <v>96</v>
      </c>
      <c r="E94" s="102"/>
      <c r="F94" s="158">
        <v>0</v>
      </c>
      <c r="G94" s="158">
        <v>0</v>
      </c>
      <c r="H94" s="58">
        <f t="shared" si="2"/>
        <v>0</v>
      </c>
      <c r="I94" s="19"/>
      <c r="J94" s="19"/>
      <c r="K94" s="25"/>
      <c r="L94" s="25"/>
    </row>
    <row r="95" spans="2:12" ht="21" customHeight="1">
      <c r="B95" s="140"/>
      <c r="C95" s="62"/>
      <c r="D95" s="102" t="s">
        <v>83</v>
      </c>
      <c r="E95" s="102"/>
      <c r="F95" s="103">
        <v>248502.36</v>
      </c>
      <c r="G95" s="103">
        <v>248502.36</v>
      </c>
      <c r="H95" s="58">
        <f t="shared" si="2"/>
        <v>0</v>
      </c>
      <c r="I95" s="25"/>
      <c r="J95" s="19"/>
      <c r="K95" s="25"/>
      <c r="L95" s="25"/>
    </row>
    <row r="96" spans="2:12" ht="21" customHeight="1">
      <c r="B96" s="140"/>
      <c r="C96" s="51" t="s">
        <v>62</v>
      </c>
      <c r="D96" s="51"/>
      <c r="E96" s="62"/>
      <c r="F96" s="155">
        <f>SUM(F97:F99)</f>
        <v>46216987.689999998</v>
      </c>
      <c r="G96" s="157">
        <f>SUM(G97:G99)</f>
        <v>46216987.689999998</v>
      </c>
      <c r="H96" s="92">
        <f>SUM(H97:H99)</f>
        <v>0</v>
      </c>
      <c r="I96" s="94"/>
      <c r="J96" s="94"/>
      <c r="K96" s="25"/>
      <c r="L96" s="25"/>
    </row>
    <row r="97" spans="2:12" ht="21" customHeight="1">
      <c r="B97" s="140"/>
      <c r="C97" s="62"/>
      <c r="D97" s="102" t="s">
        <v>63</v>
      </c>
      <c r="E97" s="102"/>
      <c r="F97" s="158">
        <v>14032640.65</v>
      </c>
      <c r="G97" s="158">
        <v>14032640.65</v>
      </c>
      <c r="H97" s="58">
        <f>+F97-G97</f>
        <v>0</v>
      </c>
      <c r="I97" s="19"/>
      <c r="J97" s="19"/>
      <c r="K97" s="25"/>
      <c r="L97" s="25"/>
    </row>
    <row r="98" spans="2:12" ht="21" customHeight="1">
      <c r="B98" s="140"/>
      <c r="C98" s="62"/>
      <c r="D98" s="102" t="s">
        <v>64</v>
      </c>
      <c r="E98" s="102"/>
      <c r="F98" s="158">
        <v>28571428.57</v>
      </c>
      <c r="G98" s="158">
        <v>28571428.57</v>
      </c>
      <c r="H98" s="58">
        <f>+F98-G98</f>
        <v>0</v>
      </c>
      <c r="I98" s="19"/>
      <c r="J98" s="19"/>
      <c r="K98" s="25"/>
      <c r="L98" s="25"/>
    </row>
    <row r="99" spans="2:12" ht="21" customHeight="1">
      <c r="B99" s="140"/>
      <c r="C99" s="62"/>
      <c r="D99" s="102" t="s">
        <v>65</v>
      </c>
      <c r="E99" s="102"/>
      <c r="F99" s="159">
        <v>3612918.47</v>
      </c>
      <c r="G99" s="159">
        <v>3612918.47</v>
      </c>
      <c r="H99" s="100">
        <f>+F99-G99</f>
        <v>0</v>
      </c>
      <c r="I99" s="19"/>
      <c r="J99" s="19"/>
      <c r="K99" s="25"/>
      <c r="L99" s="25"/>
    </row>
    <row r="100" spans="2:12" ht="11.25" customHeight="1">
      <c r="B100" s="140"/>
      <c r="C100" s="62"/>
      <c r="D100" s="102"/>
      <c r="E100" s="102"/>
      <c r="F100" s="158"/>
      <c r="G100" s="57"/>
      <c r="H100" s="55"/>
      <c r="I100" s="19"/>
      <c r="J100" s="19"/>
      <c r="K100" s="25"/>
      <c r="L100" s="25"/>
    </row>
    <row r="101" spans="2:12" ht="21" customHeight="1">
      <c r="B101" s="140"/>
      <c r="C101" s="51" t="s">
        <v>81</v>
      </c>
      <c r="D101" s="102"/>
      <c r="E101" s="102"/>
      <c r="F101" s="155">
        <f>+F102</f>
        <v>1491890.3</v>
      </c>
      <c r="G101" s="157">
        <f>+G102</f>
        <v>1491890.3</v>
      </c>
      <c r="H101" s="156">
        <f>+F101-G101</f>
        <v>0</v>
      </c>
      <c r="I101" s="94"/>
      <c r="J101" s="94"/>
      <c r="K101" s="25"/>
      <c r="L101" s="25"/>
    </row>
    <row r="102" spans="2:12" ht="21" customHeight="1">
      <c r="B102" s="140"/>
      <c r="C102" s="62"/>
      <c r="D102" s="102" t="s">
        <v>82</v>
      </c>
      <c r="E102" s="102"/>
      <c r="F102" s="158">
        <v>1491890.3</v>
      </c>
      <c r="G102" s="158">
        <v>1491890.3</v>
      </c>
      <c r="H102" s="77">
        <f>+F102-G102</f>
        <v>0</v>
      </c>
      <c r="I102" s="19"/>
      <c r="J102" s="19"/>
      <c r="K102" s="25"/>
      <c r="L102" s="25"/>
    </row>
    <row r="103" spans="2:12" ht="11.25" customHeight="1">
      <c r="B103" s="140"/>
      <c r="C103" s="62"/>
      <c r="D103" s="62"/>
      <c r="E103" s="62"/>
      <c r="F103" s="160"/>
      <c r="G103" s="161"/>
      <c r="H103" s="162"/>
      <c r="I103" s="66"/>
      <c r="J103" s="66"/>
      <c r="K103" s="25"/>
      <c r="L103" s="25"/>
    </row>
    <row r="104" spans="2:12" ht="21" customHeight="1">
      <c r="B104" s="133" t="s">
        <v>115</v>
      </c>
      <c r="C104" s="51"/>
      <c r="D104" s="51"/>
      <c r="E104" s="62"/>
      <c r="F104" s="46">
        <f>SUM(F105:F108)</f>
        <v>158551146.74000001</v>
      </c>
      <c r="G104" s="134">
        <f>SUM(G105:G108)</f>
        <v>142385190.64999998</v>
      </c>
      <c r="H104" s="68">
        <f>SUM(H105:H108)</f>
        <v>16165956.090000005</v>
      </c>
      <c r="I104" s="48"/>
      <c r="J104" s="48"/>
      <c r="K104" s="25"/>
      <c r="L104" s="25"/>
    </row>
    <row r="105" spans="2:12" ht="21" customHeight="1">
      <c r="B105" s="140"/>
      <c r="C105" s="102" t="s">
        <v>66</v>
      </c>
      <c r="D105" s="57"/>
      <c r="E105" s="102"/>
      <c r="F105" s="163">
        <v>99550671.109999999</v>
      </c>
      <c r="G105" s="163">
        <v>83048206.209999993</v>
      </c>
      <c r="H105" s="164">
        <f>+F105-G105</f>
        <v>16502464.900000006</v>
      </c>
      <c r="I105" s="111"/>
      <c r="J105" s="111"/>
      <c r="K105" s="25"/>
      <c r="L105" s="25"/>
    </row>
    <row r="106" spans="2:12" ht="21" customHeight="1">
      <c r="B106" s="140"/>
      <c r="C106" s="102" t="s">
        <v>116</v>
      </c>
      <c r="D106" s="57"/>
      <c r="E106" s="102"/>
      <c r="F106" s="163">
        <v>49208166.770000003</v>
      </c>
      <c r="G106" s="163">
        <v>49208166.770000003</v>
      </c>
      <c r="H106" s="164">
        <f>+F106-G106</f>
        <v>0</v>
      </c>
      <c r="I106" s="111"/>
      <c r="J106" s="111"/>
      <c r="K106" s="25"/>
      <c r="L106" s="25"/>
    </row>
    <row r="107" spans="2:12" ht="21" customHeight="1">
      <c r="B107" s="140"/>
      <c r="C107" s="102" t="s">
        <v>117</v>
      </c>
      <c r="D107" s="57"/>
      <c r="E107" s="102"/>
      <c r="F107" s="163">
        <v>9792308.8599999994</v>
      </c>
      <c r="G107" s="163">
        <v>10128817.67</v>
      </c>
      <c r="H107" s="164">
        <f>+F107-G107</f>
        <v>-336508.81000000052</v>
      </c>
      <c r="I107" s="111"/>
      <c r="J107" s="111"/>
      <c r="K107" s="25"/>
      <c r="L107" s="25"/>
    </row>
    <row r="108" spans="2:12" ht="21" hidden="1" customHeight="1">
      <c r="B108" s="140"/>
      <c r="C108" s="102" t="s">
        <v>85</v>
      </c>
      <c r="D108" s="57"/>
      <c r="E108" s="102"/>
      <c r="F108" s="70">
        <v>0</v>
      </c>
      <c r="G108" s="54">
        <v>0</v>
      </c>
      <c r="H108" s="71">
        <f>+F108-G108</f>
        <v>0</v>
      </c>
      <c r="I108" s="19"/>
      <c r="J108" s="19"/>
      <c r="K108" s="25"/>
      <c r="L108" s="25"/>
    </row>
    <row r="109" spans="2:12" ht="11.25" customHeight="1">
      <c r="B109" s="140"/>
      <c r="C109" s="62"/>
      <c r="D109" s="62"/>
      <c r="E109" s="62"/>
      <c r="F109" s="160"/>
      <c r="G109" s="161"/>
      <c r="H109" s="165"/>
      <c r="I109" s="66"/>
      <c r="J109" s="66"/>
      <c r="K109" s="25"/>
      <c r="L109" s="25"/>
    </row>
    <row r="110" spans="2:12" ht="21" customHeight="1">
      <c r="B110" s="133" t="s">
        <v>8</v>
      </c>
      <c r="C110" s="51"/>
      <c r="D110" s="51"/>
      <c r="E110" s="62"/>
      <c r="F110" s="166">
        <f>F111+F112</f>
        <v>-215021565.47</v>
      </c>
      <c r="G110" s="168">
        <f>G111+G112</f>
        <v>-218670993.32000002</v>
      </c>
      <c r="H110" s="167">
        <f>H111+H112</f>
        <v>3649427.8500000178</v>
      </c>
      <c r="I110" s="169"/>
      <c r="J110" s="169"/>
      <c r="K110" s="25"/>
      <c r="L110" s="25"/>
    </row>
    <row r="111" spans="2:12" ht="21" customHeight="1">
      <c r="B111" s="140"/>
      <c r="C111" s="102" t="s">
        <v>108</v>
      </c>
      <c r="D111" s="57"/>
      <c r="E111" s="102"/>
      <c r="F111" s="163">
        <v>-218334484.50999999</v>
      </c>
      <c r="G111" s="163">
        <v>-222460216.71000001</v>
      </c>
      <c r="H111" s="164">
        <f>+F111-G111</f>
        <v>4125732.2000000179</v>
      </c>
      <c r="I111" s="111"/>
      <c r="J111" s="111"/>
      <c r="K111" s="25"/>
      <c r="L111" s="25"/>
    </row>
    <row r="112" spans="2:12" ht="21" customHeight="1">
      <c r="B112" s="140"/>
      <c r="C112" s="102" t="s">
        <v>118</v>
      </c>
      <c r="D112" s="57"/>
      <c r="E112" s="102"/>
      <c r="F112" s="73">
        <v>3312919.04</v>
      </c>
      <c r="G112" s="73">
        <v>3789223.39</v>
      </c>
      <c r="H112" s="75">
        <f>+F112-G112</f>
        <v>-476304.35000000009</v>
      </c>
      <c r="I112" s="19"/>
      <c r="J112" s="19"/>
      <c r="K112" s="25"/>
      <c r="L112" s="25"/>
    </row>
    <row r="113" spans="1:12" ht="21" customHeight="1">
      <c r="B113" s="144"/>
      <c r="C113" s="145"/>
      <c r="D113" s="145"/>
      <c r="E113" s="170" t="s">
        <v>9</v>
      </c>
      <c r="F113" s="45">
        <f>F84+F104+F110</f>
        <v>89867751.01000002</v>
      </c>
      <c r="G113" s="172">
        <f>G84+G104+G110</f>
        <v>69867774.119999975</v>
      </c>
      <c r="H113" s="171">
        <f>H84+H104+H110</f>
        <v>19999976.890000023</v>
      </c>
      <c r="I113" s="48"/>
      <c r="J113" s="48"/>
      <c r="K113" s="25"/>
      <c r="L113" s="25"/>
    </row>
    <row r="114" spans="1:12" ht="18">
      <c r="B114" s="144"/>
      <c r="C114" s="173"/>
      <c r="D114" s="173"/>
      <c r="E114" s="170"/>
      <c r="F114" s="174"/>
      <c r="G114" s="175"/>
      <c r="H114" s="47"/>
      <c r="I114" s="48"/>
      <c r="J114" s="48"/>
      <c r="K114" s="25"/>
      <c r="L114" s="25"/>
    </row>
    <row r="115" spans="1:12" ht="21" customHeight="1" thickBot="1">
      <c r="B115" s="176" t="s">
        <v>67</v>
      </c>
      <c r="C115" s="62"/>
      <c r="D115" s="62"/>
      <c r="E115" s="149"/>
      <c r="F115" s="177">
        <f>F113+F81</f>
        <v>196469199.25000003</v>
      </c>
      <c r="G115" s="177">
        <f>G113+G81</f>
        <v>177282029.85999998</v>
      </c>
      <c r="H115" s="178">
        <f>+F115-G115</f>
        <v>19187169.390000045</v>
      </c>
      <c r="I115" s="66"/>
      <c r="J115" s="66"/>
      <c r="K115" s="25"/>
      <c r="L115" s="25"/>
    </row>
    <row r="116" spans="1:12" ht="18">
      <c r="B116" s="179"/>
      <c r="C116" s="180"/>
      <c r="D116" s="180"/>
      <c r="E116" s="179"/>
      <c r="F116" s="90"/>
      <c r="G116" s="90"/>
      <c r="H116" s="90"/>
      <c r="I116" s="48"/>
      <c r="J116" s="48"/>
      <c r="K116" s="25"/>
      <c r="L116" s="25"/>
    </row>
    <row r="117" spans="1:12" ht="15">
      <c r="B117" s="181"/>
      <c r="C117" s="181"/>
      <c r="D117" s="181"/>
      <c r="E117" s="181"/>
      <c r="F117" s="181"/>
      <c r="G117" s="181"/>
      <c r="H117" s="90"/>
      <c r="I117" s="25"/>
      <c r="J117" s="25"/>
      <c r="K117" s="25"/>
      <c r="L117" s="25"/>
    </row>
    <row r="118" spans="1:12" ht="15">
      <c r="B118" s="181"/>
      <c r="C118" s="181"/>
      <c r="D118" s="181"/>
      <c r="E118" s="181"/>
      <c r="F118" s="181"/>
      <c r="G118" s="181"/>
      <c r="H118" s="181"/>
      <c r="I118" s="20"/>
      <c r="J118" s="20"/>
      <c r="K118" s="25"/>
      <c r="L118" s="25"/>
    </row>
    <row r="119" spans="1:12" ht="18" hidden="1">
      <c r="B119" s="20"/>
      <c r="C119" s="20"/>
      <c r="D119" s="20"/>
      <c r="E119" s="182" t="s">
        <v>99</v>
      </c>
      <c r="F119" s="182">
        <f>+F115-F62</f>
        <v>0</v>
      </c>
      <c r="G119" s="182">
        <f>+G115-G62</f>
        <v>0</v>
      </c>
      <c r="H119" s="182">
        <f>+H115-H62</f>
        <v>5.9604644775390625E-8</v>
      </c>
      <c r="I119" s="20"/>
      <c r="J119" s="20"/>
      <c r="K119" s="25"/>
      <c r="L119" s="25"/>
    </row>
    <row r="120" spans="1:12" ht="15">
      <c r="B120" s="20"/>
      <c r="C120" s="20"/>
      <c r="D120" s="20"/>
      <c r="E120" s="20"/>
      <c r="F120" s="20"/>
      <c r="G120" s="20"/>
      <c r="H120" s="20"/>
      <c r="I120" s="20"/>
      <c r="J120" s="20"/>
      <c r="K120" s="25"/>
      <c r="L120" s="25"/>
    </row>
    <row r="121" spans="1:12" s="7" customFormat="1" ht="36.6" customHeight="1">
      <c r="A121" s="1"/>
      <c r="B121" s="24"/>
      <c r="C121" s="24"/>
      <c r="D121" s="24"/>
      <c r="E121" s="24"/>
      <c r="F121" s="183"/>
      <c r="G121" s="12"/>
      <c r="H121" s="25"/>
      <c r="I121" s="25"/>
      <c r="J121" s="25"/>
      <c r="K121" s="12"/>
      <c r="L121" s="12"/>
    </row>
    <row r="122" spans="1:12" ht="18.75">
      <c r="A122" s="7"/>
      <c r="B122" s="407" t="s">
        <v>124</v>
      </c>
      <c r="C122" s="407"/>
      <c r="D122" s="407"/>
      <c r="E122" s="407"/>
      <c r="F122" s="407"/>
      <c r="G122" s="407"/>
      <c r="H122" s="407"/>
      <c r="I122" s="184"/>
      <c r="J122" s="184"/>
      <c r="K122" s="25"/>
      <c r="L122" s="25"/>
    </row>
    <row r="123" spans="1:12" ht="14.25">
      <c r="B123" s="24"/>
      <c r="C123" s="24"/>
      <c r="D123" s="24"/>
      <c r="E123" s="24"/>
      <c r="F123" s="183"/>
      <c r="G123" s="183"/>
      <c r="H123" s="25"/>
      <c r="I123" s="25"/>
      <c r="J123" s="25"/>
      <c r="K123" s="25"/>
      <c r="L123" s="25"/>
    </row>
    <row r="124" spans="1:12" ht="14.25">
      <c r="B124" s="24"/>
      <c r="C124" s="24"/>
      <c r="D124" s="24"/>
      <c r="E124" s="24"/>
      <c r="F124" s="183"/>
      <c r="G124" s="183"/>
      <c r="H124" s="25"/>
      <c r="I124" s="25"/>
      <c r="J124" s="25"/>
      <c r="K124" s="25"/>
      <c r="L124" s="25"/>
    </row>
    <row r="125" spans="1:12" ht="14.25">
      <c r="B125" s="24"/>
      <c r="C125" s="24"/>
      <c r="D125" s="24"/>
      <c r="E125" s="24"/>
      <c r="F125" s="120"/>
      <c r="G125" s="183"/>
      <c r="H125" s="25"/>
      <c r="I125" s="25"/>
      <c r="J125" s="25"/>
      <c r="K125" s="25"/>
      <c r="L125" s="25"/>
    </row>
    <row r="126" spans="1:12">
      <c r="B126" s="25"/>
      <c r="C126" s="25"/>
      <c r="D126" s="25"/>
      <c r="E126" s="25"/>
      <c r="F126" s="185"/>
      <c r="G126" s="25"/>
      <c r="H126" s="25"/>
      <c r="I126" s="25"/>
      <c r="J126" s="25"/>
      <c r="K126" s="25"/>
      <c r="L126" s="25"/>
    </row>
  </sheetData>
  <mergeCells count="6">
    <mergeCell ref="B122:H122"/>
    <mergeCell ref="B7:H7"/>
    <mergeCell ref="B64:H64"/>
    <mergeCell ref="B4:J4"/>
    <mergeCell ref="B5:J5"/>
    <mergeCell ref="B6:J6"/>
  </mergeCells>
  <phoneticPr fontId="2" type="noConversion"/>
  <printOptions horizontalCentered="1"/>
  <pageMargins left="0.23622047244094491" right="0.11811023622047245" top="0.43307086614173229" bottom="0.27559055118110237" header="0" footer="0"/>
  <pageSetup scale="63" fitToHeight="2" orientation="portrait" r:id="rId1"/>
  <headerFooter alignWithMargins="0"/>
  <rowBreaks count="1" manualBreakCount="1">
    <brk id="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Zuleyma Morales</cp:lastModifiedBy>
  <cp:lastPrinted>2025-01-17T21:36:50Z</cp:lastPrinted>
  <dcterms:created xsi:type="dcterms:W3CDTF">2004-04-13T04:53:39Z</dcterms:created>
  <dcterms:modified xsi:type="dcterms:W3CDTF">2025-02-21T21:50:14Z</dcterms:modified>
</cp:coreProperties>
</file>