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vin\Desktop\"/>
    </mc:Choice>
  </mc:AlternateContent>
  <xr:revisionPtr revIDLastSave="0" documentId="8_{ACBE79A7-85E9-40B4-97FA-C73A1D944F2E}" xr6:coauthVersionLast="47" xr6:coauthVersionMax="47" xr10:uidLastSave="{00000000-0000-0000-0000-000000000000}"/>
  <bookViews>
    <workbookView xWindow="-120" yWindow="-120" windowWidth="29040" windowHeight="15840" tabRatio="663" xr2:uid="{00000000-000D-0000-FFFF-FFFF00000000}"/>
  </bookViews>
  <sheets>
    <sheet name="Balance general" sheetId="1" r:id="rId1"/>
    <sheet name="Estado de Resultado" sheetId="6" r:id="rId2"/>
    <sheet name="Balance comprobacion" sheetId="5" r:id="rId3"/>
  </sheets>
  <definedNames>
    <definedName name="_xlnm.Print_Area" localSheetId="2">'Balance comprobacion'!$A$4:$I$122</definedName>
    <definedName name="_xlnm.Print_Area" localSheetId="0">'Balance general'!$C$3:$M$58</definedName>
    <definedName name="_xlnm.Print_Area" localSheetId="1">'Estado de Resultado'!$A$1:$F$44</definedName>
    <definedName name="_xlnm.Print_Titles" localSheetId="2">'Balance comprobacion'!$4:$7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5" l="1"/>
  <c r="F47" i="5"/>
  <c r="G91" i="5"/>
  <c r="F91" i="5" l="1"/>
  <c r="F96" i="5"/>
  <c r="F59" i="5"/>
  <c r="F11" i="6" l="1"/>
  <c r="H11" i="5"/>
  <c r="H112" i="5"/>
  <c r="H111" i="5"/>
  <c r="H107" i="5"/>
  <c r="H106" i="5"/>
  <c r="H105" i="5"/>
  <c r="H102" i="5"/>
  <c r="H99" i="5"/>
  <c r="H98" i="5"/>
  <c r="H97" i="5"/>
  <c r="H95" i="5"/>
  <c r="H93" i="5"/>
  <c r="H92" i="5"/>
  <c r="H90" i="5"/>
  <c r="H89" i="5"/>
  <c r="H87" i="5"/>
  <c r="H94" i="5"/>
  <c r="H88" i="5"/>
  <c r="H86" i="5"/>
  <c r="H80" i="5"/>
  <c r="H79" i="5"/>
  <c r="H78" i="5"/>
  <c r="H74" i="5"/>
  <c r="H70" i="5"/>
  <c r="H69" i="5"/>
  <c r="H68" i="5"/>
  <c r="H45" i="5"/>
  <c r="H61" i="5"/>
  <c r="H60" i="5"/>
  <c r="H57" i="5"/>
  <c r="H56" i="5"/>
  <c r="H55" i="5"/>
  <c r="H54" i="5"/>
  <c r="H53" i="5"/>
  <c r="H52" i="5"/>
  <c r="H49" i="5"/>
  <c r="H48" i="5"/>
  <c r="H47" i="5" s="1"/>
  <c r="H44" i="5"/>
  <c r="H43" i="5"/>
  <c r="H42" i="5"/>
  <c r="H41" i="5"/>
  <c r="H37" i="5"/>
  <c r="H34" i="5"/>
  <c r="H33" i="5"/>
  <c r="H32" i="5"/>
  <c r="H29" i="5"/>
  <c r="H28" i="5"/>
  <c r="H27" i="5"/>
  <c r="H17" i="5"/>
  <c r="H14" i="5"/>
  <c r="H13" i="5"/>
  <c r="H12" i="5"/>
  <c r="H59" i="5" l="1"/>
  <c r="H77" i="5"/>
  <c r="H51" i="5"/>
  <c r="H40" i="5"/>
  <c r="H10" i="5"/>
  <c r="H110" i="5"/>
  <c r="H96" i="5"/>
  <c r="F16" i="6"/>
  <c r="F14" i="6"/>
  <c r="F13" i="6"/>
  <c r="F12" i="6"/>
  <c r="F66" i="5"/>
  <c r="H91" i="5" l="1"/>
  <c r="G51" i="5" l="1"/>
  <c r="F15" i="6" l="1"/>
  <c r="F32" i="6" l="1"/>
  <c r="F31" i="6"/>
  <c r="F30" i="6"/>
  <c r="F29" i="6"/>
  <c r="F21" i="6"/>
  <c r="F10" i="6" l="1"/>
  <c r="F28" i="6"/>
  <c r="E10" i="6"/>
  <c r="F37" i="6" l="1"/>
  <c r="D28" i="6" l="1"/>
  <c r="J13" i="1" l="1"/>
  <c r="H13" i="1"/>
  <c r="G65" i="5" l="1"/>
  <c r="F65" i="5"/>
  <c r="G110" i="5" l="1"/>
  <c r="G104" i="5"/>
  <c r="G101" i="5"/>
  <c r="G96" i="5"/>
  <c r="G85" i="5"/>
  <c r="G77" i="5"/>
  <c r="G73" i="5"/>
  <c r="G59" i="5"/>
  <c r="G40" i="5"/>
  <c r="G36" i="5"/>
  <c r="G31" i="5"/>
  <c r="G26" i="5"/>
  <c r="G21" i="5"/>
  <c r="G16" i="5" s="1"/>
  <c r="G84" i="5" l="1"/>
  <c r="G25" i="5"/>
  <c r="G24" i="5" s="1"/>
  <c r="F73" i="5" l="1"/>
  <c r="G67" i="5" l="1"/>
  <c r="G81" i="5" s="1"/>
  <c r="G10" i="5"/>
  <c r="J15" i="1" l="1"/>
  <c r="G62" i="5"/>
  <c r="D10" i="6"/>
  <c r="E35" i="6" l="1"/>
  <c r="F36" i="6" l="1"/>
  <c r="D35" i="6" l="1"/>
  <c r="D40" i="6" l="1"/>
  <c r="E28" i="6" l="1"/>
  <c r="F38" i="6"/>
  <c r="E40" i="6" l="1"/>
  <c r="F35" i="6"/>
  <c r="F40" i="6" l="1"/>
  <c r="J20" i="1" l="1"/>
  <c r="J18" i="1"/>
  <c r="E18" i="6"/>
  <c r="J28" i="1"/>
  <c r="J19" i="1"/>
  <c r="J17" i="1"/>
  <c r="J16" i="1"/>
  <c r="J37" i="1"/>
  <c r="J38" i="1"/>
  <c r="H38" i="1"/>
  <c r="H37" i="1"/>
  <c r="F101" i="5"/>
  <c r="H101" i="5" s="1"/>
  <c r="F67" i="5"/>
  <c r="H28" i="1"/>
  <c r="H108" i="5"/>
  <c r="H71" i="5"/>
  <c r="H75" i="5"/>
  <c r="H73" i="5" s="1"/>
  <c r="H35" i="5"/>
  <c r="H31" i="5" s="1"/>
  <c r="H30" i="5"/>
  <c r="H26" i="5" s="1"/>
  <c r="H38" i="5"/>
  <c r="H39" i="5"/>
  <c r="H18" i="5"/>
  <c r="H19" i="5"/>
  <c r="H20" i="5"/>
  <c r="H22" i="5"/>
  <c r="J36" i="1"/>
  <c r="F26" i="5"/>
  <c r="F31" i="5"/>
  <c r="F40" i="5"/>
  <c r="F36" i="5"/>
  <c r="F10" i="5"/>
  <c r="F21" i="5"/>
  <c r="F16" i="5" s="1"/>
  <c r="F51" i="5"/>
  <c r="D18" i="6"/>
  <c r="F19" i="6"/>
  <c r="F20" i="6"/>
  <c r="F110" i="5"/>
  <c r="F85" i="5"/>
  <c r="F77" i="5"/>
  <c r="J29" i="1"/>
  <c r="H36" i="5" l="1"/>
  <c r="H25" i="5" s="1"/>
  <c r="H24" i="5" s="1"/>
  <c r="H67" i="5"/>
  <c r="H81" i="5" s="1"/>
  <c r="H27" i="1"/>
  <c r="H19" i="1"/>
  <c r="K19" i="1" s="1"/>
  <c r="H15" i="1"/>
  <c r="H20" i="1"/>
  <c r="H16" i="1"/>
  <c r="K38" i="1"/>
  <c r="K37" i="1"/>
  <c r="K28" i="1"/>
  <c r="F25" i="5"/>
  <c r="F18" i="6"/>
  <c r="E24" i="6"/>
  <c r="E43" i="6" s="1"/>
  <c r="H18" i="1"/>
  <c r="J27" i="1"/>
  <c r="F84" i="5"/>
  <c r="F104" i="5"/>
  <c r="H21" i="5"/>
  <c r="H16" i="5" s="1"/>
  <c r="D24" i="6"/>
  <c r="H29" i="1"/>
  <c r="F81" i="5"/>
  <c r="J22" i="1"/>
  <c r="G113" i="5"/>
  <c r="J35" i="1"/>
  <c r="H85" i="5"/>
  <c r="K15" i="1" l="1"/>
  <c r="K16" i="1"/>
  <c r="K27" i="1"/>
  <c r="F24" i="5"/>
  <c r="H17" i="1" s="1"/>
  <c r="K17" i="1" s="1"/>
  <c r="H36" i="1"/>
  <c r="K20" i="1"/>
  <c r="K29" i="1"/>
  <c r="K18" i="1"/>
  <c r="F24" i="6"/>
  <c r="H104" i="5"/>
  <c r="H35" i="1"/>
  <c r="F113" i="5"/>
  <c r="J31" i="1"/>
  <c r="H84" i="5"/>
  <c r="G115" i="5"/>
  <c r="G125" i="5" s="1"/>
  <c r="H31" i="1"/>
  <c r="J40" i="1"/>
  <c r="D43" i="6"/>
  <c r="H113" i="5" l="1"/>
  <c r="F62" i="5"/>
  <c r="F115" i="5"/>
  <c r="H115" i="5" s="1"/>
  <c r="K36" i="1"/>
  <c r="K31" i="1"/>
  <c r="F43" i="6"/>
  <c r="K35" i="1"/>
  <c r="G119" i="5"/>
  <c r="H40" i="1"/>
  <c r="H43" i="1" s="1"/>
  <c r="J43" i="1"/>
  <c r="H22" i="1"/>
  <c r="F125" i="5" l="1"/>
  <c r="H62" i="5"/>
  <c r="F119" i="5"/>
  <c r="K40" i="1"/>
  <c r="K22" i="1"/>
  <c r="H119" i="5" l="1"/>
  <c r="K43" i="1"/>
</calcChain>
</file>

<file path=xl/sharedStrings.xml><?xml version="1.0" encoding="utf-8"?>
<sst xmlns="http://schemas.openxmlformats.org/spreadsheetml/2006/main" count="169" uniqueCount="154">
  <si>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</si>
  <si>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</si>
  <si>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</si>
  <si>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</si>
  <si>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</si>
  <si>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</si>
  <si>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</si>
  <si>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</si>
  <si>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</si>
  <si>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</si>
  <si>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</si>
  <si>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</si>
  <si>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ACTIVO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</si>
  <si>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</si>
  <si>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</si>
  <si>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</si>
  <si>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</si>
  <si>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</si>
  <si>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</si>
  <si>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</si>
  <si>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</si>
  <si>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</si>
  <si>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</si>
  <si>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</si>
  <si>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</si>
  <si>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</si>
  <si>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</si>
  <si>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</si>
  <si>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</si>
  <si>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</si>
  <si>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</si>
  <si>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</si>
  <si>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</si>
  <si>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</si>
  <si>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</si>
  <si>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</si>
  <si>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</si>
  <si>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</si>
  <si>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</si>
  <si>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>Administrados por FOSAFFI</t>
  </si>
  <si>
    <t>Reserva s/Activos Extraordinarios</t>
  </si>
  <si>
    <t>Diferidos</t>
  </si>
  <si>
    <t>Realizables</t>
  </si>
  <si>
    <t>Otras Cuentas por Cobrar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</si>
  <si>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</si>
  <si>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</si>
  <si>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</si>
  <si>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</si>
  <si>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</si>
  <si>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</si>
  <si>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</si>
  <si>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</si>
  <si>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</si>
  <si>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</si>
  <si>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</si>
  <si>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</si>
  <si>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</si>
  <si>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</si>
  <si>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</si>
  <si>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</si>
  <si>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</si>
  <si>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</si>
  <si>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</si>
  <si>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</si>
  <si>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</si>
  <si>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</si>
  <si>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</si>
  <si>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</si>
  <si>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</si>
  <si>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</si>
  <si>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</si>
  <si>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</si>
  <si>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</si>
  <si>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</si>
  <si>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TOTAL PASIVO Y PATRIMONIO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</si>
  <si>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</si>
  <si>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</si>
  <si>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</si>
  <si>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</si>
  <si>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</si>
  <si>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</si>
  <si>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</si>
  <si>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</si>
  <si>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</si>
  <si>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</si>
  <si>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</si>
  <si>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</si>
  <si>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</si>
  <si>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</si>
  <si>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</si>
  <si>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</si>
  <si>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</si>
  <si>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</si>
  <si>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</si>
  <si>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</si>
  <si>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</si>
  <si>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 xml:space="preserve"> Otros Aportes BCR</t>
  </si>
  <si>
    <t>Cuentas por Pagar por Recup.  de Cartera</t>
  </si>
  <si>
    <t>Superavit  No Realizado por Revaluación de Activos Extraordinarios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</si>
  <si>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</si>
  <si>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</si>
  <si>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</si>
  <si>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</si>
  <si>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Reserva de Saneamiento Créditos Forestales DL No.677</t>
  </si>
  <si>
    <t>Variación del Período</t>
  </si>
  <si>
    <t xml:space="preserve">Otros Gastos </t>
  </si>
  <si>
    <t>Variación</t>
  </si>
  <si>
    <t>Aporte Acciones Básicas S.A.</t>
  </si>
  <si>
    <t xml:space="preserve">Superávit o Déficit </t>
  </si>
  <si>
    <t xml:space="preserve">GASTOS DE OPERACIÓN </t>
  </si>
  <si>
    <t xml:space="preserve">Otros Ingresos </t>
  </si>
  <si>
    <t xml:space="preserve">Variación </t>
  </si>
  <si>
    <t>Aporte Activos Extraordinarios Ex Credisa</t>
  </si>
  <si>
    <t>Pasivo</t>
  </si>
  <si>
    <t>Aportes BCR-Vehiculos</t>
  </si>
  <si>
    <t xml:space="preserve"> FONDO DE SANEAMIENTO Y FORTALECIMIENTO FINANCIERO</t>
  </si>
  <si>
    <t>Bienes Tangibles e Intangibles</t>
  </si>
  <si>
    <t>Pérdida Acumulada Ejercicios Anteriores</t>
  </si>
  <si>
    <t>Pérdida Acumulada de Ejercicios Anteriores</t>
  </si>
  <si>
    <t>PRUEBA</t>
  </si>
  <si>
    <t>Fondos ajenos en poder de FOSAFFI</t>
  </si>
  <si>
    <t>A</t>
  </si>
  <si>
    <t>C</t>
  </si>
  <si>
    <t>A-C</t>
  </si>
  <si>
    <t>Utilidad (Perdida) del Ejercicio</t>
  </si>
  <si>
    <t>Utilidad del Ejercicio</t>
  </si>
  <si>
    <t>Pérdida por Aplicación de Decretos</t>
  </si>
  <si>
    <t xml:space="preserve">OTROS GASTOS  </t>
  </si>
  <si>
    <t>UTILIDAD (PERDIDA) DEL EJERCICIO</t>
  </si>
  <si>
    <t>diciembre 2022</t>
  </si>
  <si>
    <t>diciembre 2023</t>
  </si>
  <si>
    <t>Gastos de Funcionamiento  (nota 16)</t>
  </si>
  <si>
    <t>Gastos de  Activos Extraordinarios  (nota 17)</t>
  </si>
  <si>
    <t>Gestión de Recuperación y Comercialización (nota 18)</t>
  </si>
  <si>
    <t>Gastos por Constitución de Reservas (nota 19)</t>
  </si>
  <si>
    <t>INGRESOS NO DE OPERACIÓN (nota 15)</t>
  </si>
  <si>
    <t>INGRESOS DE OPERACIÓN  (nota 14)</t>
  </si>
  <si>
    <t>Efectivo y Equivalentes  (nota 4)</t>
  </si>
  <si>
    <t>Inversiones Financieras  (nota 5)</t>
  </si>
  <si>
    <t>Cartera de Préstamos - netos  (nota 6)</t>
  </si>
  <si>
    <t>Activos extraordinarios - neto   (nota 7)</t>
  </si>
  <si>
    <t>Otros Activos  (nota 8)</t>
  </si>
  <si>
    <t>Propiedad, Planta y Equipo - neto  (nota 9)</t>
  </si>
  <si>
    <r>
      <t xml:space="preserve">      </t>
    </r>
    <r>
      <rPr>
        <b/>
        <u/>
        <sz val="10.5"/>
        <color theme="1"/>
        <rFont val="Museo Sans 300"/>
      </rPr>
      <t>Pasivo y Patrimonio</t>
    </r>
  </si>
  <si>
    <t>Cuentas por pagar (nota 10)</t>
  </si>
  <si>
    <t>Obligaciones con Banco Central de Reserva (nota 11)</t>
  </si>
  <si>
    <t>Otros Pasivos (nota 12)</t>
  </si>
  <si>
    <t>Patrimonio (nota 13)</t>
  </si>
  <si>
    <t>Balance General al 31 de diciembre de 2023 - 2022</t>
  </si>
  <si>
    <t>Estado de Resultados del  01 de enero al 31 de diciembre de 2023 - 2022</t>
  </si>
  <si>
    <t xml:space="preserve">                      Presidente                                                                                           Contador                                                                                              Auditoría Externa</t>
  </si>
  <si>
    <t xml:space="preserve">             Presidente                                                                             Contador                                                    Auditoría Externa</t>
  </si>
  <si>
    <t>Al  31 de diciembre de 2023</t>
  </si>
  <si>
    <t xml:space="preserve">  Presidente                                                                                              Contador                                                                        Auditoria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</si>
</sst>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&quot;US$&quot;\ * #,##0.00_);_(&quot;US$&quot;\ * \(#,##0.00\);_(&quot;US$&quot;\ * &quot;-&quot;??_);_(@_)"/>
    <numFmt numFmtId="166" formatCode="_(* #,##0_);_(* \(#,##0\);_(* &quot;-&quot;??_);_(@_)"/>
    <numFmt numFmtId="167" formatCode="_(* #,##0.00_);_(* \(#,##0.00\);_(* &quot;0.00&quot;_);_(@_)"/>
    <numFmt numFmtId="168" formatCode="0_);\(0\)"/>
    <numFmt numFmtId="169" formatCode="0.0%"/>
  </numFmts>
  <fonts count="5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6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sz val="10.5"/>
      <name val="Calibri"/>
      <family val="2"/>
    </font>
    <font>
      <sz val="10.5"/>
      <color indexed="8"/>
      <name val="Calibri"/>
      <family val="2"/>
    </font>
    <font>
      <b/>
      <sz val="14"/>
      <color rgb="FFFF0000"/>
      <name val="Calibri"/>
      <family val="2"/>
    </font>
    <font>
      <sz val="10.5"/>
      <name val="Museo Sans 300"/>
    </font>
    <font>
      <b/>
      <u/>
      <sz val="10.5"/>
      <color indexed="8"/>
      <name val="Museo Sans 300"/>
    </font>
    <font>
      <sz val="10.5"/>
      <color indexed="8"/>
      <name val="Museo Sans 300"/>
    </font>
    <font>
      <b/>
      <sz val="10.5"/>
      <name val="Museo Sans 300"/>
    </font>
    <font>
      <b/>
      <sz val="12"/>
      <name val="Museo Sans 300"/>
    </font>
    <font>
      <sz val="12"/>
      <name val="Museo Sans 300"/>
    </font>
    <font>
      <b/>
      <sz val="10"/>
      <name val="Museo Sans 300"/>
    </font>
    <font>
      <b/>
      <sz val="11"/>
      <name val="Museo Sans 300"/>
    </font>
    <font>
      <sz val="11"/>
      <name val="Museo Sans 300"/>
    </font>
    <font>
      <sz val="10"/>
      <name val="Museo Sans 300"/>
    </font>
    <font>
      <b/>
      <sz val="14"/>
      <name val="Museo Sans 300"/>
    </font>
    <font>
      <b/>
      <sz val="8"/>
      <name val="Museo Sans 300"/>
    </font>
    <font>
      <b/>
      <sz val="15"/>
      <name val="Museo Sans 300"/>
    </font>
    <font>
      <b/>
      <sz val="16"/>
      <name val="Museo Sans 300"/>
    </font>
    <font>
      <b/>
      <sz val="13"/>
      <name val="Museo Sans 300"/>
    </font>
    <font>
      <sz val="8"/>
      <name val="Museo Sans 300"/>
    </font>
    <font>
      <sz val="10.5"/>
      <color theme="1"/>
      <name val="Museo Sans 300"/>
    </font>
    <font>
      <sz val="10"/>
      <color theme="1"/>
      <name val="Museo Sans 300"/>
    </font>
    <font>
      <b/>
      <sz val="10.5"/>
      <color theme="1"/>
      <name val="Museo Sans 300"/>
    </font>
    <font>
      <b/>
      <sz val="11"/>
      <color theme="1"/>
      <name val="Museo Sans 300"/>
    </font>
    <font>
      <sz val="11"/>
      <color theme="1"/>
      <name val="Museo Sans 300"/>
    </font>
    <font>
      <b/>
      <u/>
      <sz val="14"/>
      <color theme="1"/>
      <name val="Museo Sans 300"/>
    </font>
    <font>
      <b/>
      <u/>
      <sz val="12"/>
      <color theme="1"/>
      <name val="Museo Sans 300"/>
    </font>
    <font>
      <b/>
      <sz val="12"/>
      <color theme="1"/>
      <name val="Museo Sans 300"/>
    </font>
    <font>
      <b/>
      <sz val="14"/>
      <color theme="1"/>
      <name val="Museo Sans 300"/>
    </font>
    <font>
      <sz val="12"/>
      <color theme="1"/>
      <name val="Museo Sans 300"/>
    </font>
    <font>
      <u/>
      <sz val="12"/>
      <color theme="1"/>
      <name val="Museo Sans 300"/>
    </font>
    <font>
      <b/>
      <sz val="13"/>
      <color theme="1"/>
      <name val="Museo Sans 300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u/>
      <sz val="10.5"/>
      <color theme="1"/>
      <name val="Museo Sans 300"/>
    </font>
    <font>
      <u/>
      <sz val="10.5"/>
      <color theme="1"/>
      <name val="Museo Sans 300"/>
    </font>
    <font>
      <b/>
      <u/>
      <sz val="10.5"/>
      <name val="Museo Sans 300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42">
    <xf numFmtId="0" fontId="0" fillId="0" borderId="0" xfId="0"/>
    <xf numFmtId="164" fontId="11" fillId="0" borderId="0" xfId="1" applyFont="1"/>
    <xf numFmtId="0" fontId="11" fillId="0" borderId="0" xfId="0" applyFont="1"/>
    <xf numFmtId="0" fontId="12" fillId="0" borderId="0" xfId="0" applyFont="1"/>
    <xf numFmtId="167" fontId="16" fillId="0" borderId="0" xfId="0" applyNumberFormat="1" applyFont="1"/>
    <xf numFmtId="167" fontId="14" fillId="0" borderId="0" xfId="0" applyNumberFormat="1" applyFont="1" applyAlignment="1">
      <alignment horizontal="left"/>
    </xf>
    <xf numFmtId="164" fontId="11" fillId="0" borderId="0" xfId="0" applyNumberFormat="1" applyFont="1"/>
    <xf numFmtId="167" fontId="13" fillId="0" borderId="0" xfId="0" applyNumberFormat="1" applyFont="1"/>
    <xf numFmtId="39" fontId="12" fillId="0" borderId="0" xfId="0" applyNumberFormat="1" applyFont="1"/>
    <xf numFmtId="0" fontId="16" fillId="0" borderId="0" xfId="0" applyFont="1"/>
    <xf numFmtId="169" fontId="11" fillId="0" borderId="0" xfId="2" applyNumberFormat="1" applyFont="1"/>
    <xf numFmtId="0" fontId="17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164" fontId="16" fillId="0" borderId="0" xfId="0" applyNumberFormat="1" applyFont="1"/>
    <xf numFmtId="0" fontId="18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166" fontId="12" fillId="2" borderId="0" xfId="1" applyNumberFormat="1" applyFont="1" applyFill="1" applyAlignment="1">
      <alignment horizontal="left"/>
    </xf>
    <xf numFmtId="166" fontId="12" fillId="2" borderId="0" xfId="1" applyNumberFormat="1" applyFont="1" applyFill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right"/>
    </xf>
    <xf numFmtId="0" fontId="12" fillId="2" borderId="3" xfId="0" applyFont="1" applyFill="1" applyBorder="1"/>
    <xf numFmtId="0" fontId="12" fillId="2" borderId="4" xfId="0" applyFont="1" applyFill="1" applyBorder="1" applyAlignment="1">
      <alignment horizontal="left"/>
    </xf>
    <xf numFmtId="166" fontId="15" fillId="2" borderId="0" xfId="1" applyNumberFormat="1" applyFont="1" applyFill="1" applyAlignment="1">
      <alignment horizontal="left"/>
    </xf>
    <xf numFmtId="166" fontId="12" fillId="2" borderId="4" xfId="0" applyNumberFormat="1" applyFont="1" applyFill="1" applyBorder="1" applyAlignment="1">
      <alignment horizontal="left"/>
    </xf>
    <xf numFmtId="166" fontId="19" fillId="2" borderId="0" xfId="1" applyNumberFormat="1" applyFont="1" applyFill="1" applyAlignment="1">
      <alignment horizontal="left"/>
    </xf>
    <xf numFmtId="164" fontId="12" fillId="2" borderId="0" xfId="1" applyFont="1" applyFill="1" applyAlignment="1">
      <alignment horizontal="left"/>
    </xf>
    <xf numFmtId="0" fontId="12" fillId="2" borderId="5" xfId="0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37" fontId="12" fillId="2" borderId="0" xfId="0" applyNumberFormat="1" applyFont="1" applyFill="1" applyAlignment="1">
      <alignment horizontal="left"/>
    </xf>
    <xf numFmtId="0" fontId="11" fillId="0" borderId="0" xfId="0" applyFont="1" applyAlignment="1">
      <alignment horizontal="right"/>
    </xf>
    <xf numFmtId="164" fontId="12" fillId="2" borderId="0" xfId="1" applyFont="1" applyFill="1" applyAlignment="1">
      <alignment horizontal="right"/>
    </xf>
    <xf numFmtId="164" fontId="12" fillId="2" borderId="0" xfId="0" applyNumberFormat="1" applyFont="1" applyFill="1" applyAlignment="1">
      <alignment horizontal="left"/>
    </xf>
    <xf numFmtId="0" fontId="20" fillId="0" borderId="9" xfId="0" applyFont="1" applyBorder="1"/>
    <xf numFmtId="0" fontId="20" fillId="0" borderId="10" xfId="0" applyFont="1" applyBorder="1" applyAlignment="1">
      <alignment horizontal="center"/>
    </xf>
    <xf numFmtId="0" fontId="20" fillId="0" borderId="12" xfId="0" applyFont="1" applyBorder="1"/>
    <xf numFmtId="0" fontId="20" fillId="0" borderId="13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0" fillId="0" borderId="16" xfId="0" applyFont="1" applyBorder="1"/>
    <xf numFmtId="0" fontId="20" fillId="0" borderId="14" xfId="0" applyFont="1" applyBorder="1" applyAlignment="1">
      <alignment horizontal="left"/>
    </xf>
    <xf numFmtId="0" fontId="20" fillId="0" borderId="17" xfId="0" applyFont="1" applyBorder="1" applyAlignment="1">
      <alignment horizontal="left"/>
    </xf>
    <xf numFmtId="0" fontId="16" fillId="0" borderId="0" xfId="0" applyFont="1" applyAlignment="1">
      <alignment horizontal="center"/>
    </xf>
    <xf numFmtId="166" fontId="12" fillId="2" borderId="0" xfId="1" applyNumberFormat="1" applyFont="1" applyFill="1" applyBorder="1" applyAlignment="1">
      <alignment horizontal="left"/>
    </xf>
    <xf numFmtId="0" fontId="12" fillId="2" borderId="11" xfId="0" applyFont="1" applyFill="1" applyBorder="1" applyAlignment="1">
      <alignment horizontal="left"/>
    </xf>
    <xf numFmtId="166" fontId="12" fillId="2" borderId="7" xfId="1" applyNumberFormat="1" applyFont="1" applyFill="1" applyBorder="1" applyAlignment="1">
      <alignment horizontal="left"/>
    </xf>
    <xf numFmtId="166" fontId="12" fillId="2" borderId="4" xfId="1" applyNumberFormat="1" applyFont="1" applyFill="1" applyBorder="1" applyAlignment="1">
      <alignment horizontal="left"/>
    </xf>
    <xf numFmtId="166" fontId="12" fillId="2" borderId="8" xfId="1" applyNumberFormat="1" applyFont="1" applyFill="1" applyBorder="1" applyAlignment="1">
      <alignment horizontal="left"/>
    </xf>
    <xf numFmtId="9" fontId="21" fillId="0" borderId="13" xfId="2" applyFont="1" applyBorder="1" applyAlignment="1">
      <alignment horizontal="left"/>
    </xf>
    <xf numFmtId="167" fontId="22" fillId="0" borderId="0" xfId="0" applyNumberFormat="1" applyFont="1"/>
    <xf numFmtId="2" fontId="23" fillId="0" borderId="0" xfId="0" applyNumberFormat="1" applyFont="1" applyAlignment="1">
      <alignment horizontal="center" vertical="center"/>
    </xf>
    <xf numFmtId="164" fontId="25" fillId="0" borderId="0" xfId="1" applyFont="1" applyBorder="1"/>
    <xf numFmtId="164" fontId="23" fillId="0" borderId="0" xfId="1" applyFont="1" applyBorder="1" applyAlignment="1">
      <alignment horizontal="left"/>
    </xf>
    <xf numFmtId="0" fontId="23" fillId="0" borderId="0" xfId="0" applyFont="1"/>
    <xf numFmtId="164" fontId="23" fillId="0" borderId="14" xfId="1" applyFont="1" applyBorder="1" applyAlignment="1">
      <alignment horizontal="left"/>
    </xf>
    <xf numFmtId="164" fontId="25" fillId="0" borderId="14" xfId="1" applyFont="1" applyBorder="1"/>
    <xf numFmtId="164" fontId="23" fillId="0" borderId="0" xfId="1" applyFont="1" applyBorder="1"/>
    <xf numFmtId="164" fontId="26" fillId="0" borderId="15" xfId="1" applyFont="1" applyBorder="1" applyAlignment="1">
      <alignment horizontal="left"/>
    </xf>
    <xf numFmtId="164" fontId="26" fillId="0" borderId="0" xfId="1" applyFont="1" applyBorder="1" applyAlignment="1">
      <alignment horizontal="left"/>
    </xf>
    <xf numFmtId="164" fontId="23" fillId="0" borderId="14" xfId="1" applyFont="1" applyBorder="1"/>
    <xf numFmtId="164" fontId="26" fillId="0" borderId="14" xfId="1" applyFont="1" applyBorder="1" applyAlignment="1">
      <alignment horizontal="left"/>
    </xf>
    <xf numFmtId="164" fontId="26" fillId="0" borderId="14" xfId="1" applyFont="1" applyBorder="1" applyAlignment="1">
      <alignment horizontal="right"/>
    </xf>
    <xf numFmtId="164" fontId="26" fillId="0" borderId="0" xfId="1" applyFont="1" applyBorder="1" applyAlignment="1">
      <alignment horizontal="right"/>
    </xf>
    <xf numFmtId="164" fontId="23" fillId="0" borderId="0" xfId="1" applyFont="1" applyBorder="1" applyAlignment="1">
      <alignment horizontal="right"/>
    </xf>
    <xf numFmtId="0" fontId="23" fillId="0" borderId="14" xfId="0" applyFont="1" applyBorder="1" applyAlignment="1">
      <alignment horizontal="left"/>
    </xf>
    <xf numFmtId="167" fontId="27" fillId="0" borderId="0" xfId="0" applyNumberFormat="1" applyFont="1"/>
    <xf numFmtId="167" fontId="27" fillId="0" borderId="72" xfId="0" applyNumberFormat="1" applyFont="1" applyBorder="1"/>
    <xf numFmtId="167" fontId="29" fillId="0" borderId="36" xfId="0" applyNumberFormat="1" applyFont="1" applyBorder="1" applyAlignment="1">
      <alignment horizontal="center" vertical="center"/>
    </xf>
    <xf numFmtId="167" fontId="29" fillId="0" borderId="13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167" fontId="30" fillId="0" borderId="47" xfId="0" applyNumberFormat="1" applyFont="1" applyBorder="1" applyAlignment="1">
      <alignment vertical="center"/>
    </xf>
    <xf numFmtId="0" fontId="31" fillId="0" borderId="0" xfId="0" applyFont="1" applyAlignment="1">
      <alignment horizontal="left"/>
    </xf>
    <xf numFmtId="167" fontId="31" fillId="0" borderId="36" xfId="0" applyNumberFormat="1" applyFont="1" applyBorder="1"/>
    <xf numFmtId="0" fontId="30" fillId="0" borderId="0" xfId="0" applyFont="1"/>
    <xf numFmtId="167" fontId="30" fillId="0" borderId="36" xfId="0" applyNumberFormat="1" applyFont="1" applyBorder="1"/>
    <xf numFmtId="167" fontId="30" fillId="0" borderId="13" xfId="0" applyNumberFormat="1" applyFont="1" applyBorder="1"/>
    <xf numFmtId="167" fontId="31" fillId="0" borderId="13" xfId="0" applyNumberFormat="1" applyFont="1" applyBorder="1"/>
    <xf numFmtId="167" fontId="30" fillId="0" borderId="37" xfId="0" applyNumberFormat="1" applyFont="1" applyBorder="1"/>
    <xf numFmtId="167" fontId="30" fillId="0" borderId="54" xfId="0" applyNumberFormat="1" applyFont="1" applyBorder="1"/>
    <xf numFmtId="167" fontId="30" fillId="0" borderId="19" xfId="0" applyNumberFormat="1" applyFont="1" applyBorder="1"/>
    <xf numFmtId="167" fontId="30" fillId="0" borderId="0" xfId="0" applyNumberFormat="1" applyFont="1"/>
    <xf numFmtId="167" fontId="30" fillId="0" borderId="53" xfId="0" applyNumberFormat="1" applyFont="1" applyBorder="1"/>
    <xf numFmtId="167" fontId="30" fillId="0" borderId="11" xfId="0" applyNumberFormat="1" applyFont="1" applyBorder="1"/>
    <xf numFmtId="167" fontId="30" fillId="0" borderId="22" xfId="0" applyNumberFormat="1" applyFont="1" applyBorder="1" applyAlignment="1">
      <alignment vertical="center"/>
    </xf>
    <xf numFmtId="167" fontId="31" fillId="0" borderId="19" xfId="0" applyNumberFormat="1" applyFont="1" applyBorder="1"/>
    <xf numFmtId="167" fontId="30" fillId="0" borderId="22" xfId="0" applyNumberFormat="1" applyFont="1" applyBorder="1"/>
    <xf numFmtId="167" fontId="31" fillId="0" borderId="59" xfId="0" applyNumberFormat="1" applyFont="1" applyBorder="1"/>
    <xf numFmtId="0" fontId="31" fillId="0" borderId="14" xfId="0" applyFont="1" applyBorder="1"/>
    <xf numFmtId="167" fontId="31" fillId="0" borderId="31" xfId="0" applyNumberFormat="1" applyFont="1" applyBorder="1"/>
    <xf numFmtId="167" fontId="30" fillId="0" borderId="33" xfId="0" applyNumberFormat="1" applyFont="1" applyBorder="1"/>
    <xf numFmtId="167" fontId="30" fillId="0" borderId="25" xfId="0" applyNumberFormat="1" applyFont="1" applyBorder="1"/>
    <xf numFmtId="0" fontId="30" fillId="0" borderId="28" xfId="0" applyFont="1" applyBorder="1"/>
    <xf numFmtId="0" fontId="30" fillId="0" borderId="46" xfId="0" applyFont="1" applyBorder="1" applyAlignment="1">
      <alignment horizontal="left"/>
    </xf>
    <xf numFmtId="0" fontId="30" fillId="0" borderId="51" xfId="0" applyFont="1" applyBorder="1" applyAlignment="1">
      <alignment horizontal="left"/>
    </xf>
    <xf numFmtId="0" fontId="30" fillId="0" borderId="12" xfId="0" applyFont="1" applyBorder="1"/>
    <xf numFmtId="0" fontId="30" fillId="0" borderId="12" xfId="0" applyFont="1" applyBorder="1" applyAlignment="1">
      <alignment horizontal="left"/>
    </xf>
    <xf numFmtId="0" fontId="30" fillId="0" borderId="16" xfId="0" applyFont="1" applyBorder="1" applyAlignment="1">
      <alignment horizontal="left"/>
    </xf>
    <xf numFmtId="0" fontId="30" fillId="0" borderId="55" xfId="0" applyFont="1" applyBorder="1"/>
    <xf numFmtId="0" fontId="30" fillId="0" borderId="71" xfId="0" applyFont="1" applyBorder="1"/>
    <xf numFmtId="0" fontId="29" fillId="0" borderId="28" xfId="0" applyFont="1" applyBorder="1"/>
    <xf numFmtId="0" fontId="32" fillId="0" borderId="0" xfId="0" applyFont="1" applyAlignment="1">
      <alignment horizontal="left"/>
    </xf>
    <xf numFmtId="167" fontId="32" fillId="0" borderId="36" xfId="0" applyNumberFormat="1" applyFont="1" applyBorder="1"/>
    <xf numFmtId="167" fontId="32" fillId="0" borderId="47" xfId="0" applyNumberFormat="1" applyFont="1" applyBorder="1"/>
    <xf numFmtId="0" fontId="29" fillId="0" borderId="12" xfId="0" applyFont="1" applyBorder="1" applyAlignment="1">
      <alignment horizontal="left"/>
    </xf>
    <xf numFmtId="167" fontId="32" fillId="0" borderId="19" xfId="0" applyNumberFormat="1" applyFont="1" applyBorder="1"/>
    <xf numFmtId="0" fontId="29" fillId="0" borderId="12" xfId="0" applyFont="1" applyBorder="1"/>
    <xf numFmtId="0" fontId="26" fillId="0" borderId="56" xfId="0" applyFont="1" applyBorder="1" applyAlignment="1">
      <alignment horizontal="left" vertical="center"/>
    </xf>
    <xf numFmtId="0" fontId="26" fillId="0" borderId="49" xfId="0" applyFont="1" applyBorder="1" applyAlignment="1">
      <alignment vertical="center"/>
    </xf>
    <xf numFmtId="167" fontId="26" fillId="0" borderId="60" xfId="0" applyNumberFormat="1" applyFont="1" applyBorder="1" applyAlignment="1">
      <alignment vertical="center"/>
    </xf>
    <xf numFmtId="167" fontId="26" fillId="0" borderId="73" xfId="0" applyNumberFormat="1" applyFont="1" applyBorder="1" applyAlignment="1">
      <alignment vertical="center"/>
    </xf>
    <xf numFmtId="0" fontId="26" fillId="0" borderId="12" xfId="0" applyFont="1" applyBorder="1" applyAlignment="1">
      <alignment horizontal="left" vertical="center"/>
    </xf>
    <xf numFmtId="0" fontId="26" fillId="0" borderId="0" xfId="0" applyFont="1" applyAlignment="1">
      <alignment vertical="center"/>
    </xf>
    <xf numFmtId="167" fontId="26" fillId="0" borderId="47" xfId="0" applyNumberFormat="1" applyFont="1" applyBorder="1" applyAlignment="1">
      <alignment vertical="center"/>
    </xf>
    <xf numFmtId="167" fontId="26" fillId="0" borderId="22" xfId="0" applyNumberFormat="1" applyFont="1" applyBorder="1" applyAlignment="1">
      <alignment vertical="center"/>
    </xf>
    <xf numFmtId="0" fontId="29" fillId="0" borderId="48" xfId="0" applyFont="1" applyBorder="1" applyAlignment="1">
      <alignment horizontal="left"/>
    </xf>
    <xf numFmtId="0" fontId="29" fillId="0" borderId="49" xfId="0" applyFont="1" applyBorder="1"/>
    <xf numFmtId="167" fontId="29" fillId="0" borderId="60" xfId="0" applyNumberFormat="1" applyFont="1" applyBorder="1"/>
    <xf numFmtId="167" fontId="29" fillId="0" borderId="50" xfId="0" applyNumberFormat="1" applyFont="1" applyBorder="1"/>
    <xf numFmtId="0" fontId="26" fillId="0" borderId="48" xfId="0" applyFont="1" applyBorder="1" applyAlignment="1">
      <alignment horizontal="left" vertical="center"/>
    </xf>
    <xf numFmtId="167" fontId="26" fillId="0" borderId="50" xfId="0" applyNumberFormat="1" applyFont="1" applyBorder="1" applyAlignment="1">
      <alignment vertical="center"/>
    </xf>
    <xf numFmtId="0" fontId="32" fillId="0" borderId="0" xfId="0" applyFont="1"/>
    <xf numFmtId="167" fontId="27" fillId="0" borderId="0" xfId="0" applyNumberFormat="1" applyFont="1" applyAlignment="1">
      <alignment horizontal="center"/>
    </xf>
    <xf numFmtId="167" fontId="29" fillId="0" borderId="0" xfId="0" applyNumberFormat="1" applyFont="1" applyAlignment="1">
      <alignment horizontal="center"/>
    </xf>
    <xf numFmtId="167" fontId="30" fillId="0" borderId="24" xfId="0" applyNumberFormat="1" applyFont="1" applyBorder="1"/>
    <xf numFmtId="167" fontId="30" fillId="0" borderId="18" xfId="0" applyNumberFormat="1" applyFont="1" applyBorder="1"/>
    <xf numFmtId="49" fontId="27" fillId="0" borderId="26" xfId="0" applyNumberFormat="1" applyFont="1" applyBorder="1" applyAlignment="1">
      <alignment horizontal="center" vertical="center" wrapText="1"/>
    </xf>
    <xf numFmtId="167" fontId="27" fillId="0" borderId="27" xfId="0" applyNumberFormat="1" applyFont="1" applyBorder="1" applyAlignment="1">
      <alignment horizontal="center" wrapText="1"/>
    </xf>
    <xf numFmtId="167" fontId="27" fillId="0" borderId="0" xfId="0" applyNumberFormat="1" applyFont="1" applyAlignment="1">
      <alignment horizontal="center" wrapText="1"/>
    </xf>
    <xf numFmtId="167" fontId="30" fillId="0" borderId="28" xfId="0" applyNumberFormat="1" applyFont="1" applyBorder="1" applyAlignment="1">
      <alignment horizontal="centerContinuous"/>
    </xf>
    <xf numFmtId="167" fontId="30" fillId="0" borderId="0" xfId="0" applyNumberFormat="1" applyFont="1" applyAlignment="1">
      <alignment horizontal="centerContinuous"/>
    </xf>
    <xf numFmtId="167" fontId="30" fillId="0" borderId="29" xfId="0" applyNumberFormat="1" applyFont="1" applyBorder="1" applyAlignment="1">
      <alignment horizontal="centerContinuous"/>
    </xf>
    <xf numFmtId="168" fontId="27" fillId="0" borderId="30" xfId="0" applyNumberFormat="1" applyFont="1" applyBorder="1" applyAlignment="1">
      <alignment horizontal="centerContinuous" vertical="center"/>
    </xf>
    <xf numFmtId="167" fontId="30" fillId="0" borderId="67" xfId="0" applyNumberFormat="1" applyFont="1" applyBorder="1" applyAlignment="1">
      <alignment horizontal="center" vertical="center"/>
    </xf>
    <xf numFmtId="167" fontId="30" fillId="0" borderId="0" xfId="0" applyNumberFormat="1" applyFont="1" applyAlignment="1">
      <alignment horizontal="center" vertical="center"/>
    </xf>
    <xf numFmtId="167" fontId="33" fillId="0" borderId="0" xfId="0" applyNumberFormat="1" applyFont="1"/>
    <xf numFmtId="167" fontId="28" fillId="0" borderId="0" xfId="0" applyNumberFormat="1" applyFont="1"/>
    <xf numFmtId="167" fontId="37" fillId="0" borderId="0" xfId="0" applyNumberFormat="1" applyFont="1"/>
    <xf numFmtId="167" fontId="28" fillId="0" borderId="0" xfId="1" applyNumberFormat="1" applyFont="1" applyBorder="1"/>
    <xf numFmtId="167" fontId="33" fillId="0" borderId="0" xfId="1" applyNumberFormat="1" applyFont="1" applyBorder="1"/>
    <xf numFmtId="167" fontId="26" fillId="0" borderId="54" xfId="0" applyNumberFormat="1" applyFont="1" applyBorder="1" applyAlignment="1">
      <alignment vertical="center"/>
    </xf>
    <xf numFmtId="167" fontId="26" fillId="0" borderId="63" xfId="0" applyNumberFormat="1" applyFont="1" applyBorder="1" applyAlignment="1">
      <alignment vertical="center"/>
    </xf>
    <xf numFmtId="167" fontId="23" fillId="0" borderId="34" xfId="0" applyNumberFormat="1" applyFont="1" applyBorder="1"/>
    <xf numFmtId="167" fontId="26" fillId="0" borderId="13" xfId="0" applyNumberFormat="1" applyFont="1" applyBorder="1"/>
    <xf numFmtId="167" fontId="23" fillId="0" borderId="62" xfId="0" applyNumberFormat="1" applyFont="1" applyBorder="1"/>
    <xf numFmtId="167" fontId="26" fillId="0" borderId="25" xfId="0" applyNumberFormat="1" applyFont="1" applyBorder="1"/>
    <xf numFmtId="167" fontId="26" fillId="0" borderId="63" xfId="0" applyNumberFormat="1" applyFont="1" applyBorder="1"/>
    <xf numFmtId="167" fontId="26" fillId="0" borderId="0" xfId="0" applyNumberFormat="1" applyFont="1"/>
    <xf numFmtId="167" fontId="26" fillId="0" borderId="72" xfId="0" applyNumberFormat="1" applyFont="1" applyBorder="1"/>
    <xf numFmtId="167" fontId="32" fillId="0" borderId="34" xfId="0" applyNumberFormat="1" applyFont="1" applyBorder="1"/>
    <xf numFmtId="167" fontId="29" fillId="0" borderId="47" xfId="0" applyNumberFormat="1" applyFont="1" applyBorder="1"/>
    <xf numFmtId="0" fontId="40" fillId="0" borderId="0" xfId="0" applyFont="1" applyAlignment="1">
      <alignment horizontal="left"/>
    </xf>
    <xf numFmtId="0" fontId="41" fillId="0" borderId="5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167" fontId="30" fillId="0" borderId="23" xfId="0" applyNumberFormat="1" applyFont="1" applyBorder="1" applyAlignment="1">
      <alignment horizontal="center" vertical="center"/>
    </xf>
    <xf numFmtId="43" fontId="12" fillId="0" borderId="0" xfId="0" applyNumberFormat="1" applyFont="1"/>
    <xf numFmtId="10" fontId="12" fillId="0" borderId="0" xfId="0" applyNumberFormat="1" applyFont="1"/>
    <xf numFmtId="0" fontId="12" fillId="2" borderId="0" xfId="0" applyFont="1" applyFill="1" applyAlignment="1">
      <alignment horizontal="right"/>
    </xf>
    <xf numFmtId="0" fontId="31" fillId="2" borderId="0" xfId="0" applyFont="1" applyFill="1"/>
    <xf numFmtId="0" fontId="31" fillId="2" borderId="0" xfId="0" applyFont="1" applyFill="1" applyAlignment="1">
      <alignment horizontal="center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 vertical="center"/>
    </xf>
    <xf numFmtId="49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39" fillId="0" borderId="0" xfId="0" applyFont="1"/>
    <xf numFmtId="0" fontId="24" fillId="0" borderId="0" xfId="0" applyFont="1" applyAlignment="1">
      <alignment horizontal="left"/>
    </xf>
    <xf numFmtId="166" fontId="12" fillId="2" borderId="0" xfId="0" applyNumberFormat="1" applyFont="1" applyFill="1" applyAlignment="1">
      <alignment horizontal="left"/>
    </xf>
    <xf numFmtId="0" fontId="42" fillId="0" borderId="0" xfId="0" applyFont="1"/>
    <xf numFmtId="0" fontId="41" fillId="0" borderId="0" xfId="0" applyFont="1" applyAlignment="1">
      <alignment vertical="center"/>
    </xf>
    <xf numFmtId="0" fontId="43" fillId="0" borderId="0" xfId="0" applyFont="1" applyAlignment="1">
      <alignment horizontal="left"/>
    </xf>
    <xf numFmtId="0" fontId="42" fillId="0" borderId="42" xfId="0" applyFont="1" applyBorder="1"/>
    <xf numFmtId="0" fontId="41" fillId="0" borderId="49" xfId="0" applyFont="1" applyBorder="1" applyAlignment="1">
      <alignment vertical="center"/>
    </xf>
    <xf numFmtId="0" fontId="42" fillId="0" borderId="52" xfId="0" applyFont="1" applyBorder="1"/>
    <xf numFmtId="0" fontId="42" fillId="0" borderId="0" xfId="0" applyFont="1" applyAlignment="1">
      <alignment horizontal="left"/>
    </xf>
    <xf numFmtId="167" fontId="44" fillId="0" borderId="9" xfId="0" applyNumberFormat="1" applyFont="1" applyBorder="1" applyAlignment="1">
      <alignment horizontal="left"/>
    </xf>
    <xf numFmtId="167" fontId="45" fillId="0" borderId="10" xfId="0" applyNumberFormat="1" applyFont="1" applyBorder="1" applyAlignment="1">
      <alignment horizontal="left"/>
    </xf>
    <xf numFmtId="167" fontId="46" fillId="0" borderId="11" xfId="0" applyNumberFormat="1" applyFont="1" applyBorder="1"/>
    <xf numFmtId="167" fontId="47" fillId="0" borderId="23" xfId="0" applyNumberFormat="1" applyFont="1" applyBorder="1"/>
    <xf numFmtId="167" fontId="47" fillId="0" borderId="22" xfId="0" applyNumberFormat="1" applyFont="1" applyBorder="1"/>
    <xf numFmtId="167" fontId="47" fillId="0" borderId="69" xfId="0" applyNumberFormat="1" applyFont="1" applyBorder="1"/>
    <xf numFmtId="167" fontId="45" fillId="0" borderId="12" xfId="0" applyNumberFormat="1" applyFont="1" applyBorder="1" applyAlignment="1">
      <alignment horizontal="left"/>
    </xf>
    <xf numFmtId="167" fontId="48" fillId="0" borderId="29" xfId="0" applyNumberFormat="1" applyFont="1" applyBorder="1" applyAlignment="1">
      <alignment horizontal="left"/>
    </xf>
    <xf numFmtId="167" fontId="45" fillId="0" borderId="0" xfId="0" applyNumberFormat="1" applyFont="1" applyAlignment="1">
      <alignment horizontal="left"/>
    </xf>
    <xf numFmtId="167" fontId="46" fillId="0" borderId="13" xfId="0" applyNumberFormat="1" applyFont="1" applyBorder="1" applyAlignment="1">
      <alignment horizontal="left"/>
    </xf>
    <xf numFmtId="167" fontId="48" fillId="0" borderId="19" xfId="0" applyNumberFormat="1" applyFont="1" applyBorder="1" applyAlignment="1">
      <alignment horizontal="right"/>
    </xf>
    <xf numFmtId="167" fontId="48" fillId="0" borderId="29" xfId="0" applyNumberFormat="1" applyFont="1" applyBorder="1"/>
    <xf numFmtId="167" fontId="48" fillId="0" borderId="38" xfId="0" applyNumberFormat="1" applyFont="1" applyBorder="1"/>
    <xf numFmtId="167" fontId="46" fillId="0" borderId="12" xfId="0" applyNumberFormat="1" applyFont="1" applyBorder="1"/>
    <xf numFmtId="167" fontId="48" fillId="0" borderId="0" xfId="0" applyNumberFormat="1" applyFont="1"/>
    <xf numFmtId="167" fontId="48" fillId="0" borderId="36" xfId="0" applyNumberFormat="1" applyFont="1" applyBorder="1"/>
    <xf numFmtId="167" fontId="48" fillId="0" borderId="22" xfId="0" applyNumberFormat="1" applyFont="1" applyBorder="1" applyAlignment="1">
      <alignment horizontal="right"/>
    </xf>
    <xf numFmtId="167" fontId="48" fillId="0" borderId="31" xfId="0" applyNumberFormat="1" applyFont="1" applyBorder="1"/>
    <xf numFmtId="167" fontId="48" fillId="0" borderId="62" xfId="0" applyNumberFormat="1" applyFont="1" applyBorder="1"/>
    <xf numFmtId="167" fontId="46" fillId="0" borderId="0" xfId="0" applyNumberFormat="1" applyFont="1"/>
    <xf numFmtId="167" fontId="46" fillId="0" borderId="13" xfId="0" applyNumberFormat="1" applyFont="1" applyBorder="1"/>
    <xf numFmtId="167" fontId="46" fillId="0" borderId="19" xfId="0" applyNumberFormat="1" applyFont="1" applyBorder="1"/>
    <xf numFmtId="167" fontId="46" fillId="0" borderId="29" xfId="0" applyNumberFormat="1" applyFont="1" applyBorder="1"/>
    <xf numFmtId="167" fontId="44" fillId="0" borderId="12" xfId="0" applyNumberFormat="1" applyFont="1" applyBorder="1" applyAlignment="1">
      <alignment horizontal="left"/>
    </xf>
    <xf numFmtId="167" fontId="47" fillId="0" borderId="39" xfId="0" applyNumberFormat="1" applyFont="1" applyBorder="1"/>
    <xf numFmtId="167" fontId="48" fillId="0" borderId="13" xfId="0" applyNumberFormat="1" applyFont="1" applyBorder="1" applyAlignment="1">
      <alignment horizontal="left"/>
    </xf>
    <xf numFmtId="167" fontId="48" fillId="0" borderId="19" xfId="0" applyNumberFormat="1" applyFont="1" applyBorder="1"/>
    <xf numFmtId="167" fontId="48" fillId="0" borderId="13" xfId="0" applyNumberFormat="1" applyFont="1" applyBorder="1"/>
    <xf numFmtId="167" fontId="48" fillId="0" borderId="22" xfId="0" applyNumberFormat="1" applyFont="1" applyBorder="1"/>
    <xf numFmtId="167" fontId="48" fillId="0" borderId="32" xfId="0" applyNumberFormat="1" applyFont="1" applyBorder="1"/>
    <xf numFmtId="167" fontId="48" fillId="0" borderId="54" xfId="0" applyNumberFormat="1" applyFont="1" applyBorder="1"/>
    <xf numFmtId="167" fontId="48" fillId="0" borderId="33" xfId="0" applyNumberFormat="1" applyFont="1" applyBorder="1"/>
    <xf numFmtId="167" fontId="48" fillId="0" borderId="27" xfId="0" applyNumberFormat="1" applyFont="1" applyBorder="1"/>
    <xf numFmtId="167" fontId="48" fillId="0" borderId="61" xfId="0" applyNumberFormat="1" applyFont="1" applyBorder="1"/>
    <xf numFmtId="167" fontId="48" fillId="0" borderId="25" xfId="0" applyNumberFormat="1" applyFont="1" applyBorder="1"/>
    <xf numFmtId="167" fontId="49" fillId="0" borderId="0" xfId="0" applyNumberFormat="1" applyFont="1" applyAlignment="1">
      <alignment horizontal="left"/>
    </xf>
    <xf numFmtId="167" fontId="49" fillId="0" borderId="13" xfId="0" applyNumberFormat="1" applyFont="1" applyBorder="1" applyAlignment="1">
      <alignment horizontal="left"/>
    </xf>
    <xf numFmtId="167" fontId="48" fillId="0" borderId="22" xfId="1" applyNumberFormat="1" applyFont="1" applyBorder="1"/>
    <xf numFmtId="167" fontId="48" fillId="0" borderId="32" xfId="1" applyNumberFormat="1" applyFont="1" applyBorder="1"/>
    <xf numFmtId="167" fontId="46" fillId="0" borderId="36" xfId="0" applyNumberFormat="1" applyFont="1" applyBorder="1"/>
    <xf numFmtId="167" fontId="47" fillId="0" borderId="19" xfId="0" applyNumberFormat="1" applyFont="1" applyBorder="1"/>
    <xf numFmtId="167" fontId="47" fillId="0" borderId="29" xfId="0" applyNumberFormat="1" applyFont="1" applyBorder="1"/>
    <xf numFmtId="167" fontId="47" fillId="0" borderId="13" xfId="0" applyNumberFormat="1" applyFont="1" applyBorder="1"/>
    <xf numFmtId="167" fontId="47" fillId="0" borderId="12" xfId="0" applyNumberFormat="1" applyFont="1" applyBorder="1"/>
    <xf numFmtId="167" fontId="46" fillId="0" borderId="29" xfId="0" applyNumberFormat="1" applyFont="1" applyBorder="1" applyAlignment="1">
      <alignment horizontal="left"/>
    </xf>
    <xf numFmtId="0" fontId="40" fillId="0" borderId="0" xfId="0" applyFont="1"/>
    <xf numFmtId="0" fontId="40" fillId="0" borderId="13" xfId="0" applyFont="1" applyBorder="1"/>
    <xf numFmtId="167" fontId="50" fillId="0" borderId="27" xfId="0" applyNumberFormat="1" applyFont="1" applyBorder="1"/>
    <xf numFmtId="167" fontId="50" fillId="0" borderId="25" xfId="0" applyNumberFormat="1" applyFont="1" applyBorder="1"/>
    <xf numFmtId="0" fontId="40" fillId="0" borderId="34" xfId="0" applyFont="1" applyBorder="1"/>
    <xf numFmtId="167" fontId="50" fillId="0" borderId="35" xfId="0" applyNumberFormat="1" applyFont="1" applyBorder="1"/>
    <xf numFmtId="167" fontId="50" fillId="0" borderId="65" xfId="0" applyNumberFormat="1" applyFont="1" applyBorder="1"/>
    <xf numFmtId="167" fontId="48" fillId="0" borderId="29" xfId="0" applyNumberFormat="1" applyFont="1" applyBorder="1" applyAlignment="1">
      <alignment horizontal="right"/>
    </xf>
    <xf numFmtId="167" fontId="48" fillId="0" borderId="36" xfId="0" applyNumberFormat="1" applyFont="1" applyBorder="1" applyAlignment="1">
      <alignment horizontal="right"/>
    </xf>
    <xf numFmtId="167" fontId="48" fillId="0" borderId="37" xfId="0" applyNumberFormat="1" applyFont="1" applyBorder="1"/>
    <xf numFmtId="167" fontId="48" fillId="0" borderId="17" xfId="0" applyNumberFormat="1" applyFont="1" applyBorder="1"/>
    <xf numFmtId="167" fontId="48" fillId="0" borderId="0" xfId="0" applyNumberFormat="1" applyFont="1" applyAlignment="1">
      <alignment horizontal="left"/>
    </xf>
    <xf numFmtId="167" fontId="48" fillId="0" borderId="16" xfId="0" applyNumberFormat="1" applyFont="1" applyBorder="1"/>
    <xf numFmtId="167" fontId="48" fillId="0" borderId="14" xfId="0" applyNumberFormat="1" applyFont="1" applyBorder="1"/>
    <xf numFmtId="167" fontId="48" fillId="0" borderId="39" xfId="0" applyNumberFormat="1" applyFont="1" applyBorder="1"/>
    <xf numFmtId="167" fontId="46" fillId="0" borderId="34" xfId="0" applyNumberFormat="1" applyFont="1" applyBorder="1" applyAlignment="1">
      <alignment horizontal="left"/>
    </xf>
    <xf numFmtId="167" fontId="48" fillId="0" borderId="31" xfId="0" applyNumberFormat="1" applyFont="1" applyBorder="1" applyAlignment="1">
      <alignment horizontal="right"/>
    </xf>
    <xf numFmtId="167" fontId="45" fillId="0" borderId="13" xfId="0" applyNumberFormat="1" applyFont="1" applyBorder="1" applyAlignment="1">
      <alignment horizontal="left"/>
    </xf>
    <xf numFmtId="167" fontId="50" fillId="0" borderId="27" xfId="0" applyNumberFormat="1" applyFont="1" applyBorder="1" applyAlignment="1">
      <alignment horizontal="right"/>
    </xf>
    <xf numFmtId="167" fontId="47" fillId="0" borderId="27" xfId="0" applyNumberFormat="1" applyFont="1" applyBorder="1"/>
    <xf numFmtId="167" fontId="48" fillId="0" borderId="12" xfId="0" applyNumberFormat="1" applyFont="1" applyBorder="1"/>
    <xf numFmtId="167" fontId="45" fillId="0" borderId="16" xfId="0" applyNumberFormat="1" applyFont="1" applyBorder="1" applyAlignment="1">
      <alignment horizontal="left"/>
    </xf>
    <xf numFmtId="167" fontId="49" fillId="0" borderId="14" xfId="0" applyNumberFormat="1" applyFont="1" applyBorder="1" applyAlignment="1">
      <alignment horizontal="left"/>
    </xf>
    <xf numFmtId="167" fontId="46" fillId="0" borderId="24" xfId="0" applyNumberFormat="1" applyFont="1" applyBorder="1" applyAlignment="1">
      <alignment horizontal="centerContinuous"/>
    </xf>
    <xf numFmtId="167" fontId="46" fillId="0" borderId="18" xfId="0" applyNumberFormat="1" applyFont="1" applyBorder="1" applyAlignment="1">
      <alignment horizontal="centerContinuous"/>
    </xf>
    <xf numFmtId="167" fontId="46" fillId="0" borderId="25" xfId="0" applyNumberFormat="1" applyFont="1" applyBorder="1" applyAlignment="1">
      <alignment horizontal="centerContinuous"/>
    </xf>
    <xf numFmtId="167" fontId="47" fillId="0" borderId="40" xfId="0" applyNumberFormat="1" applyFont="1" applyBorder="1"/>
    <xf numFmtId="167" fontId="47" fillId="0" borderId="66" xfId="0" applyNumberFormat="1" applyFont="1" applyBorder="1"/>
    <xf numFmtId="167" fontId="46" fillId="0" borderId="0" xfId="0" applyNumberFormat="1" applyFont="1" applyAlignment="1">
      <alignment horizontal="centerContinuous"/>
    </xf>
    <xf numFmtId="167" fontId="46" fillId="0" borderId="9" xfId="0" applyNumberFormat="1" applyFont="1" applyBorder="1" applyAlignment="1">
      <alignment horizontal="centerContinuous"/>
    </xf>
    <xf numFmtId="167" fontId="46" fillId="0" borderId="10" xfId="0" applyNumberFormat="1" applyFont="1" applyBorder="1" applyAlignment="1">
      <alignment horizontal="centerContinuous"/>
    </xf>
    <xf numFmtId="167" fontId="46" fillId="0" borderId="11" xfId="0" applyNumberFormat="1" applyFont="1" applyBorder="1" applyAlignment="1">
      <alignment horizontal="centerContinuous"/>
    </xf>
    <xf numFmtId="2" fontId="46" fillId="0" borderId="26" xfId="0" applyNumberFormat="1" applyFont="1" applyBorder="1" applyAlignment="1">
      <alignment horizontal="center" vertical="center" wrapText="1"/>
    </xf>
    <xf numFmtId="167" fontId="46" fillId="0" borderId="27" xfId="0" applyNumberFormat="1" applyFont="1" applyBorder="1" applyAlignment="1">
      <alignment horizontal="center" wrapText="1"/>
    </xf>
    <xf numFmtId="167" fontId="46" fillId="0" borderId="16" xfId="0" applyNumberFormat="1" applyFont="1" applyBorder="1" applyAlignment="1">
      <alignment horizontal="centerContinuous"/>
    </xf>
    <xf numFmtId="167" fontId="46" fillId="0" borderId="14" xfId="0" applyNumberFormat="1" applyFont="1" applyBorder="1" applyAlignment="1">
      <alignment horizontal="centerContinuous"/>
    </xf>
    <xf numFmtId="167" fontId="46" fillId="0" borderId="17" xfId="0" applyNumberFormat="1" applyFont="1" applyBorder="1" applyAlignment="1">
      <alignment horizontal="centerContinuous"/>
    </xf>
    <xf numFmtId="167" fontId="46" fillId="0" borderId="30" xfId="0" applyNumberFormat="1" applyFont="1" applyBorder="1" applyAlignment="1">
      <alignment horizontal="center"/>
    </xf>
    <xf numFmtId="168" fontId="46" fillId="0" borderId="30" xfId="0" applyNumberFormat="1" applyFont="1" applyBorder="1" applyAlignment="1">
      <alignment horizontal="centerContinuous"/>
    </xf>
    <xf numFmtId="167" fontId="42" fillId="0" borderId="67" xfId="0" applyNumberFormat="1" applyFont="1" applyBorder="1" applyAlignment="1">
      <alignment horizontal="center" vertical="center"/>
    </xf>
    <xf numFmtId="167" fontId="44" fillId="0" borderId="28" xfId="0" applyNumberFormat="1" applyFont="1" applyBorder="1" applyAlignment="1">
      <alignment horizontal="left"/>
    </xf>
    <xf numFmtId="167" fontId="47" fillId="0" borderId="32" xfId="0" applyNumberFormat="1" applyFont="1" applyBorder="1"/>
    <xf numFmtId="167" fontId="45" fillId="0" borderId="28" xfId="0" applyNumberFormat="1" applyFont="1" applyBorder="1" applyAlignment="1">
      <alignment horizontal="left"/>
    </xf>
    <xf numFmtId="167" fontId="46" fillId="0" borderId="28" xfId="0" applyNumberFormat="1" applyFont="1" applyBorder="1" applyAlignment="1">
      <alignment horizontal="centerContinuous"/>
    </xf>
    <xf numFmtId="167" fontId="46" fillId="0" borderId="16" xfId="0" applyNumberFormat="1" applyFont="1" applyBorder="1"/>
    <xf numFmtId="167" fontId="46" fillId="0" borderId="37" xfId="0" applyNumberFormat="1" applyFont="1" applyBorder="1"/>
    <xf numFmtId="167" fontId="46" fillId="0" borderId="14" xfId="0" applyNumberFormat="1" applyFont="1" applyBorder="1"/>
    <xf numFmtId="167" fontId="46" fillId="0" borderId="28" xfId="0" applyNumberFormat="1" applyFont="1" applyBorder="1"/>
    <xf numFmtId="167" fontId="48" fillId="0" borderId="43" xfId="0" applyNumberFormat="1" applyFont="1" applyBorder="1"/>
    <xf numFmtId="167" fontId="48" fillId="0" borderId="65" xfId="0" applyNumberFormat="1" applyFont="1" applyBorder="1"/>
    <xf numFmtId="167" fontId="46" fillId="0" borderId="0" xfId="0" applyNumberFormat="1" applyFont="1" applyAlignment="1">
      <alignment horizontal="left"/>
    </xf>
    <xf numFmtId="167" fontId="46" fillId="0" borderId="41" xfId="0" applyNumberFormat="1" applyFont="1" applyBorder="1"/>
    <xf numFmtId="167" fontId="46" fillId="0" borderId="21" xfId="0" applyNumberFormat="1" applyFont="1" applyBorder="1"/>
    <xf numFmtId="167" fontId="48" fillId="0" borderId="42" xfId="0" applyNumberFormat="1" applyFont="1" applyBorder="1"/>
    <xf numFmtId="167" fontId="46" fillId="0" borderId="54" xfId="0" applyNumberFormat="1" applyFont="1" applyBorder="1"/>
    <xf numFmtId="167" fontId="46" fillId="0" borderId="41" xfId="0" applyNumberFormat="1" applyFont="1" applyBorder="1" applyAlignment="1">
      <alignment horizontal="centerContinuous"/>
    </xf>
    <xf numFmtId="167" fontId="46" fillId="0" borderId="21" xfId="0" applyNumberFormat="1" applyFont="1" applyBorder="1" applyAlignment="1">
      <alignment horizontal="centerContinuous"/>
    </xf>
    <xf numFmtId="167" fontId="46" fillId="0" borderId="30" xfId="0" applyNumberFormat="1" applyFont="1" applyBorder="1" applyAlignment="1">
      <alignment horizontal="centerContinuous"/>
    </xf>
    <xf numFmtId="167" fontId="48" fillId="0" borderId="23" xfId="0" applyNumberFormat="1" applyFont="1" applyBorder="1"/>
    <xf numFmtId="167" fontId="48" fillId="0" borderId="30" xfId="0" applyNumberFormat="1" applyFont="1" applyBorder="1"/>
    <xf numFmtId="167" fontId="46" fillId="0" borderId="64" xfId="0" applyNumberFormat="1" applyFont="1" applyBorder="1"/>
    <xf numFmtId="167" fontId="47" fillId="0" borderId="58" xfId="0" applyNumberFormat="1" applyFont="1" applyBorder="1"/>
    <xf numFmtId="167" fontId="50" fillId="0" borderId="44" xfId="0" applyNumberFormat="1" applyFont="1" applyBorder="1"/>
    <xf numFmtId="167" fontId="50" fillId="0" borderId="37" xfId="0" applyNumberFormat="1" applyFont="1" applyBorder="1"/>
    <xf numFmtId="167" fontId="50" fillId="0" borderId="14" xfId="0" applyNumberFormat="1" applyFont="1" applyBorder="1"/>
    <xf numFmtId="167" fontId="48" fillId="0" borderId="28" xfId="0" applyNumberFormat="1" applyFont="1" applyBorder="1"/>
    <xf numFmtId="167" fontId="48" fillId="0" borderId="44" xfId="0" applyNumberFormat="1" applyFont="1" applyBorder="1"/>
    <xf numFmtId="167" fontId="46" fillId="0" borderId="20" xfId="0" applyNumberFormat="1" applyFont="1" applyBorder="1"/>
    <xf numFmtId="167" fontId="46" fillId="0" borderId="26" xfId="0" applyNumberFormat="1" applyFont="1" applyBorder="1"/>
    <xf numFmtId="167" fontId="46" fillId="0" borderId="34" xfId="0" applyNumberFormat="1" applyFont="1" applyBorder="1"/>
    <xf numFmtId="167" fontId="48" fillId="0" borderId="19" xfId="1" applyNumberFormat="1" applyFont="1" applyBorder="1"/>
    <xf numFmtId="167" fontId="48" fillId="0" borderId="13" xfId="1" applyNumberFormat="1" applyFont="1" applyBorder="1"/>
    <xf numFmtId="167" fontId="46" fillId="0" borderId="69" xfId="0" applyNumberFormat="1" applyFont="1" applyBorder="1"/>
    <xf numFmtId="167" fontId="47" fillId="0" borderId="22" xfId="1" applyNumberFormat="1" applyFont="1" applyBorder="1"/>
    <xf numFmtId="167" fontId="47" fillId="0" borderId="39" xfId="1" applyNumberFormat="1" applyFont="1" applyBorder="1"/>
    <xf numFmtId="167" fontId="47" fillId="0" borderId="32" xfId="1" applyNumberFormat="1" applyFont="1" applyBorder="1"/>
    <xf numFmtId="167" fontId="46" fillId="0" borderId="21" xfId="0" applyNumberFormat="1" applyFont="1" applyBorder="1" applyAlignment="1">
      <alignment horizontal="center"/>
    </xf>
    <xf numFmtId="167" fontId="47" fillId="0" borderId="64" xfId="0" applyNumberFormat="1" applyFont="1" applyBorder="1"/>
    <xf numFmtId="167" fontId="47" fillId="0" borderId="30" xfId="0" applyNumberFormat="1" applyFont="1" applyBorder="1"/>
    <xf numFmtId="167" fontId="46" fillId="0" borderId="75" xfId="0" applyNumberFormat="1" applyFont="1" applyBorder="1"/>
    <xf numFmtId="167" fontId="47" fillId="0" borderId="20" xfId="0" applyNumberFormat="1" applyFont="1" applyBorder="1"/>
    <xf numFmtId="167" fontId="47" fillId="0" borderId="26" xfId="0" applyNumberFormat="1" applyFont="1" applyBorder="1"/>
    <xf numFmtId="167" fontId="46" fillId="0" borderId="41" xfId="0" applyNumberFormat="1" applyFont="1" applyBorder="1" applyAlignment="1">
      <alignment horizontal="left"/>
    </xf>
    <xf numFmtId="167" fontId="47" fillId="0" borderId="45" xfId="0" applyNumberFormat="1" applyFont="1" applyBorder="1"/>
    <xf numFmtId="167" fontId="47" fillId="0" borderId="70" xfId="0" applyNumberFormat="1" applyFont="1" applyBorder="1"/>
    <xf numFmtId="0" fontId="51" fillId="0" borderId="74" xfId="0" applyFont="1" applyBorder="1"/>
    <xf numFmtId="167" fontId="46" fillId="0" borderId="74" xfId="0" applyNumberFormat="1" applyFont="1" applyBorder="1" applyAlignment="1">
      <alignment horizontal="centerContinuous"/>
    </xf>
    <xf numFmtId="0" fontId="51" fillId="0" borderId="0" xfId="0" applyFont="1"/>
    <xf numFmtId="167" fontId="52" fillId="0" borderId="0" xfId="0" applyNumberFormat="1" applyFont="1"/>
    <xf numFmtId="0" fontId="41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54" fillId="0" borderId="0" xfId="0" applyFont="1" applyAlignment="1">
      <alignment horizontal="left"/>
    </xf>
    <xf numFmtId="2" fontId="55" fillId="0" borderId="0" xfId="0" applyNumberFormat="1" applyFont="1" applyAlignment="1">
      <alignment horizontal="center" vertical="center"/>
    </xf>
    <xf numFmtId="49" fontId="55" fillId="0" borderId="0" xfId="0" applyNumberFormat="1" applyFont="1" applyAlignment="1">
      <alignment horizontal="center"/>
    </xf>
    <xf numFmtId="49" fontId="55" fillId="0" borderId="0" xfId="0" applyNumberFormat="1" applyFont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0" fontId="39" fillId="0" borderId="0" xfId="0" applyFont="1" applyAlignment="1">
      <alignment horizontal="left"/>
    </xf>
    <xf numFmtId="0" fontId="37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16" fillId="2" borderId="0" xfId="0" applyFont="1" applyFill="1" applyAlignment="1">
      <alignment horizontal="left"/>
    </xf>
    <xf numFmtId="49" fontId="29" fillId="0" borderId="38" xfId="0" applyNumberFormat="1" applyFont="1" applyBorder="1" applyAlignment="1">
      <alignment horizontal="center" vertical="center" wrapText="1"/>
    </xf>
    <xf numFmtId="49" fontId="29" fillId="0" borderId="36" xfId="0" applyNumberFormat="1" applyFont="1" applyBorder="1" applyAlignment="1">
      <alignment horizontal="center" vertical="center" wrapText="1"/>
    </xf>
    <xf numFmtId="49" fontId="29" fillId="0" borderId="37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0" fillId="0" borderId="9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0" fontId="30" fillId="0" borderId="68" xfId="0" applyFont="1" applyBorder="1" applyAlignment="1">
      <alignment horizontal="left" vertical="center"/>
    </xf>
    <xf numFmtId="0" fontId="30" fillId="0" borderId="54" xfId="0" applyFont="1" applyBorder="1" applyAlignment="1">
      <alignment horizontal="left" vertical="center"/>
    </xf>
    <xf numFmtId="0" fontId="16" fillId="0" borderId="0" xfId="0" applyFont="1" applyAlignment="1">
      <alignment horizontal="left"/>
    </xf>
    <xf numFmtId="167" fontId="29" fillId="0" borderId="0" xfId="0" applyNumberFormat="1" applyFont="1" applyAlignment="1">
      <alignment horizontal="center"/>
    </xf>
    <xf numFmtId="167" fontId="46" fillId="0" borderId="0" xfId="0" applyNumberFormat="1" applyFont="1" applyAlignment="1">
      <alignment horizontal="center"/>
    </xf>
    <xf numFmtId="167" fontId="46" fillId="0" borderId="13" xfId="0" applyNumberFormat="1" applyFont="1" applyBorder="1" applyAlignment="1">
      <alignment horizontal="center"/>
    </xf>
    <xf numFmtId="167" fontId="36" fillId="0" borderId="0" xfId="0" applyNumberFormat="1" applyFont="1" applyAlignment="1">
      <alignment horizontal="center"/>
    </xf>
    <xf numFmtId="167" fontId="33" fillId="0" borderId="0" xfId="0" applyNumberFormat="1" applyFont="1" applyAlignment="1">
      <alignment horizontal="center"/>
    </xf>
  </cellXfs>
  <cellStyles count="23">
    <cellStyle name="Millares" xfId="1" builtinId="3"/>
    <cellStyle name="Millares 2" xfId="21" xr:uid="{00000000-0005-0000-0000-000001000000}"/>
    <cellStyle name="Moneda 2" xfId="22" xr:uid="{00000000-0005-0000-0000-000003000000}"/>
    <cellStyle name="Normal" xfId="0" builtinId="0"/>
    <cellStyle name="Normal 2" xfId="20" xr:uid="{00000000-0005-0000-0000-000005000000}"/>
    <cellStyle name="Porcentaje" xfId="2" builtinId="5"/>
    <cellStyle name="S0" xfId="3" xr:uid="{00000000-0005-0000-0000-000007000000}"/>
    <cellStyle name="S1" xfId="4" xr:uid="{00000000-0005-0000-0000-000008000000}"/>
    <cellStyle name="S10" xfId="5" xr:uid="{00000000-0005-0000-0000-000009000000}"/>
    <cellStyle name="S11" xfId="6" xr:uid="{00000000-0005-0000-0000-00000A000000}"/>
    <cellStyle name="S12" xfId="7" xr:uid="{00000000-0005-0000-0000-00000B000000}"/>
    <cellStyle name="S13" xfId="8" xr:uid="{00000000-0005-0000-0000-00000C000000}"/>
    <cellStyle name="S14" xfId="9" xr:uid="{00000000-0005-0000-0000-00000D000000}"/>
    <cellStyle name="S15" xfId="10" xr:uid="{00000000-0005-0000-0000-00000E000000}"/>
    <cellStyle name="S16" xfId="11" xr:uid="{00000000-0005-0000-0000-00000F000000}"/>
    <cellStyle name="S2" xfId="12" xr:uid="{00000000-0005-0000-0000-000010000000}"/>
    <cellStyle name="S3" xfId="13" xr:uid="{00000000-0005-0000-0000-000011000000}"/>
    <cellStyle name="S4" xfId="14" xr:uid="{00000000-0005-0000-0000-000012000000}"/>
    <cellStyle name="S5" xfId="15" xr:uid="{00000000-0005-0000-0000-000013000000}"/>
    <cellStyle name="S6" xfId="16" xr:uid="{00000000-0005-0000-0000-000014000000}"/>
    <cellStyle name="S7" xfId="17" xr:uid="{00000000-0005-0000-0000-000015000000}"/>
    <cellStyle name="S8" xfId="18" xr:uid="{00000000-0005-0000-0000-000016000000}"/>
    <cellStyle name="S9" xfId="19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57580</xdr:colOff>
      <xdr:row>1</xdr:row>
      <xdr:rowOff>105062</xdr:rowOff>
    </xdr:from>
    <xdr:to>
      <xdr:col>6</xdr:col>
      <xdr:colOff>1116440</xdr:colOff>
      <xdr:row>4</xdr:row>
      <xdr:rowOff>436705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195163" y="295562"/>
          <a:ext cx="1408110" cy="765560"/>
          <a:chOff x="102567" y="-16774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-16774"/>
            <a:ext cx="1832039" cy="780010"/>
            <a:chOff x="204369" y="-35786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-35786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95432" cy="821526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48688</xdr:colOff>
      <xdr:row>3</xdr:row>
      <xdr:rowOff>72489</xdr:rowOff>
    </xdr:from>
    <xdr:to>
      <xdr:col>4</xdr:col>
      <xdr:colOff>1476375</xdr:colOff>
      <xdr:row>5</xdr:row>
      <xdr:rowOff>142876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198367" y="562346"/>
          <a:ext cx="1713437" cy="859601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C2:S74"/>
  <sheetViews>
    <sheetView showGridLines="0" tabSelected="1" topLeftCell="B1" zoomScale="90" zoomScaleNormal="90" zoomScaleSheetLayoutView="75" workbookViewId="0">
      <selection activeCell="J17" sqref="J17"/>
    </sheetView>
  </sheetViews>
  <sheetFormatPr baseColWidth="10" defaultColWidth="9.28515625" defaultRowHeight="15"/>
  <cols>
    <col min="1" max="1" width="1.42578125" style="15" customWidth="1"/>
    <col min="2" max="2" width="0.5703125" style="15" customWidth="1"/>
    <col min="3" max="3" width="2.5703125" style="15" customWidth="1"/>
    <col min="4" max="4" width="0.5703125" style="15" customWidth="1"/>
    <col min="5" max="5" width="0.7109375" style="16" customWidth="1"/>
    <col min="6" max="6" width="1.28515625" style="16" customWidth="1"/>
    <col min="7" max="7" width="48.42578125" style="16" customWidth="1"/>
    <col min="8" max="8" width="19.28515625" style="16" customWidth="1"/>
    <col min="9" max="9" width="0.7109375" style="16" customWidth="1"/>
    <col min="10" max="10" width="19.28515625" style="16" customWidth="1"/>
    <col min="11" max="11" width="15.5703125" style="16" customWidth="1"/>
    <col min="12" max="12" width="0.7109375" style="16" customWidth="1"/>
    <col min="13" max="13" width="2.42578125" style="17" customWidth="1"/>
    <col min="14" max="14" width="9.28515625" style="17" customWidth="1"/>
    <col min="15" max="15" width="11.42578125" style="17" customWidth="1"/>
    <col min="16" max="16" width="9.28515625" style="17" customWidth="1"/>
    <col min="17" max="17" width="9.28515625" style="18" customWidth="1"/>
    <col min="18" max="16384" width="9.28515625" style="15"/>
  </cols>
  <sheetData>
    <row r="2" spans="3:19" ht="13.5" customHeight="1" thickBot="1"/>
    <row r="3" spans="3:19" ht="6" customHeight="1">
      <c r="C3" s="19"/>
      <c r="D3" s="20"/>
      <c r="E3" s="21"/>
      <c r="F3" s="21"/>
      <c r="G3" s="21"/>
      <c r="H3" s="21"/>
      <c r="I3" s="22"/>
      <c r="J3" s="22"/>
      <c r="K3" s="22"/>
      <c r="L3" s="21"/>
      <c r="M3" s="48"/>
    </row>
    <row r="4" spans="3:19">
      <c r="C4" s="23"/>
      <c r="I4" s="159"/>
      <c r="J4" s="159"/>
      <c r="K4" s="159"/>
      <c r="M4" s="49"/>
    </row>
    <row r="5" spans="3:19" ht="41.1" customHeight="1">
      <c r="C5" s="23"/>
      <c r="E5" s="320" t="s">
        <v>115</v>
      </c>
      <c r="F5" s="320"/>
      <c r="G5" s="320"/>
      <c r="H5" s="320"/>
      <c r="I5" s="320"/>
      <c r="J5" s="320"/>
      <c r="K5" s="320"/>
      <c r="M5" s="49"/>
    </row>
    <row r="6" spans="3:19" ht="4.5" customHeight="1">
      <c r="C6" s="23"/>
      <c r="E6" s="160"/>
      <c r="F6" s="160"/>
      <c r="G6" s="160"/>
      <c r="H6" s="160"/>
      <c r="I6" s="160"/>
      <c r="J6" s="160"/>
      <c r="K6" s="160"/>
      <c r="M6" s="49"/>
    </row>
    <row r="7" spans="3:19" ht="18.75" customHeight="1">
      <c r="C7" s="23"/>
      <c r="E7" s="320" t="s">
        <v>84</v>
      </c>
      <c r="F7" s="320"/>
      <c r="G7" s="320"/>
      <c r="H7" s="320"/>
      <c r="I7" s="320"/>
      <c r="J7" s="320"/>
      <c r="K7" s="320"/>
      <c r="M7" s="49"/>
    </row>
    <row r="8" spans="3:19" ht="5.25" customHeight="1">
      <c r="C8" s="23"/>
      <c r="E8" s="161"/>
      <c r="F8" s="161"/>
      <c r="G8" s="161"/>
      <c r="H8" s="161"/>
      <c r="I8" s="161"/>
      <c r="J8" s="161"/>
      <c r="K8" s="161"/>
      <c r="M8" s="49"/>
    </row>
    <row r="9" spans="3:19">
      <c r="C9" s="23"/>
      <c r="E9" s="321" t="s">
        <v>152</v>
      </c>
      <c r="F9" s="321"/>
      <c r="G9" s="321"/>
      <c r="H9" s="321"/>
      <c r="I9" s="321"/>
      <c r="J9" s="321"/>
      <c r="K9" s="321"/>
      <c r="M9" s="49"/>
    </row>
    <row r="10" spans="3:19" ht="5.25" customHeight="1">
      <c r="C10" s="23"/>
      <c r="E10" s="161"/>
      <c r="F10" s="161"/>
      <c r="G10" s="161"/>
      <c r="H10" s="161"/>
      <c r="I10" s="161"/>
      <c r="J10" s="161"/>
      <c r="K10" s="161"/>
      <c r="M10" s="49"/>
    </row>
    <row r="11" spans="3:19">
      <c r="C11" s="23"/>
      <c r="E11" s="322" t="s">
        <v>1</v>
      </c>
      <c r="F11" s="322"/>
      <c r="G11" s="322"/>
      <c r="H11" s="322"/>
      <c r="I11" s="322"/>
      <c r="J11" s="322"/>
      <c r="K11" s="322"/>
      <c r="M11" s="49"/>
    </row>
    <row r="12" spans="3:19" ht="4.5" customHeight="1">
      <c r="C12" s="23"/>
      <c r="D12" s="37"/>
      <c r="E12" s="38"/>
      <c r="F12" s="38"/>
      <c r="G12" s="38"/>
      <c r="H12" s="38"/>
      <c r="I12" s="38"/>
      <c r="J12" s="38"/>
      <c r="K12" s="38"/>
      <c r="L12" s="47"/>
      <c r="M12" s="49"/>
    </row>
    <row r="13" spans="3:19">
      <c r="C13" s="23"/>
      <c r="D13" s="39"/>
      <c r="E13" s="162"/>
      <c r="F13" s="162"/>
      <c r="G13" s="163" t="s">
        <v>0</v>
      </c>
      <c r="H13" s="315" t="str">
        <f>+'Balance comprobacion'!F8</f>
        <v>diciembre 2023</v>
      </c>
      <c r="I13" s="316"/>
      <c r="J13" s="315" t="str">
        <f>+'Balance comprobacion'!G8</f>
        <v>diciembre 2022</v>
      </c>
      <c r="K13" s="317" t="s">
        <v>106</v>
      </c>
      <c r="L13" s="40"/>
      <c r="M13" s="24"/>
      <c r="N13" s="16"/>
      <c r="Q13" s="17"/>
      <c r="R13" s="17"/>
      <c r="S13" s="18"/>
    </row>
    <row r="14" spans="3:19">
      <c r="C14" s="23"/>
      <c r="D14" s="39"/>
      <c r="E14" s="162"/>
      <c r="F14" s="162"/>
      <c r="G14" s="163"/>
      <c r="H14" s="53" t="s">
        <v>121</v>
      </c>
      <c r="I14" s="164"/>
      <c r="J14" s="53" t="s">
        <v>122</v>
      </c>
      <c r="K14" s="165" t="s">
        <v>123</v>
      </c>
      <c r="L14" s="40"/>
      <c r="M14" s="24"/>
      <c r="N14" s="16"/>
      <c r="Q14" s="17"/>
      <c r="R14" s="17"/>
      <c r="S14" s="18"/>
    </row>
    <row r="15" spans="3:19" ht="19.5" customHeight="1">
      <c r="C15" s="23"/>
      <c r="D15" s="39"/>
      <c r="E15" s="162"/>
      <c r="F15" s="166" t="s">
        <v>137</v>
      </c>
      <c r="G15" s="166"/>
      <c r="H15" s="54">
        <f>+'Balance comprobacion'!F10</f>
        <v>1259471.95</v>
      </c>
      <c r="I15" s="54"/>
      <c r="J15" s="54">
        <f>+'Balance comprobacion'!G10</f>
        <v>731151.07</v>
      </c>
      <c r="K15" s="54">
        <f t="shared" ref="K15:K20" si="0">+H15-J15</f>
        <v>528320.88</v>
      </c>
      <c r="L15" s="51"/>
      <c r="M15" s="24"/>
      <c r="N15" s="16"/>
      <c r="Q15" s="17"/>
      <c r="R15" s="17"/>
      <c r="S15" s="18"/>
    </row>
    <row r="16" spans="3:19" ht="19.5" customHeight="1">
      <c r="C16" s="23"/>
      <c r="D16" s="39"/>
      <c r="E16" s="162"/>
      <c r="F16" s="166" t="s">
        <v>138</v>
      </c>
      <c r="G16" s="166"/>
      <c r="H16" s="54">
        <f>+'Balance comprobacion'!F16</f>
        <v>161124585.90000001</v>
      </c>
      <c r="I16" s="54"/>
      <c r="J16" s="54">
        <f>+'Balance comprobacion'!G16</f>
        <v>143772905.58000001</v>
      </c>
      <c r="K16" s="54">
        <f t="shared" si="0"/>
        <v>17351680.319999993</v>
      </c>
      <c r="L16" s="51"/>
      <c r="M16" s="24"/>
      <c r="N16" s="16"/>
      <c r="Q16" s="17"/>
      <c r="R16" s="17"/>
      <c r="S16" s="18"/>
    </row>
    <row r="17" spans="3:19" ht="19.5" customHeight="1">
      <c r="C17" s="23"/>
      <c r="D17" s="39"/>
      <c r="E17" s="162"/>
      <c r="F17" s="166" t="s">
        <v>139</v>
      </c>
      <c r="G17" s="166"/>
      <c r="H17" s="54">
        <f>+'Balance comprobacion'!F24</f>
        <v>5131922.9100000113</v>
      </c>
      <c r="I17" s="54"/>
      <c r="J17" s="54">
        <f>+'Balance comprobacion'!G24</f>
        <v>5087656.2300000042</v>
      </c>
      <c r="K17" s="54">
        <f t="shared" si="0"/>
        <v>44266.680000007153</v>
      </c>
      <c r="L17" s="51"/>
      <c r="M17" s="24"/>
      <c r="N17" s="16"/>
      <c r="Q17" s="17"/>
      <c r="R17" s="17"/>
      <c r="S17" s="18"/>
    </row>
    <row r="18" spans="3:19" ht="19.5" customHeight="1">
      <c r="C18" s="23"/>
      <c r="D18" s="39"/>
      <c r="E18" s="162"/>
      <c r="F18" s="166" t="s">
        <v>140</v>
      </c>
      <c r="G18" s="166"/>
      <c r="H18" s="54">
        <f>+'Balance comprobacion'!F47</f>
        <v>3862827.6200000006</v>
      </c>
      <c r="I18" s="54"/>
      <c r="J18" s="54">
        <f>+'Balance comprobacion'!G47</f>
        <v>4362712.3699999992</v>
      </c>
      <c r="K18" s="54">
        <f t="shared" si="0"/>
        <v>-499884.7499999986</v>
      </c>
      <c r="L18" s="51"/>
      <c r="M18" s="24"/>
      <c r="N18" s="16"/>
      <c r="Q18" s="17"/>
      <c r="R18" s="17"/>
      <c r="S18" s="18"/>
    </row>
    <row r="19" spans="3:19" ht="19.5" customHeight="1">
      <c r="C19" s="23"/>
      <c r="D19" s="39"/>
      <c r="E19" s="167"/>
      <c r="F19" s="168" t="s">
        <v>141</v>
      </c>
      <c r="G19" s="166"/>
      <c r="H19" s="55">
        <f>+'Balance comprobacion'!F51</f>
        <v>5848515.1500000004</v>
      </c>
      <c r="I19" s="55"/>
      <c r="J19" s="55">
        <f>+'Balance comprobacion'!G51</f>
        <v>5931942.1200000001</v>
      </c>
      <c r="K19" s="54">
        <f t="shared" si="0"/>
        <v>-83426.969999999739</v>
      </c>
      <c r="L19" s="51"/>
      <c r="M19" s="24"/>
      <c r="N19" s="16"/>
      <c r="Q19" s="17"/>
      <c r="R19" s="17"/>
      <c r="S19" s="18"/>
    </row>
    <row r="20" spans="3:19" ht="19.5" customHeight="1">
      <c r="C20" s="23"/>
      <c r="D20" s="39"/>
      <c r="E20" s="167"/>
      <c r="F20" s="166" t="s">
        <v>142</v>
      </c>
      <c r="G20" s="166"/>
      <c r="H20" s="57">
        <f>+'Balance comprobacion'!F59</f>
        <v>54706.330000000016</v>
      </c>
      <c r="I20" s="55"/>
      <c r="J20" s="57">
        <f>+'Balance comprobacion'!G59</f>
        <v>58204.099999999977</v>
      </c>
      <c r="K20" s="58">
        <f t="shared" si="0"/>
        <v>-3497.7699999999604</v>
      </c>
      <c r="L20" s="51"/>
      <c r="M20" s="24"/>
      <c r="N20" s="16"/>
      <c r="Q20" s="17"/>
      <c r="R20" s="17"/>
      <c r="S20" s="18"/>
    </row>
    <row r="21" spans="3:19" ht="5.25" hidden="1" customHeight="1">
      <c r="C21" s="23"/>
      <c r="D21" s="39"/>
      <c r="E21" s="162"/>
      <c r="F21" s="166"/>
      <c r="G21" s="166"/>
      <c r="H21" s="59"/>
      <c r="I21" s="59"/>
      <c r="J21" s="59"/>
      <c r="K21" s="59"/>
      <c r="L21" s="40"/>
      <c r="M21" s="24"/>
      <c r="N21" s="16"/>
      <c r="Q21" s="25"/>
      <c r="R21" s="17"/>
      <c r="S21" s="18"/>
    </row>
    <row r="22" spans="3:19" ht="21" customHeight="1" thickBot="1">
      <c r="C22" s="23"/>
      <c r="D22" s="39"/>
      <c r="E22" s="162"/>
      <c r="F22" s="166"/>
      <c r="G22" s="312" t="s">
        <v>85</v>
      </c>
      <c r="H22" s="60">
        <f>SUM(H15:H20)</f>
        <v>177282029.86000001</v>
      </c>
      <c r="I22" s="61"/>
      <c r="J22" s="60">
        <f>SUM(J15:J20)</f>
        <v>159944571.47</v>
      </c>
      <c r="K22" s="60">
        <f>SUM(K15:K20)</f>
        <v>17337458.390000001</v>
      </c>
      <c r="L22" s="51"/>
      <c r="M22" s="24"/>
      <c r="N22" s="16"/>
      <c r="Q22" s="17"/>
      <c r="R22" s="17"/>
      <c r="S22" s="18"/>
    </row>
    <row r="23" spans="3:19" ht="8.25" customHeight="1" thickTop="1">
      <c r="C23" s="23"/>
      <c r="D23" s="39"/>
      <c r="E23" s="167"/>
      <c r="F23" s="166"/>
      <c r="G23" s="166"/>
      <c r="H23" s="56"/>
      <c r="I23" s="56"/>
      <c r="J23" s="56"/>
      <c r="K23" s="56"/>
      <c r="L23" s="40"/>
      <c r="M23" s="24"/>
      <c r="N23" s="16"/>
      <c r="Q23" s="17"/>
      <c r="R23" s="17"/>
      <c r="S23" s="18"/>
    </row>
    <row r="24" spans="3:19" ht="12.75" customHeight="1">
      <c r="C24" s="23"/>
      <c r="D24" s="39"/>
      <c r="E24" s="162"/>
      <c r="F24" s="312" t="s">
        <v>143</v>
      </c>
      <c r="G24" s="313"/>
      <c r="H24" s="56"/>
      <c r="I24" s="56"/>
      <c r="J24" s="56"/>
      <c r="K24" s="56"/>
      <c r="L24" s="40"/>
      <c r="M24" s="24"/>
      <c r="N24" s="16"/>
      <c r="Q24" s="17"/>
      <c r="R24" s="17"/>
      <c r="S24" s="18"/>
    </row>
    <row r="25" spans="3:19" ht="6" customHeight="1">
      <c r="C25" s="23"/>
      <c r="D25" s="39"/>
      <c r="E25" s="167"/>
      <c r="F25" s="166"/>
      <c r="G25" s="166"/>
      <c r="H25" s="56"/>
      <c r="I25" s="56"/>
      <c r="J25" s="56"/>
      <c r="K25" s="56"/>
      <c r="L25" s="40"/>
      <c r="M25" s="24"/>
      <c r="N25" s="16"/>
      <c r="Q25" s="17"/>
      <c r="R25" s="17"/>
      <c r="S25" s="18"/>
    </row>
    <row r="26" spans="3:19" ht="14.25" customHeight="1">
      <c r="C26" s="23"/>
      <c r="D26" s="39"/>
      <c r="E26" s="169" t="s">
        <v>113</v>
      </c>
      <c r="F26" s="314"/>
      <c r="G26" s="166"/>
      <c r="H26" s="56"/>
      <c r="I26" s="56"/>
      <c r="J26" s="56"/>
      <c r="K26" s="56"/>
      <c r="L26" s="40"/>
      <c r="M26" s="24"/>
      <c r="N26" s="16"/>
      <c r="Q26" s="17"/>
      <c r="R26" s="17"/>
      <c r="S26" s="18"/>
    </row>
    <row r="27" spans="3:19" ht="21" customHeight="1">
      <c r="C27" s="23"/>
      <c r="D27" s="39"/>
      <c r="E27" s="167"/>
      <c r="F27" s="319" t="s">
        <v>144</v>
      </c>
      <c r="G27" s="319"/>
      <c r="H27" s="54">
        <f>+'Balance comprobacion'!F67</f>
        <v>879380.09</v>
      </c>
      <c r="I27" s="54"/>
      <c r="J27" s="54">
        <f>+'Balance comprobacion'!G67</f>
        <v>449885.58999999997</v>
      </c>
      <c r="K27" s="54">
        <f>+H27-J27</f>
        <v>429494.5</v>
      </c>
      <c r="L27" s="40"/>
      <c r="M27" s="24"/>
      <c r="N27" s="16"/>
      <c r="Q27" s="17"/>
      <c r="R27" s="17"/>
      <c r="S27" s="18"/>
    </row>
    <row r="28" spans="3:19" ht="21" customHeight="1">
      <c r="C28" s="23"/>
      <c r="D28" s="39"/>
      <c r="E28" s="167"/>
      <c r="F28" s="166" t="s">
        <v>145</v>
      </c>
      <c r="G28" s="166"/>
      <c r="H28" s="59">
        <f>+'Balance comprobacion'!F73</f>
        <v>105978854.72</v>
      </c>
      <c r="I28" s="59"/>
      <c r="J28" s="59">
        <f>+'Balance comprobacion'!G73</f>
        <v>106426872.75</v>
      </c>
      <c r="K28" s="54">
        <f>+H28-J28</f>
        <v>-448018.03000000119</v>
      </c>
      <c r="L28" s="40"/>
      <c r="M28" s="24"/>
      <c r="N28" s="16"/>
      <c r="Q28" s="17"/>
      <c r="R28" s="17"/>
      <c r="S28" s="18"/>
    </row>
    <row r="29" spans="3:19" ht="21" customHeight="1">
      <c r="C29" s="23"/>
      <c r="D29" s="39"/>
      <c r="E29" s="162"/>
      <c r="F29" s="166" t="s">
        <v>146</v>
      </c>
      <c r="G29" s="166"/>
      <c r="H29" s="62">
        <f>+'Balance comprobacion'!F77</f>
        <v>556020.93000000005</v>
      </c>
      <c r="I29" s="59"/>
      <c r="J29" s="58">
        <f>+'Balance comprobacion'!G77</f>
        <v>691589.95</v>
      </c>
      <c r="K29" s="58">
        <f>+H29-J29</f>
        <v>-135569.0199999999</v>
      </c>
      <c r="L29" s="41"/>
      <c r="M29" s="24"/>
      <c r="N29" s="16"/>
      <c r="Q29" s="17"/>
      <c r="R29" s="17"/>
      <c r="S29" s="18"/>
    </row>
    <row r="30" spans="3:19" ht="4.5" hidden="1" customHeight="1">
      <c r="C30" s="23"/>
      <c r="D30" s="39"/>
      <c r="E30" s="162"/>
      <c r="F30" s="166"/>
      <c r="G30" s="166"/>
      <c r="H30" s="59"/>
      <c r="I30" s="59"/>
      <c r="J30" s="59"/>
      <c r="K30" s="59"/>
      <c r="L30" s="40"/>
      <c r="M30" s="24"/>
      <c r="N30" s="16"/>
      <c r="Q30" s="17"/>
      <c r="R30" s="17"/>
      <c r="S30" s="18"/>
    </row>
    <row r="31" spans="3:19" ht="21" customHeight="1">
      <c r="C31" s="23"/>
      <c r="D31" s="39"/>
      <c r="E31" s="162"/>
      <c r="F31" s="166"/>
      <c r="G31" s="312" t="s">
        <v>86</v>
      </c>
      <c r="H31" s="63">
        <f>SUM(H27:H29)</f>
        <v>107414255.74000001</v>
      </c>
      <c r="I31" s="61"/>
      <c r="J31" s="63">
        <f>SUM(J27:J29)</f>
        <v>107568348.29000001</v>
      </c>
      <c r="K31" s="63">
        <f>SUM(K27:K29)</f>
        <v>-154092.55000000109</v>
      </c>
      <c r="L31" s="40"/>
      <c r="M31" s="24"/>
      <c r="N31" s="16"/>
      <c r="Q31" s="17"/>
      <c r="R31" s="17"/>
      <c r="S31" s="18"/>
    </row>
    <row r="32" spans="3:19" ht="9.75" hidden="1" customHeight="1">
      <c r="C32" s="23"/>
      <c r="D32" s="39"/>
      <c r="E32" s="162"/>
      <c r="F32" s="166"/>
      <c r="G32" s="166"/>
      <c r="H32" s="56"/>
      <c r="I32" s="56"/>
      <c r="J32" s="56"/>
      <c r="K32" s="56"/>
      <c r="L32" s="40"/>
      <c r="M32" s="24"/>
      <c r="N32" s="16"/>
      <c r="Q32" s="17"/>
      <c r="R32" s="17"/>
      <c r="S32" s="18"/>
    </row>
    <row r="33" spans="3:19" ht="6" hidden="1" customHeight="1">
      <c r="C33" s="23"/>
      <c r="D33" s="39"/>
      <c r="E33" s="162"/>
      <c r="F33" s="166"/>
      <c r="G33" s="166"/>
      <c r="H33" s="56"/>
      <c r="I33" s="56"/>
      <c r="J33" s="56"/>
      <c r="K33" s="56"/>
      <c r="L33" s="40"/>
      <c r="M33" s="24"/>
      <c r="N33" s="16"/>
      <c r="Q33" s="17"/>
      <c r="R33" s="17"/>
      <c r="S33" s="18"/>
    </row>
    <row r="34" spans="3:19" ht="21" customHeight="1">
      <c r="C34" s="23"/>
      <c r="D34" s="39"/>
      <c r="E34" s="313" t="s">
        <v>147</v>
      </c>
      <c r="F34" s="314"/>
      <c r="G34" s="166"/>
      <c r="H34" s="56"/>
      <c r="I34" s="56"/>
      <c r="J34" s="56"/>
      <c r="K34" s="56"/>
      <c r="L34" s="40"/>
      <c r="M34" s="24"/>
      <c r="N34" s="16"/>
      <c r="Q34" s="17"/>
      <c r="R34" s="17"/>
      <c r="S34" s="18"/>
    </row>
    <row r="35" spans="3:19" ht="21" customHeight="1">
      <c r="C35" s="23"/>
      <c r="D35" s="39"/>
      <c r="E35" s="162"/>
      <c r="F35" s="166" t="s">
        <v>8</v>
      </c>
      <c r="G35" s="166"/>
      <c r="H35" s="54">
        <f>+'Balance comprobacion'!F84</f>
        <v>146153576.79000002</v>
      </c>
      <c r="I35" s="54"/>
      <c r="J35" s="54">
        <f>+'Balance comprobacion'!G84</f>
        <v>146789289.56</v>
      </c>
      <c r="K35" s="54">
        <f>+H35-J35</f>
        <v>-635712.76999998093</v>
      </c>
      <c r="L35" s="40"/>
      <c r="M35" s="24"/>
      <c r="N35" s="16"/>
      <c r="Q35" s="17"/>
      <c r="R35" s="17"/>
      <c r="S35" s="18"/>
    </row>
    <row r="36" spans="3:19" ht="21" customHeight="1">
      <c r="C36" s="23"/>
      <c r="D36" s="39"/>
      <c r="E36" s="162"/>
      <c r="F36" s="166" t="s">
        <v>108</v>
      </c>
      <c r="G36" s="166"/>
      <c r="H36" s="54">
        <f>+'Balance comprobacion'!F104</f>
        <v>142385190.64999998</v>
      </c>
      <c r="I36" s="54"/>
      <c r="J36" s="54">
        <f>+'Balance comprobacion'!G104</f>
        <v>128562958.63</v>
      </c>
      <c r="K36" s="54">
        <f>+H36-J36</f>
        <v>13822232.019999981</v>
      </c>
      <c r="L36" s="40"/>
      <c r="M36" s="26"/>
      <c r="N36" s="16"/>
      <c r="Q36" s="17"/>
      <c r="R36" s="17"/>
      <c r="S36" s="18"/>
    </row>
    <row r="37" spans="3:19" ht="21" customHeight="1">
      <c r="C37" s="23"/>
      <c r="D37" s="39"/>
      <c r="E37" s="162"/>
      <c r="F37" s="166" t="s">
        <v>117</v>
      </c>
      <c r="G37" s="166"/>
      <c r="H37" s="54">
        <f>+'Balance comprobacion'!F111</f>
        <v>-222460216.71000001</v>
      </c>
      <c r="I37" s="54"/>
      <c r="J37" s="54">
        <f>+'Balance comprobacion'!G111</f>
        <v>-225472484.58000001</v>
      </c>
      <c r="K37" s="54">
        <f>+H37-J37</f>
        <v>3012267.8700000048</v>
      </c>
      <c r="L37" s="40"/>
      <c r="M37" s="26"/>
      <c r="N37" s="16"/>
      <c r="Q37" s="17"/>
      <c r="R37" s="17"/>
      <c r="S37" s="18"/>
    </row>
    <row r="38" spans="3:19" ht="21" customHeight="1">
      <c r="C38" s="23"/>
      <c r="D38" s="39"/>
      <c r="E38" s="162"/>
      <c r="F38" s="166" t="s">
        <v>125</v>
      </c>
      <c r="G38" s="166"/>
      <c r="H38" s="58">
        <f>+'Balance comprobacion'!F112</f>
        <v>3789223.39</v>
      </c>
      <c r="I38" s="54"/>
      <c r="J38" s="58">
        <f>+'Balance comprobacion'!G112</f>
        <v>2496459.5699999998</v>
      </c>
      <c r="K38" s="58">
        <f>+H38-J38</f>
        <v>1292763.8200000003</v>
      </c>
      <c r="L38" s="40"/>
      <c r="M38" s="26"/>
      <c r="N38" s="16"/>
      <c r="Q38" s="17"/>
      <c r="R38" s="17"/>
      <c r="S38" s="18"/>
    </row>
    <row r="39" spans="3:19" ht="4.5" hidden="1" customHeight="1">
      <c r="C39" s="23"/>
      <c r="D39" s="39"/>
      <c r="E39" s="162"/>
      <c r="F39" s="166"/>
      <c r="G39" s="166"/>
      <c r="H39" s="59"/>
      <c r="I39" s="59"/>
      <c r="J39" s="59"/>
      <c r="K39" s="59"/>
      <c r="L39" s="40"/>
      <c r="M39" s="24"/>
      <c r="N39" s="16"/>
      <c r="O39" s="27"/>
      <c r="Q39" s="17"/>
      <c r="R39" s="17"/>
      <c r="S39" s="18"/>
    </row>
    <row r="40" spans="3:19" ht="21" customHeight="1">
      <c r="C40" s="23"/>
      <c r="D40" s="39"/>
      <c r="E40" s="162"/>
      <c r="F40" s="166"/>
      <c r="G40" s="312" t="s">
        <v>87</v>
      </c>
      <c r="H40" s="64">
        <f>SUM(H35:H39)</f>
        <v>69867774.11999999</v>
      </c>
      <c r="I40" s="65"/>
      <c r="J40" s="64">
        <f>SUM(J35:J39)</f>
        <v>52376223.179999985</v>
      </c>
      <c r="K40" s="64">
        <f>SUM(K35:K39)</f>
        <v>17491550.940000005</v>
      </c>
      <c r="L40" s="40"/>
      <c r="M40" s="24"/>
      <c r="N40" s="16"/>
      <c r="O40" s="27"/>
      <c r="Q40" s="17"/>
      <c r="R40" s="17"/>
      <c r="S40" s="18"/>
    </row>
    <row r="41" spans="3:19" ht="8.25" hidden="1" customHeight="1">
      <c r="C41" s="23"/>
      <c r="D41" s="39"/>
      <c r="E41" s="162"/>
      <c r="F41" s="166"/>
      <c r="G41" s="166"/>
      <c r="H41" s="66"/>
      <c r="I41" s="66"/>
      <c r="J41" s="66"/>
      <c r="K41" s="66"/>
      <c r="L41" s="40"/>
      <c r="M41" s="24"/>
      <c r="N41" s="16"/>
      <c r="O41" s="27"/>
      <c r="Q41" s="17"/>
      <c r="R41" s="17"/>
      <c r="S41" s="18"/>
    </row>
    <row r="42" spans="3:19" ht="7.5" hidden="1" customHeight="1" thickBot="1">
      <c r="C42" s="23"/>
      <c r="D42" s="39"/>
      <c r="E42" s="162"/>
      <c r="F42" s="166"/>
      <c r="G42" s="166"/>
      <c r="H42" s="59"/>
      <c r="I42" s="59"/>
      <c r="J42" s="59"/>
      <c r="K42" s="59"/>
      <c r="L42" s="40"/>
      <c r="M42" s="24"/>
      <c r="N42" s="16"/>
      <c r="O42" s="27"/>
      <c r="Q42" s="17"/>
      <c r="R42" s="17"/>
      <c r="S42" s="18"/>
    </row>
    <row r="43" spans="3:19" ht="21" customHeight="1" thickBot="1">
      <c r="C43" s="23"/>
      <c r="D43" s="39"/>
      <c r="E43" s="162"/>
      <c r="F43" s="166"/>
      <c r="G43" s="312" t="s">
        <v>88</v>
      </c>
      <c r="H43" s="60">
        <f>+H31+H40</f>
        <v>177282029.86000001</v>
      </c>
      <c r="I43" s="61"/>
      <c r="J43" s="60">
        <f>+J31+J40</f>
        <v>159944571.47</v>
      </c>
      <c r="K43" s="60">
        <f>+K31+K40</f>
        <v>17337458.390000004</v>
      </c>
      <c r="L43" s="41"/>
      <c r="M43" s="24"/>
      <c r="N43" s="16"/>
      <c r="Q43" s="17"/>
      <c r="R43" s="17"/>
      <c r="S43" s="18"/>
    </row>
    <row r="44" spans="3:19" ht="6.75" customHeight="1" thickTop="1">
      <c r="C44" s="23"/>
      <c r="D44" s="42"/>
      <c r="E44" s="43"/>
      <c r="F44" s="67"/>
      <c r="G44" s="67"/>
      <c r="H44" s="67"/>
      <c r="I44" s="67"/>
      <c r="J44" s="67"/>
      <c r="K44" s="67"/>
      <c r="L44" s="44"/>
      <c r="M44" s="24"/>
      <c r="N44" s="16"/>
      <c r="O44" s="28"/>
      <c r="Q44" s="17"/>
      <c r="R44" s="17"/>
      <c r="S44" s="18"/>
    </row>
    <row r="45" spans="3:19">
      <c r="C45" s="23"/>
      <c r="M45" s="49"/>
      <c r="N45" s="46"/>
    </row>
    <row r="46" spans="3:19">
      <c r="C46" s="23"/>
      <c r="M46" s="49"/>
      <c r="N46" s="46"/>
    </row>
    <row r="47" spans="3:19">
      <c r="C47" s="23"/>
      <c r="M47" s="49"/>
      <c r="N47" s="46"/>
    </row>
    <row r="48" spans="3:19">
      <c r="C48" s="23"/>
      <c r="H48" s="170"/>
      <c r="M48" s="49"/>
      <c r="N48" s="46"/>
    </row>
    <row r="49" spans="3:14">
      <c r="C49" s="23"/>
      <c r="M49" s="49"/>
      <c r="N49" s="46"/>
    </row>
    <row r="50" spans="3:14">
      <c r="C50" s="23"/>
      <c r="M50" s="49"/>
      <c r="N50" s="46"/>
    </row>
    <row r="51" spans="3:14">
      <c r="C51" s="23"/>
      <c r="M51" s="49"/>
      <c r="N51" s="46"/>
    </row>
    <row r="52" spans="3:14">
      <c r="C52" s="23"/>
      <c r="M52" s="49"/>
      <c r="N52" s="46"/>
    </row>
    <row r="53" spans="3:14">
      <c r="C53" s="23"/>
      <c r="E53" s="318" t="s">
        <v>151</v>
      </c>
      <c r="F53" s="318"/>
      <c r="G53" s="318"/>
      <c r="H53" s="318"/>
      <c r="I53" s="318"/>
      <c r="J53" s="318"/>
      <c r="K53" s="318"/>
      <c r="M53" s="49"/>
      <c r="N53" s="46"/>
    </row>
    <row r="54" spans="3:14">
      <c r="C54" s="23"/>
      <c r="M54" s="49"/>
      <c r="N54" s="46"/>
    </row>
    <row r="55" spans="3:14" hidden="1">
      <c r="C55" s="23"/>
      <c r="M55" s="49"/>
      <c r="N55" s="46"/>
    </row>
    <row r="56" spans="3:14" hidden="1">
      <c r="C56" s="23"/>
      <c r="M56" s="49"/>
      <c r="N56" s="46"/>
    </row>
    <row r="57" spans="3:14">
      <c r="C57" s="23"/>
      <c r="M57" s="49"/>
      <c r="N57" s="46"/>
    </row>
    <row r="58" spans="3:14" ht="15.75" thickBot="1">
      <c r="C58" s="29"/>
      <c r="D58" s="30"/>
      <c r="E58" s="31"/>
      <c r="F58" s="31"/>
      <c r="G58" s="31"/>
      <c r="H58" s="31"/>
      <c r="I58" s="31"/>
      <c r="J58" s="31"/>
      <c r="K58" s="31"/>
      <c r="L58" s="31"/>
      <c r="M58" s="50"/>
      <c r="N58" s="46"/>
    </row>
    <row r="59" spans="3:14">
      <c r="E59" s="32"/>
      <c r="H59" s="33"/>
    </row>
    <row r="63" spans="3:14" ht="21.75" customHeight="1"/>
    <row r="73" spans="8:9">
      <c r="H73" s="35"/>
      <c r="I73" s="36"/>
    </row>
    <row r="74" spans="8:9">
      <c r="H74" s="35"/>
      <c r="I74" s="36"/>
    </row>
  </sheetData>
  <mergeCells count="6">
    <mergeCell ref="E53:K53"/>
    <mergeCell ref="F27:G27"/>
    <mergeCell ref="E5:K5"/>
    <mergeCell ref="E7:K7"/>
    <mergeCell ref="E9:K9"/>
    <mergeCell ref="E11:K11"/>
  </mergeCells>
  <phoneticPr fontId="0" type="noConversion"/>
  <printOptions horizontalCentered="1"/>
  <pageMargins left="0" right="0.35433070866141736" top="0.74803149606299213" bottom="0.74803149606299213" header="0.98425196850393704" footer="0.51181102362204722"/>
  <pageSetup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A1:F64"/>
  <sheetViews>
    <sheetView showGridLines="0" zoomScale="80" zoomScaleNormal="80" workbookViewId="0">
      <selection activeCell="D48" sqref="D48"/>
    </sheetView>
  </sheetViews>
  <sheetFormatPr baseColWidth="10" defaultColWidth="11.42578125" defaultRowHeight="12.75"/>
  <cols>
    <col min="1" max="1" width="2.28515625" style="2" customWidth="1"/>
    <col min="2" max="2" width="3.7109375" style="2" customWidth="1"/>
    <col min="3" max="3" width="55.42578125" style="2" customWidth="1"/>
    <col min="4" max="4" width="17.7109375" style="2" customWidth="1"/>
    <col min="5" max="5" width="17.5703125" style="2" customWidth="1"/>
    <col min="6" max="6" width="16.7109375" style="2" customWidth="1"/>
    <col min="7" max="9" width="11.42578125" style="2" customWidth="1"/>
    <col min="10" max="16384" width="11.42578125" style="2"/>
  </cols>
  <sheetData>
    <row r="1" spans="1:6" ht="21">
      <c r="A1" s="9"/>
      <c r="B1" s="11"/>
      <c r="C1" s="12"/>
      <c r="D1" s="12"/>
      <c r="E1" s="12"/>
    </row>
    <row r="2" spans="1:6" ht="21">
      <c r="A2" s="9"/>
      <c r="B2" s="11"/>
      <c r="C2" s="12"/>
      <c r="D2" s="12"/>
      <c r="E2" s="12"/>
    </row>
    <row r="3" spans="1:6" ht="44.25" customHeight="1">
      <c r="A3" s="327" t="s">
        <v>6</v>
      </c>
      <c r="B3" s="327"/>
      <c r="C3" s="327"/>
      <c r="D3" s="327"/>
      <c r="E3" s="327"/>
      <c r="F3" s="327"/>
    </row>
    <row r="4" spans="1:6" ht="15.75">
      <c r="A4" s="328" t="s">
        <v>149</v>
      </c>
      <c r="B4" s="328"/>
      <c r="C4" s="328"/>
      <c r="D4" s="328"/>
      <c r="E4" s="328"/>
      <c r="F4" s="328"/>
    </row>
    <row r="5" spans="1:6">
      <c r="A5" s="329" t="s">
        <v>1</v>
      </c>
      <c r="B5" s="329"/>
      <c r="C5" s="329"/>
      <c r="D5" s="329"/>
      <c r="E5" s="329"/>
      <c r="F5" s="329"/>
    </row>
    <row r="6" spans="1:6" ht="16.5" customHeight="1">
      <c r="A6" s="3"/>
      <c r="B6" s="330" t="s">
        <v>75</v>
      </c>
      <c r="C6" s="331"/>
      <c r="D6" s="324" t="s">
        <v>130</v>
      </c>
      <c r="E6" s="324" t="s">
        <v>129</v>
      </c>
      <c r="F6" s="324" t="s">
        <v>111</v>
      </c>
    </row>
    <row r="7" spans="1:6" ht="17.25" hidden="1" customHeight="1">
      <c r="A7" s="3"/>
      <c r="B7" s="332"/>
      <c r="C7" s="333"/>
      <c r="D7" s="325"/>
      <c r="E7" s="325"/>
      <c r="F7" s="325"/>
    </row>
    <row r="8" spans="1:6" ht="12.75" customHeight="1">
      <c r="A8" s="3"/>
      <c r="B8" s="334"/>
      <c r="C8" s="335"/>
      <c r="D8" s="326"/>
      <c r="E8" s="326"/>
      <c r="F8" s="326"/>
    </row>
    <row r="9" spans="1:6" ht="26.1" customHeight="1">
      <c r="A9" s="3"/>
      <c r="B9" s="94"/>
      <c r="C9" s="76"/>
      <c r="D9" s="70" t="s">
        <v>121</v>
      </c>
      <c r="E9" s="70" t="s">
        <v>122</v>
      </c>
      <c r="F9" s="71" t="s">
        <v>123</v>
      </c>
    </row>
    <row r="10" spans="1:6" ht="21" customHeight="1">
      <c r="A10" s="3"/>
      <c r="B10" s="154" t="s">
        <v>136</v>
      </c>
      <c r="C10" s="114"/>
      <c r="D10" s="115">
        <f>SUM(D11:D16)</f>
        <v>5572943.9700000007</v>
      </c>
      <c r="E10" s="115">
        <f>SUM(E11:E16)</f>
        <v>5057801.25</v>
      </c>
      <c r="F10" s="142">
        <f>SUM(F11:F16)</f>
        <v>515142.72000000009</v>
      </c>
    </row>
    <row r="11" spans="1:6" ht="21" customHeight="1">
      <c r="A11" s="3"/>
      <c r="B11" s="102"/>
      <c r="C11" s="153" t="s">
        <v>100</v>
      </c>
      <c r="D11" s="104">
        <v>1822023.1</v>
      </c>
      <c r="E11" s="104">
        <v>1957182.75</v>
      </c>
      <c r="F11" s="104">
        <f t="shared" ref="F11:F16" si="0">+D11-E11</f>
        <v>-135159.64999999991</v>
      </c>
    </row>
    <row r="12" spans="1:6" ht="21" customHeight="1">
      <c r="A12" s="3"/>
      <c r="B12" s="102"/>
      <c r="C12" s="153" t="s">
        <v>76</v>
      </c>
      <c r="D12" s="104">
        <v>383540.13</v>
      </c>
      <c r="E12" s="104">
        <v>193414.91</v>
      </c>
      <c r="F12" s="104">
        <f t="shared" si="0"/>
        <v>190125.22</v>
      </c>
    </row>
    <row r="13" spans="1:6" ht="21" customHeight="1">
      <c r="A13" s="3"/>
      <c r="B13" s="102"/>
      <c r="C13" s="153" t="s">
        <v>101</v>
      </c>
      <c r="D13" s="104">
        <v>26295.360000000001</v>
      </c>
      <c r="E13" s="104">
        <v>10342.99</v>
      </c>
      <c r="F13" s="104">
        <f t="shared" si="0"/>
        <v>15952.37</v>
      </c>
    </row>
    <row r="14" spans="1:6" ht="21" customHeight="1">
      <c r="A14" s="3"/>
      <c r="B14" s="102"/>
      <c r="C14" s="153" t="s">
        <v>78</v>
      </c>
      <c r="D14" s="104">
        <v>1334014.71</v>
      </c>
      <c r="E14" s="104">
        <v>707934.88</v>
      </c>
      <c r="F14" s="104">
        <f t="shared" si="0"/>
        <v>626079.82999999996</v>
      </c>
    </row>
    <row r="15" spans="1:6" ht="21" customHeight="1">
      <c r="A15" s="3"/>
      <c r="B15" s="102"/>
      <c r="C15" s="153" t="s">
        <v>77</v>
      </c>
      <c r="D15" s="104">
        <v>1809718.77</v>
      </c>
      <c r="E15" s="104">
        <v>2053866.95</v>
      </c>
      <c r="F15" s="104">
        <f t="shared" si="0"/>
        <v>-244148.17999999993</v>
      </c>
    </row>
    <row r="16" spans="1:6" ht="21" customHeight="1">
      <c r="A16" s="3"/>
      <c r="B16" s="102"/>
      <c r="C16" s="153" t="s">
        <v>79</v>
      </c>
      <c r="D16" s="105">
        <v>197351.9</v>
      </c>
      <c r="E16" s="105">
        <v>135058.76999999999</v>
      </c>
      <c r="F16" s="105">
        <f t="shared" si="0"/>
        <v>62293.130000000005</v>
      </c>
    </row>
    <row r="17" spans="1:6" ht="7.5" customHeight="1">
      <c r="A17" s="3"/>
      <c r="B17" s="94"/>
      <c r="C17" s="171"/>
      <c r="D17" s="77"/>
      <c r="E17" s="77"/>
      <c r="F17" s="78"/>
    </row>
    <row r="18" spans="1:6" ht="21" customHeight="1">
      <c r="A18" s="3"/>
      <c r="B18" s="155" t="s">
        <v>135</v>
      </c>
      <c r="C18" s="172"/>
      <c r="D18" s="115">
        <f>SUM(D19:D21)</f>
        <v>40954.46</v>
      </c>
      <c r="E18" s="115">
        <f>SUM(E19:E21)</f>
        <v>17171.57</v>
      </c>
      <c r="F18" s="142">
        <f>SUM(F19:F21)</f>
        <v>23782.89</v>
      </c>
    </row>
    <row r="19" spans="1:6" ht="21" hidden="1" customHeight="1">
      <c r="A19" s="3"/>
      <c r="B19" s="94"/>
      <c r="C19" s="173"/>
      <c r="D19" s="75"/>
      <c r="E19" s="75"/>
      <c r="F19" s="79">
        <f>+D19-E19</f>
        <v>0</v>
      </c>
    </row>
    <row r="20" spans="1:6" ht="21" hidden="1" customHeight="1">
      <c r="A20" s="3"/>
      <c r="B20" s="94"/>
      <c r="C20" s="173"/>
      <c r="D20" s="75"/>
      <c r="E20" s="75"/>
      <c r="F20" s="79">
        <f>+D20-E20</f>
        <v>0</v>
      </c>
    </row>
    <row r="21" spans="1:6" ht="21" customHeight="1">
      <c r="A21" s="3"/>
      <c r="B21" s="94"/>
      <c r="C21" s="153" t="s">
        <v>110</v>
      </c>
      <c r="D21" s="105">
        <v>40954.46</v>
      </c>
      <c r="E21" s="105">
        <v>17171.57</v>
      </c>
      <c r="F21" s="105">
        <f>+D21-E21</f>
        <v>23782.89</v>
      </c>
    </row>
    <row r="22" spans="1:6" ht="6" hidden="1" customHeight="1">
      <c r="A22" s="3"/>
      <c r="B22" s="95"/>
      <c r="C22" s="174"/>
      <c r="D22" s="80"/>
      <c r="E22" s="80"/>
      <c r="F22" s="81"/>
    </row>
    <row r="23" spans="1:6" ht="6.75" customHeight="1">
      <c r="A23" s="3"/>
      <c r="B23" s="94"/>
      <c r="C23" s="171"/>
      <c r="D23" s="82"/>
      <c r="E23" s="82"/>
      <c r="F23" s="78"/>
    </row>
    <row r="24" spans="1:6" ht="15.75" thickBot="1">
      <c r="A24" s="3"/>
      <c r="B24" s="121" t="s">
        <v>80</v>
      </c>
      <c r="C24" s="175"/>
      <c r="D24" s="111">
        <f>D10+D18+D22</f>
        <v>5613898.4300000006</v>
      </c>
      <c r="E24" s="122">
        <f>E10+E18+E22</f>
        <v>5074972.82</v>
      </c>
      <c r="F24" s="143">
        <f>+F10+F18</f>
        <v>538925.6100000001</v>
      </c>
    </row>
    <row r="25" spans="1:6" ht="9" customHeight="1" thickTop="1">
      <c r="A25" s="3"/>
      <c r="B25" s="76"/>
      <c r="C25" s="171"/>
      <c r="D25" s="83"/>
      <c r="E25" s="83"/>
      <c r="F25" s="83"/>
    </row>
    <row r="26" spans="1:6" ht="15">
      <c r="A26" s="3"/>
      <c r="B26" s="96" t="s">
        <v>81</v>
      </c>
      <c r="C26" s="176"/>
      <c r="D26" s="84"/>
      <c r="E26" s="84"/>
      <c r="F26" s="85"/>
    </row>
    <row r="27" spans="1:6" ht="5.25" customHeight="1">
      <c r="A27" s="3"/>
      <c r="B27" s="97"/>
      <c r="C27" s="171"/>
      <c r="D27" s="82"/>
      <c r="E27" s="82"/>
      <c r="F27" s="78"/>
    </row>
    <row r="28" spans="1:6" ht="20.65" customHeight="1">
      <c r="A28" s="3"/>
      <c r="B28" s="113" t="s">
        <v>109</v>
      </c>
      <c r="C28" s="172"/>
      <c r="D28" s="115">
        <f>SUM(D29:D32)</f>
        <v>1824675.04</v>
      </c>
      <c r="E28" s="116">
        <f>SUM(E29:E32)</f>
        <v>2578513.25</v>
      </c>
      <c r="F28" s="142">
        <f>SUM(F29:F32)</f>
        <v>-753838.20999999985</v>
      </c>
    </row>
    <row r="29" spans="1:6" ht="21" customHeight="1">
      <c r="A29" s="3"/>
      <c r="B29" s="106"/>
      <c r="C29" s="153" t="s">
        <v>131</v>
      </c>
      <c r="D29" s="107">
        <v>1372619.83</v>
      </c>
      <c r="E29" s="107">
        <v>1211922.3400000001</v>
      </c>
      <c r="F29" s="151">
        <f>+D29-E29</f>
        <v>160697.49</v>
      </c>
    </row>
    <row r="30" spans="1:6" ht="21" customHeight="1">
      <c r="A30" s="3"/>
      <c r="B30" s="108"/>
      <c r="C30" s="153" t="s">
        <v>132</v>
      </c>
      <c r="D30" s="107">
        <v>141694.73000000001</v>
      </c>
      <c r="E30" s="107">
        <v>68753.77</v>
      </c>
      <c r="F30" s="151">
        <f>+D30-E30</f>
        <v>72940.960000000006</v>
      </c>
    </row>
    <row r="31" spans="1:6" ht="21" customHeight="1">
      <c r="A31" s="3"/>
      <c r="B31" s="108"/>
      <c r="C31" s="153" t="s">
        <v>133</v>
      </c>
      <c r="D31" s="107">
        <v>153036.9</v>
      </c>
      <c r="E31" s="107">
        <v>89887.71</v>
      </c>
      <c r="F31" s="151">
        <f>+D31-E31</f>
        <v>63149.189999999988</v>
      </c>
    </row>
    <row r="32" spans="1:6" ht="21" customHeight="1">
      <c r="A32" s="3"/>
      <c r="B32" s="108"/>
      <c r="C32" s="153" t="s">
        <v>134</v>
      </c>
      <c r="D32" s="107">
        <v>157323.57999999999</v>
      </c>
      <c r="E32" s="107">
        <v>1207949.43</v>
      </c>
      <c r="F32" s="151">
        <f>+D32-E32</f>
        <v>-1050625.8499999999</v>
      </c>
    </row>
    <row r="33" spans="1:6" ht="8.65" customHeight="1">
      <c r="A33" s="3"/>
      <c r="B33" s="97"/>
      <c r="C33" s="177"/>
      <c r="D33" s="88"/>
      <c r="E33" s="88"/>
      <c r="F33" s="152"/>
    </row>
    <row r="34" spans="1:6" ht="10.5" hidden="1" customHeight="1">
      <c r="A34" s="3"/>
      <c r="B34" s="97"/>
      <c r="C34" s="76"/>
      <c r="D34" s="82"/>
      <c r="E34" s="82"/>
      <c r="F34" s="145"/>
    </row>
    <row r="35" spans="1:6" ht="16.5" hidden="1" customHeight="1" thickBot="1">
      <c r="A35" s="3"/>
      <c r="B35" s="113" t="s">
        <v>127</v>
      </c>
      <c r="C35" s="72"/>
      <c r="D35" s="73">
        <f>SUM(D36:D38)</f>
        <v>0</v>
      </c>
      <c r="E35" s="86">
        <f>SUM(E36:E38)</f>
        <v>0</v>
      </c>
      <c r="F35" s="142">
        <f>+F37+F38+F36</f>
        <v>0</v>
      </c>
    </row>
    <row r="36" spans="1:6" ht="21" hidden="1" customHeight="1" thickBot="1">
      <c r="A36" s="3"/>
      <c r="B36" s="98"/>
      <c r="C36" s="74" t="s">
        <v>105</v>
      </c>
      <c r="D36" s="89">
        <v>0</v>
      </c>
      <c r="E36" s="89">
        <v>0</v>
      </c>
      <c r="F36" s="144">
        <f>+D36-E36</f>
        <v>0</v>
      </c>
    </row>
    <row r="37" spans="1:6" ht="20.25" hidden="1" customHeight="1" thickBot="1">
      <c r="A37" s="3"/>
      <c r="B37" s="97"/>
      <c r="C37" s="103" t="s">
        <v>126</v>
      </c>
      <c r="D37" s="87">
        <v>0</v>
      </c>
      <c r="E37" s="87">
        <v>0</v>
      </c>
      <c r="F37" s="144">
        <f>+D37-E37</f>
        <v>0</v>
      </c>
    </row>
    <row r="38" spans="1:6" ht="36.75" hidden="1" customHeight="1" thickBot="1">
      <c r="A38" s="3"/>
      <c r="B38" s="99"/>
      <c r="C38" s="90" t="s">
        <v>103</v>
      </c>
      <c r="D38" s="91">
        <v>0</v>
      </c>
      <c r="E38" s="91">
        <v>0</v>
      </c>
      <c r="F38" s="146">
        <f>+D38-E38</f>
        <v>0</v>
      </c>
    </row>
    <row r="39" spans="1:6" ht="6.75" hidden="1" customHeight="1" thickBot="1">
      <c r="A39" s="3"/>
      <c r="B39" s="94"/>
      <c r="C39" s="76"/>
      <c r="D39" s="92"/>
      <c r="E39" s="92"/>
      <c r="F39" s="147"/>
    </row>
    <row r="40" spans="1:6" ht="15.75" thickBot="1">
      <c r="A40" s="3"/>
      <c r="B40" s="117" t="s">
        <v>82</v>
      </c>
      <c r="C40" s="118"/>
      <c r="D40" s="119">
        <f>D28+D35</f>
        <v>1824675.04</v>
      </c>
      <c r="E40" s="120">
        <f>E28+E35</f>
        <v>2578513.25</v>
      </c>
      <c r="F40" s="148">
        <f>F28+F35</f>
        <v>-753838.20999999985</v>
      </c>
    </row>
    <row r="41" spans="1:6" ht="8.25" customHeight="1" thickTop="1" thickBot="1">
      <c r="A41" s="3"/>
      <c r="B41" s="76"/>
      <c r="C41" s="76"/>
      <c r="D41" s="68"/>
      <c r="E41" s="68"/>
      <c r="F41" s="149"/>
    </row>
    <row r="42" spans="1:6" ht="7.5" customHeight="1" thickTop="1">
      <c r="A42" s="3"/>
      <c r="B42" s="100"/>
      <c r="C42" s="101"/>
      <c r="D42" s="69"/>
      <c r="E42" s="69"/>
      <c r="F42" s="150"/>
    </row>
    <row r="43" spans="1:6" ht="15.75" thickBot="1">
      <c r="A43" s="3"/>
      <c r="B43" s="109" t="s">
        <v>128</v>
      </c>
      <c r="C43" s="110"/>
      <c r="D43" s="111">
        <f>+D24-D40</f>
        <v>3789223.3900000006</v>
      </c>
      <c r="E43" s="112">
        <f>E24-E40</f>
        <v>2496459.5700000003</v>
      </c>
      <c r="F43" s="112">
        <f>F24-F40</f>
        <v>1292763.8199999998</v>
      </c>
    </row>
    <row r="44" spans="1:6" ht="16.5" thickTop="1">
      <c r="A44" s="9"/>
      <c r="B44" s="9"/>
      <c r="C44" s="9"/>
      <c r="D44" s="4"/>
      <c r="E44" s="4"/>
    </row>
    <row r="45" spans="1:6" ht="15.75">
      <c r="A45" s="9"/>
      <c r="B45" s="9"/>
      <c r="C45" s="9"/>
      <c r="D45" s="4"/>
      <c r="E45" s="9"/>
      <c r="F45" s="6"/>
    </row>
    <row r="46" spans="1:6" ht="15.75">
      <c r="A46" s="9"/>
      <c r="B46" s="9"/>
      <c r="C46" s="9"/>
      <c r="D46" s="13"/>
      <c r="E46" s="9"/>
      <c r="F46" s="6"/>
    </row>
    <row r="47" spans="1:6" ht="15.75">
      <c r="A47" s="9"/>
      <c r="B47" s="9"/>
      <c r="C47" s="9"/>
      <c r="D47" s="9"/>
      <c r="E47" s="9"/>
    </row>
    <row r="51" spans="2:6" s="14" customFormat="1" ht="17.25" customHeight="1"/>
    <row r="52" spans="2:6" ht="15.75">
      <c r="B52" s="323" t="s">
        <v>153</v>
      </c>
      <c r="C52" s="323"/>
      <c r="D52" s="323"/>
      <c r="E52" s="323"/>
      <c r="F52" s="323"/>
    </row>
    <row r="61" spans="2:6">
      <c r="B61" s="34"/>
      <c r="C61" s="34"/>
    </row>
    <row r="62" spans="2:6">
      <c r="B62" s="34"/>
      <c r="C62" s="34"/>
    </row>
    <row r="63" spans="2:6">
      <c r="B63" s="34"/>
      <c r="C63" s="34"/>
      <c r="D63" s="1"/>
    </row>
    <row r="64" spans="2:6">
      <c r="B64" s="34"/>
      <c r="C64" s="34"/>
      <c r="E64" s="6"/>
    </row>
  </sheetData>
  <mergeCells count="8">
    <mergeCell ref="B52:F52"/>
    <mergeCell ref="D6:D8"/>
    <mergeCell ref="A3:F3"/>
    <mergeCell ref="A4:F4"/>
    <mergeCell ref="A5:F5"/>
    <mergeCell ref="B6:C8"/>
    <mergeCell ref="F6:F8"/>
    <mergeCell ref="E6:E8"/>
  </mergeCells>
  <phoneticPr fontId="2" type="noConversion"/>
  <printOptions horizontalCentered="1"/>
  <pageMargins left="0.23622047244094491" right="0.23622047244094491" top="0.6692913385826772" bottom="0.31496062992125984" header="0" footer="0"/>
  <pageSetup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M126"/>
  <sheetViews>
    <sheetView showGridLines="0" topLeftCell="A4" zoomScale="70" zoomScaleNormal="70" workbookViewId="0">
      <selection activeCell="A13" sqref="A13"/>
    </sheetView>
  </sheetViews>
  <sheetFormatPr baseColWidth="10" defaultColWidth="11.42578125" defaultRowHeight="12.75"/>
  <cols>
    <col min="1" max="1" width="2.28515625" style="2" customWidth="1"/>
    <col min="2" max="4" width="1.42578125" style="2" customWidth="1"/>
    <col min="5" max="5" width="67.28515625" style="2" customWidth="1"/>
    <col min="6" max="6" width="28.7109375" style="2" customWidth="1"/>
    <col min="7" max="7" width="26.42578125" style="2" customWidth="1"/>
    <col min="8" max="8" width="24.5703125" style="2" customWidth="1"/>
    <col min="9" max="9" width="3.7109375" style="2" customWidth="1"/>
    <col min="10" max="11" width="11.42578125" style="2" customWidth="1"/>
    <col min="12" max="16384" width="11.42578125" style="2"/>
  </cols>
  <sheetData>
    <row r="4" spans="1:9" ht="44.65" customHeight="1">
      <c r="A4" s="2" t="s">
        <v>5</v>
      </c>
      <c r="B4" s="340" t="s">
        <v>6</v>
      </c>
      <c r="C4" s="340"/>
      <c r="D4" s="340"/>
      <c r="E4" s="340"/>
      <c r="F4" s="340"/>
      <c r="G4" s="340"/>
      <c r="H4" s="340"/>
      <c r="I4" s="340"/>
    </row>
    <row r="5" spans="1:9" ht="18">
      <c r="B5" s="341" t="s">
        <v>148</v>
      </c>
      <c r="C5" s="341"/>
      <c r="D5" s="341"/>
      <c r="E5" s="341"/>
      <c r="F5" s="341"/>
      <c r="G5" s="341"/>
      <c r="H5" s="341"/>
      <c r="I5" s="341"/>
    </row>
    <row r="6" spans="1:9">
      <c r="B6" s="337" t="s">
        <v>1</v>
      </c>
      <c r="C6" s="337"/>
      <c r="D6" s="337"/>
      <c r="E6" s="337"/>
      <c r="F6" s="337"/>
      <c r="G6" s="337"/>
      <c r="H6" s="337"/>
      <c r="I6" s="337"/>
    </row>
    <row r="7" spans="1:9" ht="8.25" customHeight="1">
      <c r="B7" s="337"/>
      <c r="C7" s="337"/>
      <c r="D7" s="337"/>
      <c r="E7" s="337"/>
      <c r="F7" s="337"/>
      <c r="G7" s="337"/>
      <c r="H7" s="337"/>
      <c r="I7" s="125"/>
    </row>
    <row r="8" spans="1:9" ht="30" customHeight="1">
      <c r="B8" s="126"/>
      <c r="C8" s="127"/>
      <c r="D8" s="127"/>
      <c r="E8" s="93"/>
      <c r="F8" s="128" t="s">
        <v>130</v>
      </c>
      <c r="G8" s="128" t="s">
        <v>129</v>
      </c>
      <c r="H8" s="129" t="s">
        <v>104</v>
      </c>
      <c r="I8" s="130"/>
    </row>
    <row r="9" spans="1:9" ht="24" customHeight="1">
      <c r="B9" s="131" t="s">
        <v>12</v>
      </c>
      <c r="C9" s="132"/>
      <c r="D9" s="132"/>
      <c r="E9" s="133"/>
      <c r="F9" s="156" t="s">
        <v>121</v>
      </c>
      <c r="G9" s="134" t="s">
        <v>122</v>
      </c>
      <c r="H9" s="135" t="s">
        <v>123</v>
      </c>
      <c r="I9" s="136"/>
    </row>
    <row r="10" spans="1:9" ht="21" customHeight="1">
      <c r="B10" s="178" t="s">
        <v>3</v>
      </c>
      <c r="C10" s="179"/>
      <c r="D10" s="179"/>
      <c r="E10" s="180"/>
      <c r="F10" s="181">
        <f>SUM(F11:F14)</f>
        <v>1259471.95</v>
      </c>
      <c r="G10" s="181">
        <f>SUM(G11:G14)</f>
        <v>731151.07</v>
      </c>
      <c r="H10" s="183">
        <f>SUM(H11:H14)</f>
        <v>528320.88</v>
      </c>
      <c r="I10" s="137"/>
    </row>
    <row r="11" spans="1:9" ht="21" customHeight="1">
      <c r="B11" s="184"/>
      <c r="C11" s="185" t="s">
        <v>14</v>
      </c>
      <c r="D11" s="186"/>
      <c r="E11" s="187"/>
      <c r="F11" s="188">
        <v>139</v>
      </c>
      <c r="G11" s="188">
        <v>349.73</v>
      </c>
      <c r="H11" s="190">
        <f>+F11-G11</f>
        <v>-210.73000000000002</v>
      </c>
      <c r="I11" s="138"/>
    </row>
    <row r="12" spans="1:9" ht="21" customHeight="1">
      <c r="B12" s="191"/>
      <c r="C12" s="185" t="s">
        <v>15</v>
      </c>
      <c r="D12" s="192"/>
      <c r="E12" s="187"/>
      <c r="F12" s="188">
        <v>920963.58</v>
      </c>
      <c r="G12" s="188">
        <v>711304.47</v>
      </c>
      <c r="H12" s="193">
        <f>+F12-G12</f>
        <v>209659.11</v>
      </c>
      <c r="I12" s="138"/>
    </row>
    <row r="13" spans="1:9" ht="21" customHeight="1">
      <c r="B13" s="191"/>
      <c r="C13" s="185" t="s">
        <v>16</v>
      </c>
      <c r="D13" s="192"/>
      <c r="E13" s="187"/>
      <c r="F13" s="188">
        <v>335335.08</v>
      </c>
      <c r="G13" s="188">
        <v>17462.580000000002</v>
      </c>
      <c r="H13" s="193">
        <f>+F13-G13</f>
        <v>317872.5</v>
      </c>
      <c r="I13" s="138"/>
    </row>
    <row r="14" spans="1:9" ht="21" customHeight="1">
      <c r="B14" s="191"/>
      <c r="C14" s="185" t="s">
        <v>17</v>
      </c>
      <c r="D14" s="192"/>
      <c r="E14" s="187"/>
      <c r="F14" s="194">
        <v>3034.29</v>
      </c>
      <c r="G14" s="194">
        <v>2034.29</v>
      </c>
      <c r="H14" s="196">
        <f>+F14-G14</f>
        <v>1000</v>
      </c>
      <c r="I14" s="138"/>
    </row>
    <row r="15" spans="1:9" ht="21" customHeight="1">
      <c r="B15" s="191"/>
      <c r="C15" s="197"/>
      <c r="D15" s="197"/>
      <c r="E15" s="198"/>
      <c r="F15" s="199"/>
      <c r="G15" s="199"/>
      <c r="H15" s="198"/>
      <c r="I15" s="68"/>
    </row>
    <row r="16" spans="1:9" ht="21" customHeight="1">
      <c r="B16" s="201" t="s">
        <v>2</v>
      </c>
      <c r="C16" s="186"/>
      <c r="D16" s="186"/>
      <c r="E16" s="198"/>
      <c r="F16" s="182">
        <f>+F21+F22</f>
        <v>161124585.90000001</v>
      </c>
      <c r="G16" s="182">
        <f>+G21+G22</f>
        <v>143772905.58000001</v>
      </c>
      <c r="H16" s="202">
        <f>+H21+H22</f>
        <v>17351680.319999993</v>
      </c>
      <c r="I16" s="137"/>
    </row>
    <row r="17" spans="1:9" ht="21" customHeight="1">
      <c r="A17" s="5"/>
      <c r="B17" s="191"/>
      <c r="C17" s="185" t="s">
        <v>18</v>
      </c>
      <c r="D17" s="192"/>
      <c r="E17" s="203"/>
      <c r="F17" s="188">
        <v>161124585.90000001</v>
      </c>
      <c r="G17" s="188">
        <v>143772905.58000001</v>
      </c>
      <c r="H17" s="193">
        <f>+F17-G17</f>
        <v>17351680.319999993</v>
      </c>
      <c r="I17" s="138"/>
    </row>
    <row r="18" spans="1:9" ht="21" hidden="1" customHeight="1">
      <c r="B18" s="191"/>
      <c r="C18" s="185" t="s">
        <v>19</v>
      </c>
      <c r="D18" s="192"/>
      <c r="E18" s="203"/>
      <c r="F18" s="204">
        <v>0</v>
      </c>
      <c r="G18" s="189">
        <v>0</v>
      </c>
      <c r="H18" s="205">
        <f>+F18-G18</f>
        <v>0</v>
      </c>
      <c r="I18" s="138"/>
    </row>
    <row r="19" spans="1:9" ht="21" hidden="1" customHeight="1">
      <c r="B19" s="191"/>
      <c r="C19" s="185" t="s">
        <v>20</v>
      </c>
      <c r="D19" s="192"/>
      <c r="E19" s="203"/>
      <c r="F19" s="204">
        <v>0</v>
      </c>
      <c r="G19" s="189">
        <v>0</v>
      </c>
      <c r="H19" s="205">
        <f>+F19-G19</f>
        <v>0</v>
      </c>
      <c r="I19" s="138"/>
    </row>
    <row r="20" spans="1:9" ht="21" hidden="1" customHeight="1">
      <c r="B20" s="191"/>
      <c r="C20" s="185" t="s">
        <v>21</v>
      </c>
      <c r="D20" s="192"/>
      <c r="E20" s="203"/>
      <c r="F20" s="206">
        <v>0</v>
      </c>
      <c r="G20" s="207">
        <v>0</v>
      </c>
      <c r="H20" s="208">
        <f>+F20-G20</f>
        <v>0</v>
      </c>
      <c r="I20" s="138"/>
    </row>
    <row r="21" spans="1:9" ht="21" hidden="1" customHeight="1">
      <c r="B21" s="191"/>
      <c r="C21" s="192"/>
      <c r="D21" s="192"/>
      <c r="E21" s="203" t="s">
        <v>22</v>
      </c>
      <c r="F21" s="209">
        <f>SUM(F17:F20)</f>
        <v>161124585.90000001</v>
      </c>
      <c r="G21" s="211">
        <f>SUM(G17:G20)</f>
        <v>143772905.58000001</v>
      </c>
      <c r="H21" s="212">
        <f>SUM(H17:H20)</f>
        <v>17351680.319999993</v>
      </c>
      <c r="I21" s="138"/>
    </row>
    <row r="22" spans="1:9" ht="21" hidden="1" customHeight="1">
      <c r="B22" s="191"/>
      <c r="C22" s="213" t="s">
        <v>23</v>
      </c>
      <c r="D22" s="192"/>
      <c r="E22" s="214"/>
      <c r="F22" s="215">
        <v>0</v>
      </c>
      <c r="G22" s="216">
        <v>0</v>
      </c>
      <c r="H22" s="208">
        <f>+F22-G22</f>
        <v>0</v>
      </c>
      <c r="I22" s="138"/>
    </row>
    <row r="23" spans="1:9" ht="9.6" customHeight="1">
      <c r="B23" s="191"/>
      <c r="C23" s="192"/>
      <c r="D23" s="192"/>
      <c r="E23" s="187"/>
      <c r="F23" s="199"/>
      <c r="G23" s="200"/>
      <c r="H23" s="198"/>
      <c r="I23" s="68"/>
    </row>
    <row r="24" spans="1:9" ht="21" customHeight="1">
      <c r="B24" s="201" t="s">
        <v>24</v>
      </c>
      <c r="C24" s="186"/>
      <c r="D24" s="186"/>
      <c r="E24" s="198"/>
      <c r="F24" s="218">
        <f>+F25+F45</f>
        <v>5131922.9100000113</v>
      </c>
      <c r="G24" s="219">
        <f>+G25+G45</f>
        <v>5087656.2300000042</v>
      </c>
      <c r="H24" s="220">
        <f>+H25+H45</f>
        <v>44266.68000000855</v>
      </c>
      <c r="I24" s="137"/>
    </row>
    <row r="25" spans="1:9" ht="21" customHeight="1">
      <c r="B25" s="221" t="s">
        <v>83</v>
      </c>
      <c r="C25" s="222"/>
      <c r="D25" s="223"/>
      <c r="E25" s="224"/>
      <c r="F25" s="225">
        <f>+F40+F36+F31+F26</f>
        <v>98143498.150000006</v>
      </c>
      <c r="G25" s="226">
        <f>+G40+G36+G31+G26</f>
        <v>100689927.04000001</v>
      </c>
      <c r="H25" s="225">
        <f>+H40+H36+H31+H26</f>
        <v>-2546428.8899999992</v>
      </c>
      <c r="I25" s="139"/>
    </row>
    <row r="26" spans="1:9" ht="21" customHeight="1">
      <c r="B26" s="184"/>
      <c r="C26" s="200" t="s">
        <v>25</v>
      </c>
      <c r="D26" s="200"/>
      <c r="E26" s="227"/>
      <c r="F26" s="228">
        <f>SUM(F27:F30)</f>
        <v>49278258.490000002</v>
      </c>
      <c r="G26" s="228">
        <f>SUM(G27:G30)</f>
        <v>49354630.450000003</v>
      </c>
      <c r="H26" s="229">
        <f>SUM(H27:H30)</f>
        <v>-76371.959999998566</v>
      </c>
      <c r="I26" s="139"/>
    </row>
    <row r="27" spans="1:9" ht="21" customHeight="1">
      <c r="B27" s="191"/>
      <c r="C27" s="192"/>
      <c r="D27" s="203" t="s">
        <v>26</v>
      </c>
      <c r="E27" s="203"/>
      <c r="F27" s="230">
        <v>33458499.510000002</v>
      </c>
      <c r="G27" s="230">
        <v>33503204.57</v>
      </c>
      <c r="H27" s="205">
        <f>+F27-G27</f>
        <v>-44705.059999998659</v>
      </c>
      <c r="I27" s="138"/>
    </row>
    <row r="28" spans="1:9" ht="21" customHeight="1">
      <c r="B28" s="191"/>
      <c r="C28" s="192"/>
      <c r="D28" s="203" t="s">
        <v>27</v>
      </c>
      <c r="E28" s="203"/>
      <c r="F28" s="188">
        <v>14284489.99</v>
      </c>
      <c r="G28" s="188">
        <v>14323941.99</v>
      </c>
      <c r="H28" s="205">
        <f>+F28-G28</f>
        <v>-39452</v>
      </c>
      <c r="I28" s="138"/>
    </row>
    <row r="29" spans="1:9" ht="21" customHeight="1">
      <c r="B29" s="191"/>
      <c r="C29" s="192"/>
      <c r="D29" s="203" t="s">
        <v>92</v>
      </c>
      <c r="E29" s="203"/>
      <c r="F29" s="231">
        <v>1535268.99</v>
      </c>
      <c r="G29" s="231">
        <v>1527483.89</v>
      </c>
      <c r="H29" s="205">
        <f>+F29-G29</f>
        <v>7785.1000000000931</v>
      </c>
      <c r="I29" s="138"/>
    </row>
    <row r="30" spans="1:9" ht="21.75" hidden="1" customHeight="1">
      <c r="B30" s="191"/>
      <c r="C30" s="192"/>
      <c r="D30" s="203" t="s">
        <v>91</v>
      </c>
      <c r="E30" s="203"/>
      <c r="F30" s="232">
        <v>0</v>
      </c>
      <c r="G30" s="233">
        <v>0</v>
      </c>
      <c r="H30" s="233">
        <f>+F30-G30</f>
        <v>0</v>
      </c>
      <c r="I30" s="138"/>
    </row>
    <row r="31" spans="1:9" ht="21" customHeight="1">
      <c r="B31" s="191"/>
      <c r="C31" s="200" t="s">
        <v>28</v>
      </c>
      <c r="D31" s="200"/>
      <c r="E31" s="227"/>
      <c r="F31" s="228">
        <f>SUM(F32:F35)</f>
        <v>30776041.740000002</v>
      </c>
      <c r="G31" s="228">
        <f>SUM(G32:G35)</f>
        <v>31787786.800000004</v>
      </c>
      <c r="H31" s="229">
        <f>SUM(H32:H35)</f>
        <v>-1011745.0599999992</v>
      </c>
      <c r="I31" s="139"/>
    </row>
    <row r="32" spans="1:9" ht="21" customHeight="1">
      <c r="B32" s="191"/>
      <c r="C32" s="192"/>
      <c r="D32" s="203" t="s">
        <v>29</v>
      </c>
      <c r="E32" s="203"/>
      <c r="F32" s="231">
        <v>13293298.210000001</v>
      </c>
      <c r="G32" s="231">
        <v>13948953.42</v>
      </c>
      <c r="H32" s="190">
        <f>+F32-G32</f>
        <v>-655655.20999999903</v>
      </c>
      <c r="I32" s="138"/>
    </row>
    <row r="33" spans="2:9" ht="21" customHeight="1">
      <c r="B33" s="191"/>
      <c r="C33" s="192"/>
      <c r="D33" s="203" t="s">
        <v>30</v>
      </c>
      <c r="E33" s="203"/>
      <c r="F33" s="188">
        <v>16902324.100000001</v>
      </c>
      <c r="G33" s="188">
        <v>17217171.670000002</v>
      </c>
      <c r="H33" s="193">
        <f>+F33-G33</f>
        <v>-314847.5700000003</v>
      </c>
      <c r="I33" s="138"/>
    </row>
    <row r="34" spans="2:9" ht="20.25" customHeight="1">
      <c r="B34" s="191"/>
      <c r="C34" s="192"/>
      <c r="D34" s="234" t="s">
        <v>90</v>
      </c>
      <c r="E34" s="203"/>
      <c r="F34" s="231">
        <v>580419.43000000005</v>
      </c>
      <c r="G34" s="231">
        <v>621661.71</v>
      </c>
      <c r="H34" s="193">
        <f>+F34-G34</f>
        <v>-41242.279999999912</v>
      </c>
      <c r="I34" s="138"/>
    </row>
    <row r="35" spans="2:9" ht="15.75" hidden="1" customHeight="1">
      <c r="B35" s="191"/>
      <c r="C35" s="192"/>
      <c r="D35" s="203" t="s">
        <v>91</v>
      </c>
      <c r="E35" s="203"/>
      <c r="F35" s="235">
        <v>0</v>
      </c>
      <c r="G35" s="236">
        <v>0</v>
      </c>
      <c r="H35" s="237">
        <f>+F35-G35</f>
        <v>0</v>
      </c>
      <c r="I35" s="138"/>
    </row>
    <row r="36" spans="2:9" ht="21" customHeight="1">
      <c r="B36" s="191"/>
      <c r="C36" s="200" t="s">
        <v>31</v>
      </c>
      <c r="D36" s="219"/>
      <c r="E36" s="238"/>
      <c r="F36" s="225">
        <f>SUM(F37:F39)</f>
        <v>23671.96</v>
      </c>
      <c r="G36" s="226">
        <f>SUM(G37:G39)</f>
        <v>23671.96</v>
      </c>
      <c r="H36" s="229">
        <f>SUM(H37:H39)</f>
        <v>0</v>
      </c>
      <c r="I36" s="139"/>
    </row>
    <row r="37" spans="2:9" ht="21" customHeight="1">
      <c r="B37" s="191"/>
      <c r="C37" s="192"/>
      <c r="D37" s="203" t="s">
        <v>32</v>
      </c>
      <c r="E37" s="203"/>
      <c r="F37" s="230">
        <v>23671.96</v>
      </c>
      <c r="G37" s="230">
        <v>23671.96</v>
      </c>
      <c r="H37" s="193">
        <f>+F37-G37</f>
        <v>0</v>
      </c>
      <c r="I37" s="138"/>
    </row>
    <row r="38" spans="2:9" ht="21" hidden="1" customHeight="1">
      <c r="B38" s="191"/>
      <c r="C38" s="192"/>
      <c r="D38" s="203" t="s">
        <v>33</v>
      </c>
      <c r="E38" s="203"/>
      <c r="F38" s="204">
        <v>0</v>
      </c>
      <c r="G38" s="204">
        <v>0</v>
      </c>
      <c r="H38" s="205">
        <f>+F38-G38</f>
        <v>0</v>
      </c>
      <c r="I38" s="138"/>
    </row>
    <row r="39" spans="2:9" ht="21" hidden="1" customHeight="1">
      <c r="B39" s="191"/>
      <c r="C39" s="192"/>
      <c r="D39" s="203" t="s">
        <v>34</v>
      </c>
      <c r="E39" s="203"/>
      <c r="F39" s="195">
        <v>0</v>
      </c>
      <c r="G39" s="195">
        <v>0</v>
      </c>
      <c r="H39" s="233">
        <f>+F39-G39</f>
        <v>0</v>
      </c>
      <c r="I39" s="138"/>
    </row>
    <row r="40" spans="2:9" ht="21" customHeight="1">
      <c r="B40" s="191"/>
      <c r="C40" s="200" t="s">
        <v>35</v>
      </c>
      <c r="D40" s="200"/>
      <c r="E40" s="187"/>
      <c r="F40" s="225">
        <f>SUM(F41:F44)</f>
        <v>18065525.960000001</v>
      </c>
      <c r="G40" s="225">
        <f>SUM(G41:G44)</f>
        <v>19523837.830000002</v>
      </c>
      <c r="H40" s="225">
        <f>SUM(H41:H44)</f>
        <v>-1458311.8700000015</v>
      </c>
      <c r="I40" s="139"/>
    </row>
    <row r="41" spans="2:9" ht="21" customHeight="1">
      <c r="B41" s="191"/>
      <c r="C41" s="192"/>
      <c r="D41" s="203" t="s">
        <v>36</v>
      </c>
      <c r="E41" s="203"/>
      <c r="F41" s="230">
        <v>14497579.449999999</v>
      </c>
      <c r="G41" s="230">
        <v>15597320.390000001</v>
      </c>
      <c r="H41" s="205">
        <f>+F41-G41</f>
        <v>-1099740.9400000013</v>
      </c>
      <c r="I41" s="138"/>
    </row>
    <row r="42" spans="2:9" ht="21" customHeight="1">
      <c r="B42" s="191"/>
      <c r="C42" s="192"/>
      <c r="D42" s="203" t="s">
        <v>37</v>
      </c>
      <c r="E42" s="203"/>
      <c r="F42" s="230">
        <v>4188496.87</v>
      </c>
      <c r="G42" s="230">
        <v>4519865.03</v>
      </c>
      <c r="H42" s="205">
        <f>+F42-G42</f>
        <v>-331368.16000000015</v>
      </c>
      <c r="I42" s="138"/>
    </row>
    <row r="43" spans="2:9" ht="21" customHeight="1">
      <c r="B43" s="191"/>
      <c r="C43" s="192"/>
      <c r="D43" s="203" t="s">
        <v>93</v>
      </c>
      <c r="E43" s="203"/>
      <c r="F43" s="230">
        <v>357350.98</v>
      </c>
      <c r="G43" s="230">
        <v>427740.26</v>
      </c>
      <c r="H43" s="205">
        <f>+F43-G43</f>
        <v>-70389.280000000028</v>
      </c>
      <c r="I43" s="138"/>
    </row>
    <row r="44" spans="2:9" ht="21" customHeight="1">
      <c r="B44" s="191"/>
      <c r="C44" s="192"/>
      <c r="D44" s="203" t="s">
        <v>99</v>
      </c>
      <c r="E44" s="203"/>
      <c r="F44" s="239">
        <v>-977901.34</v>
      </c>
      <c r="G44" s="239">
        <v>-1021087.85</v>
      </c>
      <c r="H44" s="205">
        <f>+F44-G44</f>
        <v>43186.510000000009</v>
      </c>
      <c r="I44" s="138"/>
    </row>
    <row r="45" spans="2:9" ht="21" customHeight="1">
      <c r="B45" s="191" t="s">
        <v>102</v>
      </c>
      <c r="C45" s="200"/>
      <c r="D45" s="192"/>
      <c r="E45" s="240"/>
      <c r="F45" s="241">
        <v>-93011575.239999995</v>
      </c>
      <c r="G45" s="241">
        <v>-95602270.810000002</v>
      </c>
      <c r="H45" s="225">
        <f>+F45-G45</f>
        <v>2590695.5700000077</v>
      </c>
      <c r="I45" s="139"/>
    </row>
    <row r="46" spans="2:9" ht="21" customHeight="1">
      <c r="B46" s="191"/>
      <c r="C46" s="197"/>
      <c r="D46" s="197"/>
      <c r="E46" s="187"/>
      <c r="F46" s="199"/>
      <c r="G46" s="199"/>
      <c r="H46" s="198"/>
      <c r="I46" s="68"/>
    </row>
    <row r="47" spans="2:9" ht="21" customHeight="1">
      <c r="B47" s="201" t="s">
        <v>38</v>
      </c>
      <c r="C47" s="223"/>
      <c r="D47" s="186"/>
      <c r="E47" s="198"/>
      <c r="F47" s="242">
        <f>+F48+F49</f>
        <v>3862827.6200000006</v>
      </c>
      <c r="G47" s="242">
        <f t="shared" ref="G47" si="0">+G48+G49</f>
        <v>4362712.3699999992</v>
      </c>
      <c r="H47" s="242">
        <f>+H48+H49</f>
        <v>-499884.74999999907</v>
      </c>
      <c r="I47" s="137"/>
    </row>
    <row r="48" spans="2:9" ht="21" customHeight="1">
      <c r="B48" s="191"/>
      <c r="C48" s="203" t="s">
        <v>39</v>
      </c>
      <c r="D48" s="192"/>
      <c r="E48" s="203"/>
      <c r="F48" s="188">
        <v>6295975.7300000004</v>
      </c>
      <c r="G48" s="188">
        <v>6955082.6399999997</v>
      </c>
      <c r="H48" s="205">
        <f>+F48-G48</f>
        <v>-659106.90999999922</v>
      </c>
      <c r="I48" s="138"/>
    </row>
    <row r="49" spans="2:13" ht="21" customHeight="1">
      <c r="B49" s="191"/>
      <c r="C49" s="203" t="s">
        <v>40</v>
      </c>
      <c r="D49" s="192"/>
      <c r="E49" s="203"/>
      <c r="F49" s="215">
        <v>-2433148.11</v>
      </c>
      <c r="G49" s="215">
        <v>-2592370.27</v>
      </c>
      <c r="H49" s="196">
        <f>+F49-G49</f>
        <v>159222.16000000015</v>
      </c>
      <c r="I49" s="140"/>
    </row>
    <row r="50" spans="2:13" ht="21" customHeight="1">
      <c r="B50" s="191"/>
      <c r="C50" s="197"/>
      <c r="D50" s="197"/>
      <c r="E50" s="187"/>
      <c r="F50" s="199"/>
      <c r="G50" s="199"/>
      <c r="H50" s="198"/>
      <c r="I50" s="68"/>
    </row>
    <row r="51" spans="2:13" ht="21" customHeight="1">
      <c r="B51" s="201" t="s">
        <v>4</v>
      </c>
      <c r="C51" s="223"/>
      <c r="D51" s="186"/>
      <c r="E51" s="198"/>
      <c r="F51" s="242">
        <f>SUM(F52:F57)</f>
        <v>5848515.1500000004</v>
      </c>
      <c r="G51" s="242">
        <f>SUM(G52:G57)</f>
        <v>5931942.1200000001</v>
      </c>
      <c r="H51" s="242">
        <f>SUM(H52:H57)</f>
        <v>-83426.969999999841</v>
      </c>
      <c r="I51" s="137"/>
    </row>
    <row r="52" spans="2:13" ht="21" customHeight="1">
      <c r="B52" s="243"/>
      <c r="C52" s="203" t="s">
        <v>41</v>
      </c>
      <c r="D52" s="213"/>
      <c r="E52" s="203"/>
      <c r="F52" s="204">
        <v>19321.96</v>
      </c>
      <c r="G52" s="204">
        <v>17923.89</v>
      </c>
      <c r="H52" s="205">
        <f t="shared" ref="H52:H57" si="1">+F52-G52</f>
        <v>1398.0699999999997</v>
      </c>
      <c r="I52" s="138"/>
    </row>
    <row r="53" spans="2:13" ht="21" customHeight="1">
      <c r="B53" s="243"/>
      <c r="C53" s="203" t="s">
        <v>42</v>
      </c>
      <c r="D53" s="213"/>
      <c r="E53" s="203"/>
      <c r="F53" s="204">
        <v>0</v>
      </c>
      <c r="G53" s="204">
        <v>0</v>
      </c>
      <c r="H53" s="205">
        <f t="shared" si="1"/>
        <v>0</v>
      </c>
      <c r="I53" s="138"/>
    </row>
    <row r="54" spans="2:13" ht="21" customHeight="1">
      <c r="B54" s="243"/>
      <c r="C54" s="203" t="s">
        <v>43</v>
      </c>
      <c r="D54" s="213"/>
      <c r="E54" s="203"/>
      <c r="F54" s="204">
        <v>5795955.8200000003</v>
      </c>
      <c r="G54" s="204">
        <v>5872429.6600000001</v>
      </c>
      <c r="H54" s="205">
        <f t="shared" si="1"/>
        <v>-76473.839999999851</v>
      </c>
      <c r="I54" s="138"/>
    </row>
    <row r="55" spans="2:13" ht="21" hidden="1" customHeight="1">
      <c r="B55" s="243"/>
      <c r="C55" s="234" t="s">
        <v>120</v>
      </c>
      <c r="D55" s="223"/>
      <c r="E55" s="203"/>
      <c r="F55" s="204">
        <v>0</v>
      </c>
      <c r="G55" s="204">
        <v>0</v>
      </c>
      <c r="H55" s="205">
        <f t="shared" si="1"/>
        <v>0</v>
      </c>
      <c r="I55" s="138"/>
    </row>
    <row r="56" spans="2:13" ht="21" customHeight="1">
      <c r="B56" s="243"/>
      <c r="C56" s="203" t="s">
        <v>116</v>
      </c>
      <c r="D56" s="213"/>
      <c r="E56" s="203"/>
      <c r="F56" s="204">
        <v>31648.799999999999</v>
      </c>
      <c r="G56" s="204">
        <v>40000</v>
      </c>
      <c r="H56" s="205">
        <f t="shared" si="1"/>
        <v>-8351.2000000000007</v>
      </c>
      <c r="I56" s="138"/>
    </row>
    <row r="57" spans="2:13" ht="21" customHeight="1">
      <c r="B57" s="243"/>
      <c r="C57" s="203" t="s">
        <v>44</v>
      </c>
      <c r="D57" s="213"/>
      <c r="E57" s="223"/>
      <c r="F57" s="206">
        <v>1588.57</v>
      </c>
      <c r="G57" s="206">
        <v>1588.57</v>
      </c>
      <c r="H57" s="205">
        <f t="shared" si="1"/>
        <v>0</v>
      </c>
      <c r="I57" s="138"/>
    </row>
    <row r="58" spans="2:13" ht="21" hidden="1" customHeight="1">
      <c r="B58" s="243"/>
      <c r="C58" s="186"/>
      <c r="D58" s="186"/>
      <c r="E58" s="198"/>
      <c r="F58" s="191"/>
      <c r="G58" s="191"/>
      <c r="H58" s="217"/>
      <c r="I58" s="68"/>
    </row>
    <row r="59" spans="2:13" ht="21" customHeight="1">
      <c r="B59" s="201" t="s">
        <v>45</v>
      </c>
      <c r="C59" s="223"/>
      <c r="D59" s="186"/>
      <c r="E59" s="198"/>
      <c r="F59" s="242">
        <f>+F60+F61</f>
        <v>54706.330000000016</v>
      </c>
      <c r="G59" s="242">
        <f>+G60+G61</f>
        <v>58204.099999999977</v>
      </c>
      <c r="H59" s="242">
        <f>+H60+H61</f>
        <v>-3497.7699999999604</v>
      </c>
      <c r="I59" s="137"/>
    </row>
    <row r="60" spans="2:13" ht="21" customHeight="1">
      <c r="B60" s="184"/>
      <c r="C60" s="205" t="s">
        <v>46</v>
      </c>
      <c r="D60" s="213"/>
      <c r="E60" s="205"/>
      <c r="F60" s="190">
        <v>521693.68</v>
      </c>
      <c r="G60" s="190">
        <v>514724.43</v>
      </c>
      <c r="H60" s="190">
        <f>+F60-G60</f>
        <v>6969.25</v>
      </c>
      <c r="I60" s="138"/>
    </row>
    <row r="61" spans="2:13" ht="21" customHeight="1">
      <c r="B61" s="244"/>
      <c r="C61" s="233" t="s">
        <v>47</v>
      </c>
      <c r="D61" s="245"/>
      <c r="E61" s="233"/>
      <c r="F61" s="232">
        <v>-466987.35</v>
      </c>
      <c r="G61" s="232">
        <v>-456520.33</v>
      </c>
      <c r="H61" s="232">
        <f>+F61-G61</f>
        <v>-10467.01999999996</v>
      </c>
      <c r="I61" s="138"/>
    </row>
    <row r="62" spans="2:13" ht="21" customHeight="1" thickBot="1">
      <c r="B62" s="246" t="s">
        <v>48</v>
      </c>
      <c r="C62" s="246"/>
      <c r="D62" s="247"/>
      <c r="E62" s="248"/>
      <c r="F62" s="249">
        <f>+F10+F16+F24+F47+F51+F59</f>
        <v>177282029.86000001</v>
      </c>
      <c r="G62" s="249">
        <f>+G10+G16+G24+G47+G51+G59</f>
        <v>159944571.47</v>
      </c>
      <c r="H62" s="250">
        <f>+F62-G62</f>
        <v>17337458.390000015</v>
      </c>
      <c r="I62" s="137"/>
      <c r="J62" s="157"/>
      <c r="K62" s="157"/>
      <c r="L62" s="158"/>
      <c r="M62" s="158"/>
    </row>
    <row r="63" spans="2:13" ht="15.75">
      <c r="B63" s="251"/>
      <c r="C63" s="251"/>
      <c r="D63" s="251"/>
      <c r="E63" s="251"/>
      <c r="F63" s="197"/>
      <c r="G63" s="197"/>
      <c r="H63" s="224"/>
      <c r="I63" s="123"/>
    </row>
    <row r="64" spans="2:13" ht="16.5" customHeight="1">
      <c r="B64" s="338"/>
      <c r="C64" s="338"/>
      <c r="D64" s="338"/>
      <c r="E64" s="338"/>
      <c r="F64" s="338"/>
      <c r="G64" s="338"/>
      <c r="H64" s="339"/>
      <c r="I64" s="124"/>
    </row>
    <row r="65" spans="2:9" ht="29.25" customHeight="1">
      <c r="B65" s="252"/>
      <c r="C65" s="253"/>
      <c r="D65" s="253"/>
      <c r="E65" s="254"/>
      <c r="F65" s="255" t="str">
        <f>+F8</f>
        <v>diciembre 2023</v>
      </c>
      <c r="G65" s="255" t="str">
        <f>+G8</f>
        <v>diciembre 2022</v>
      </c>
      <c r="H65" s="256" t="s">
        <v>104</v>
      </c>
      <c r="I65" s="130"/>
    </row>
    <row r="66" spans="2:9" ht="15.75">
      <c r="B66" s="257" t="s">
        <v>49</v>
      </c>
      <c r="C66" s="258"/>
      <c r="D66" s="258"/>
      <c r="E66" s="259"/>
      <c r="F66" s="260" t="str">
        <f>F9</f>
        <v>A</v>
      </c>
      <c r="G66" s="261">
        <v>-2</v>
      </c>
      <c r="H66" s="262" t="s">
        <v>13</v>
      </c>
      <c r="I66" s="136"/>
    </row>
    <row r="67" spans="2:9" ht="21" customHeight="1">
      <c r="B67" s="263" t="s">
        <v>50</v>
      </c>
      <c r="C67" s="186"/>
      <c r="D67" s="186"/>
      <c r="E67" s="197"/>
      <c r="F67" s="182">
        <f>SUM(F68:F71)</f>
        <v>879380.09</v>
      </c>
      <c r="G67" s="264">
        <f>SUM(G68:G71)</f>
        <v>449885.58999999997</v>
      </c>
      <c r="H67" s="202">
        <f>SUM(H68:H71)</f>
        <v>429494.5</v>
      </c>
      <c r="I67" s="137"/>
    </row>
    <row r="68" spans="2:9" ht="21" customHeight="1">
      <c r="B68" s="265"/>
      <c r="C68" s="234" t="s">
        <v>97</v>
      </c>
      <c r="D68" s="234"/>
      <c r="E68" s="192"/>
      <c r="F68" s="243">
        <v>525887.53</v>
      </c>
      <c r="G68" s="243">
        <v>203931.36</v>
      </c>
      <c r="H68" s="193">
        <f>+F68-G68</f>
        <v>321956.17000000004</v>
      </c>
      <c r="I68" s="138"/>
    </row>
    <row r="69" spans="2:9" ht="21" customHeight="1">
      <c r="B69" s="265"/>
      <c r="C69" s="234" t="s">
        <v>51</v>
      </c>
      <c r="D69" s="213"/>
      <c r="E69" s="192"/>
      <c r="F69" s="243">
        <v>23271.46</v>
      </c>
      <c r="G69" s="243">
        <v>19168.47</v>
      </c>
      <c r="H69" s="193">
        <f>+F69-G69</f>
        <v>4102.989999999998</v>
      </c>
      <c r="I69" s="138"/>
    </row>
    <row r="70" spans="2:9" ht="21" customHeight="1">
      <c r="B70" s="265"/>
      <c r="C70" s="234" t="s">
        <v>52</v>
      </c>
      <c r="D70" s="213"/>
      <c r="E70" s="192"/>
      <c r="F70" s="243">
        <v>330221.09999999998</v>
      </c>
      <c r="G70" s="243">
        <v>226785.76</v>
      </c>
      <c r="H70" s="193">
        <f>+F70-G70</f>
        <v>103435.33999999997</v>
      </c>
      <c r="I70" s="138"/>
    </row>
    <row r="71" spans="2:9" ht="21" hidden="1" customHeight="1">
      <c r="B71" s="265"/>
      <c r="C71" s="234" t="s">
        <v>53</v>
      </c>
      <c r="D71" s="213"/>
      <c r="E71" s="192"/>
      <c r="F71" s="235">
        <v>0</v>
      </c>
      <c r="G71" s="236">
        <v>0</v>
      </c>
      <c r="H71" s="232">
        <f>+F71-G71</f>
        <v>0</v>
      </c>
      <c r="I71" s="138"/>
    </row>
    <row r="72" spans="2:9" ht="9.6" customHeight="1">
      <c r="B72" s="266"/>
      <c r="C72" s="251"/>
      <c r="D72" s="251"/>
      <c r="E72" s="251"/>
      <c r="F72" s="267"/>
      <c r="G72" s="269"/>
      <c r="H72" s="268"/>
      <c r="I72" s="68"/>
    </row>
    <row r="73" spans="2:9" ht="21" customHeight="1">
      <c r="B73" s="263" t="s">
        <v>54</v>
      </c>
      <c r="C73" s="186"/>
      <c r="D73" s="186"/>
      <c r="E73" s="197"/>
      <c r="F73" s="182">
        <f>SUM(F74:F75)</f>
        <v>105978854.72</v>
      </c>
      <c r="G73" s="264">
        <f>SUM(G74:G75)</f>
        <v>106426872.75</v>
      </c>
      <c r="H73" s="202">
        <f>SUM(H74:H75)</f>
        <v>-448018.03000000119</v>
      </c>
      <c r="I73" s="137"/>
    </row>
    <row r="74" spans="2:9" ht="21" customHeight="1">
      <c r="B74" s="270"/>
      <c r="C74" s="234" t="s">
        <v>55</v>
      </c>
      <c r="D74" s="192"/>
      <c r="E74" s="234"/>
      <c r="F74" s="271">
        <v>105978854.72</v>
      </c>
      <c r="G74" s="271">
        <v>106426872.75</v>
      </c>
      <c r="H74" s="272">
        <f>+F74-G74</f>
        <v>-448018.03000000119</v>
      </c>
      <c r="I74" s="138"/>
    </row>
    <row r="75" spans="2:9" ht="21" hidden="1" customHeight="1">
      <c r="B75" s="270"/>
      <c r="C75" s="234" t="s">
        <v>56</v>
      </c>
      <c r="D75" s="192"/>
      <c r="E75" s="234"/>
      <c r="F75" s="206">
        <v>0</v>
      </c>
      <c r="G75" s="207">
        <v>0</v>
      </c>
      <c r="H75" s="208">
        <f>+F75-G75</f>
        <v>0</v>
      </c>
      <c r="I75" s="138"/>
    </row>
    <row r="76" spans="2:9" ht="21" customHeight="1">
      <c r="B76" s="270"/>
      <c r="C76" s="197"/>
      <c r="D76" s="197"/>
      <c r="E76" s="273"/>
      <c r="F76" s="199"/>
      <c r="G76" s="200"/>
      <c r="H76" s="198"/>
      <c r="I76" s="68"/>
    </row>
    <row r="77" spans="2:9" ht="21" customHeight="1">
      <c r="B77" s="263" t="s">
        <v>57</v>
      </c>
      <c r="C77" s="186"/>
      <c r="D77" s="186"/>
      <c r="E77" s="197"/>
      <c r="F77" s="182">
        <f>SUM(F78:F80)</f>
        <v>556020.93000000005</v>
      </c>
      <c r="G77" s="264">
        <f>SUM(G78:G80)</f>
        <v>691589.95</v>
      </c>
      <c r="H77" s="202">
        <f>SUM(H78:H80)</f>
        <v>-135569.01999999993</v>
      </c>
      <c r="I77" s="137"/>
    </row>
    <row r="78" spans="2:9" ht="21" customHeight="1">
      <c r="B78" s="270"/>
      <c r="C78" s="192" t="s">
        <v>58</v>
      </c>
      <c r="D78" s="192"/>
      <c r="E78" s="223"/>
      <c r="F78" s="204">
        <v>107398.16</v>
      </c>
      <c r="G78" s="204">
        <v>108548.16</v>
      </c>
      <c r="H78" s="205">
        <f>+F78-G78</f>
        <v>-1150</v>
      </c>
      <c r="I78" s="138"/>
    </row>
    <row r="79" spans="2:9" ht="21" customHeight="1">
      <c r="B79" s="270"/>
      <c r="C79" s="192" t="s">
        <v>57</v>
      </c>
      <c r="D79" s="192"/>
      <c r="E79" s="223"/>
      <c r="F79" s="204">
        <v>429394.39</v>
      </c>
      <c r="G79" s="204">
        <v>574625.81999999995</v>
      </c>
      <c r="H79" s="205">
        <f>+F79-G79</f>
        <v>-145231.42999999993</v>
      </c>
      <c r="I79" s="138"/>
    </row>
    <row r="80" spans="2:9" ht="21" customHeight="1">
      <c r="B80" s="270"/>
      <c r="C80" s="234" t="s">
        <v>59</v>
      </c>
      <c r="D80" s="192"/>
      <c r="E80" s="234"/>
      <c r="F80" s="195">
        <v>19228.38</v>
      </c>
      <c r="G80" s="195">
        <v>8415.9699999999993</v>
      </c>
      <c r="H80" s="205">
        <f>+F80-G80</f>
        <v>10812.410000000002</v>
      </c>
      <c r="I80" s="138"/>
    </row>
    <row r="81" spans="2:9" ht="21" customHeight="1">
      <c r="B81" s="274"/>
      <c r="C81" s="275"/>
      <c r="D81" s="275"/>
      <c r="E81" s="260" t="s">
        <v>60</v>
      </c>
      <c r="F81" s="182">
        <f>F73+F67+F77</f>
        <v>107414255.74000001</v>
      </c>
      <c r="G81" s="264">
        <f>G73+G67+G77</f>
        <v>107568348.29000001</v>
      </c>
      <c r="H81" s="242">
        <f>H73+H67+H77</f>
        <v>-154092.55000000112</v>
      </c>
      <c r="I81" s="137"/>
    </row>
    <row r="82" spans="2:9" ht="15.75">
      <c r="B82" s="270"/>
      <c r="C82" s="197"/>
      <c r="D82" s="197"/>
      <c r="E82" s="197"/>
      <c r="F82" s="276"/>
      <c r="G82" s="276"/>
      <c r="H82" s="277"/>
      <c r="I82" s="68"/>
    </row>
    <row r="83" spans="2:9" ht="21" customHeight="1">
      <c r="B83" s="278" t="s">
        <v>7</v>
      </c>
      <c r="C83" s="279"/>
      <c r="D83" s="279"/>
      <c r="E83" s="280"/>
      <c r="F83" s="281"/>
      <c r="G83" s="282"/>
      <c r="H83" s="283"/>
      <c r="I83" s="68"/>
    </row>
    <row r="84" spans="2:9" ht="21" customHeight="1">
      <c r="B84" s="263" t="s">
        <v>8</v>
      </c>
      <c r="C84" s="186"/>
      <c r="D84" s="186"/>
      <c r="E84" s="197"/>
      <c r="F84" s="182">
        <f>+F85+F96+F101</f>
        <v>146153576.79000002</v>
      </c>
      <c r="G84" s="264">
        <f>+G85+G96+G101</f>
        <v>146789289.56</v>
      </c>
      <c r="H84" s="284">
        <f>+H85+H96+H101</f>
        <v>-635712.76999999955</v>
      </c>
      <c r="I84" s="137"/>
    </row>
    <row r="85" spans="2:9" ht="21" customHeight="1">
      <c r="B85" s="265"/>
      <c r="C85" s="186" t="s">
        <v>61</v>
      </c>
      <c r="D85" s="186"/>
      <c r="E85" s="197"/>
      <c r="F85" s="285">
        <f>SUM(F86:F95)</f>
        <v>98444698.800000012</v>
      </c>
      <c r="G85" s="287">
        <f>SUM(G86:G95)</f>
        <v>99080411.570000008</v>
      </c>
      <c r="H85" s="225">
        <f>SUM(H86:H95)</f>
        <v>-635712.76999999955</v>
      </c>
      <c r="I85" s="139"/>
    </row>
    <row r="86" spans="2:9" ht="21" customHeight="1">
      <c r="B86" s="270"/>
      <c r="C86" s="197"/>
      <c r="D86" s="234" t="s">
        <v>62</v>
      </c>
      <c r="E86" s="234"/>
      <c r="F86" s="288">
        <v>74860853.689999998</v>
      </c>
      <c r="G86" s="288">
        <v>74860853.689999998</v>
      </c>
      <c r="H86" s="193">
        <f t="shared" ref="H86:H95" si="2">+F86-G86</f>
        <v>0</v>
      </c>
      <c r="I86" s="138"/>
    </row>
    <row r="87" spans="2:9" ht="21" customHeight="1">
      <c r="B87" s="270"/>
      <c r="C87" s="197"/>
      <c r="D87" s="234" t="s">
        <v>63</v>
      </c>
      <c r="E87" s="234"/>
      <c r="F87" s="288">
        <v>4086826.08</v>
      </c>
      <c r="G87" s="288">
        <v>4155826.08</v>
      </c>
      <c r="H87" s="193">
        <f t="shared" si="2"/>
        <v>-69000</v>
      </c>
      <c r="I87" s="138"/>
    </row>
    <row r="88" spans="2:9" ht="21" hidden="1" customHeight="1">
      <c r="B88" s="270"/>
      <c r="C88" s="197"/>
      <c r="D88" s="234" t="s">
        <v>64</v>
      </c>
      <c r="E88" s="234"/>
      <c r="F88" s="288">
        <v>0</v>
      </c>
      <c r="G88" s="288">
        <v>0</v>
      </c>
      <c r="H88" s="193">
        <f t="shared" si="2"/>
        <v>0</v>
      </c>
      <c r="I88" s="138"/>
    </row>
    <row r="89" spans="2:9" ht="21" customHeight="1">
      <c r="B89" s="270"/>
      <c r="C89" s="197"/>
      <c r="D89" s="234" t="s">
        <v>112</v>
      </c>
      <c r="E89" s="234"/>
      <c r="F89" s="288">
        <v>834472.92</v>
      </c>
      <c r="G89" s="288">
        <v>834472.92</v>
      </c>
      <c r="H89" s="193">
        <f t="shared" si="2"/>
        <v>0</v>
      </c>
      <c r="I89" s="138"/>
    </row>
    <row r="90" spans="2:9" ht="21" customHeight="1">
      <c r="B90" s="270"/>
      <c r="C90" s="197"/>
      <c r="D90" s="234" t="s">
        <v>65</v>
      </c>
      <c r="E90" s="234"/>
      <c r="F90" s="288">
        <v>14366020.710000001</v>
      </c>
      <c r="G90" s="288">
        <v>14932733.48</v>
      </c>
      <c r="H90" s="193">
        <f t="shared" si="2"/>
        <v>-566712.76999999955</v>
      </c>
      <c r="I90" s="138"/>
    </row>
    <row r="91" spans="2:9" ht="21" customHeight="1">
      <c r="B91" s="270"/>
      <c r="C91" s="197"/>
      <c r="D91" s="234" t="s">
        <v>66</v>
      </c>
      <c r="E91" s="234"/>
      <c r="F91" s="288">
        <f>2670429.64-F95</f>
        <v>2421927.2800000003</v>
      </c>
      <c r="G91" s="288">
        <f>2670429.64-G95</f>
        <v>2421927.2800000003</v>
      </c>
      <c r="H91" s="193">
        <f t="shared" si="2"/>
        <v>0</v>
      </c>
      <c r="I91" s="138"/>
    </row>
    <row r="92" spans="2:9" ht="21" customHeight="1">
      <c r="B92" s="270"/>
      <c r="C92" s="197"/>
      <c r="D92" s="234" t="s">
        <v>67</v>
      </c>
      <c r="E92" s="234"/>
      <c r="F92" s="288">
        <v>1424209.76</v>
      </c>
      <c r="G92" s="288">
        <v>1424209.76</v>
      </c>
      <c r="H92" s="193">
        <f t="shared" si="2"/>
        <v>0</v>
      </c>
      <c r="I92" s="138"/>
    </row>
    <row r="93" spans="2:9" ht="21" customHeight="1">
      <c r="B93" s="270"/>
      <c r="C93" s="197"/>
      <c r="D93" s="234" t="s">
        <v>107</v>
      </c>
      <c r="E93" s="234"/>
      <c r="F93" s="288">
        <v>201886</v>
      </c>
      <c r="G93" s="288">
        <v>201886</v>
      </c>
      <c r="H93" s="193">
        <f t="shared" si="2"/>
        <v>0</v>
      </c>
      <c r="I93" s="138"/>
    </row>
    <row r="94" spans="2:9" ht="21" hidden="1" customHeight="1">
      <c r="B94" s="270"/>
      <c r="C94" s="197"/>
      <c r="D94" s="234" t="s">
        <v>114</v>
      </c>
      <c r="E94" s="234"/>
      <c r="F94" s="288">
        <v>0</v>
      </c>
      <c r="G94" s="288">
        <v>0</v>
      </c>
      <c r="H94" s="193">
        <f t="shared" si="2"/>
        <v>0</v>
      </c>
      <c r="I94" s="138"/>
    </row>
    <row r="95" spans="2:9" ht="21" customHeight="1">
      <c r="B95" s="270"/>
      <c r="C95" s="197"/>
      <c r="D95" s="234" t="s">
        <v>96</v>
      </c>
      <c r="E95" s="234"/>
      <c r="F95" s="235">
        <v>248502.36</v>
      </c>
      <c r="G95" s="235">
        <v>248502.36</v>
      </c>
      <c r="H95" s="193">
        <f t="shared" si="2"/>
        <v>0</v>
      </c>
    </row>
    <row r="96" spans="2:9" ht="21" customHeight="1">
      <c r="B96" s="270"/>
      <c r="C96" s="186" t="s">
        <v>68</v>
      </c>
      <c r="D96" s="186"/>
      <c r="E96" s="197"/>
      <c r="F96" s="285">
        <f>SUM(F97:F99)</f>
        <v>46216987.689999998</v>
      </c>
      <c r="G96" s="287">
        <f>SUM(G97:G99)</f>
        <v>46216987.689999998</v>
      </c>
      <c r="H96" s="225">
        <f>SUM(H97:H99)</f>
        <v>0</v>
      </c>
      <c r="I96" s="139"/>
    </row>
    <row r="97" spans="2:9" ht="21" customHeight="1">
      <c r="B97" s="270"/>
      <c r="C97" s="197"/>
      <c r="D97" s="234" t="s">
        <v>69</v>
      </c>
      <c r="E97" s="234"/>
      <c r="F97" s="288">
        <v>14032640.65</v>
      </c>
      <c r="G97" s="288">
        <v>14032640.65</v>
      </c>
      <c r="H97" s="193">
        <f>+F97-G97</f>
        <v>0</v>
      </c>
      <c r="I97" s="138"/>
    </row>
    <row r="98" spans="2:9" ht="21" customHeight="1">
      <c r="B98" s="270"/>
      <c r="C98" s="197"/>
      <c r="D98" s="234" t="s">
        <v>70</v>
      </c>
      <c r="E98" s="234"/>
      <c r="F98" s="288">
        <v>28571428.57</v>
      </c>
      <c r="G98" s="288">
        <v>28571428.57</v>
      </c>
      <c r="H98" s="193">
        <f>+F98-G98</f>
        <v>0</v>
      </c>
      <c r="I98" s="138"/>
    </row>
    <row r="99" spans="2:9" ht="21" customHeight="1">
      <c r="B99" s="270"/>
      <c r="C99" s="197"/>
      <c r="D99" s="234" t="s">
        <v>71</v>
      </c>
      <c r="E99" s="234"/>
      <c r="F99" s="289">
        <v>3612918.47</v>
      </c>
      <c r="G99" s="289">
        <v>3612918.47</v>
      </c>
      <c r="H99" s="232">
        <f>+F99-G99</f>
        <v>0</v>
      </c>
      <c r="I99" s="138"/>
    </row>
    <row r="100" spans="2:9" ht="11.25" customHeight="1">
      <c r="B100" s="270"/>
      <c r="C100" s="197"/>
      <c r="D100" s="234"/>
      <c r="E100" s="234"/>
      <c r="F100" s="288"/>
      <c r="G100" s="192"/>
      <c r="H100" s="190"/>
      <c r="I100" s="138"/>
    </row>
    <row r="101" spans="2:9" ht="21" customHeight="1">
      <c r="B101" s="270"/>
      <c r="C101" s="186" t="s">
        <v>94</v>
      </c>
      <c r="D101" s="234"/>
      <c r="E101" s="234"/>
      <c r="F101" s="285">
        <f>+F102</f>
        <v>1491890.3</v>
      </c>
      <c r="G101" s="287">
        <f>+G102</f>
        <v>1491890.3</v>
      </c>
      <c r="H101" s="286">
        <f>+F101-G101</f>
        <v>0</v>
      </c>
      <c r="I101" s="139"/>
    </row>
    <row r="102" spans="2:9" ht="21" customHeight="1">
      <c r="B102" s="270"/>
      <c r="C102" s="197"/>
      <c r="D102" s="234" t="s">
        <v>95</v>
      </c>
      <c r="E102" s="234"/>
      <c r="F102" s="288">
        <v>1491890.3</v>
      </c>
      <c r="G102" s="288">
        <v>1491890.3</v>
      </c>
      <c r="H102" s="210">
        <f>+F102-G102</f>
        <v>0</v>
      </c>
      <c r="I102" s="138"/>
    </row>
    <row r="103" spans="2:9" ht="11.25" customHeight="1">
      <c r="B103" s="270"/>
      <c r="C103" s="197"/>
      <c r="D103" s="197"/>
      <c r="E103" s="197"/>
      <c r="F103" s="290"/>
      <c r="G103" s="291"/>
      <c r="H103" s="292"/>
      <c r="I103" s="68"/>
    </row>
    <row r="104" spans="2:9" ht="21" customHeight="1">
      <c r="B104" s="263" t="s">
        <v>9</v>
      </c>
      <c r="C104" s="186"/>
      <c r="D104" s="186"/>
      <c r="E104" s="197"/>
      <c r="F104" s="182">
        <f>SUM(F105:F108)</f>
        <v>142385190.64999998</v>
      </c>
      <c r="G104" s="264">
        <f>SUM(G105:G108)</f>
        <v>128562958.63</v>
      </c>
      <c r="H104" s="202">
        <f>SUM(H105:H108)</f>
        <v>13822232.019999992</v>
      </c>
      <c r="I104" s="137"/>
    </row>
    <row r="105" spans="2:9" ht="21" customHeight="1">
      <c r="B105" s="270"/>
      <c r="C105" s="234" t="s">
        <v>72</v>
      </c>
      <c r="D105" s="192"/>
      <c r="E105" s="234"/>
      <c r="F105" s="293">
        <v>83048206.209999993</v>
      </c>
      <c r="G105" s="293">
        <v>68710165.890000001</v>
      </c>
      <c r="H105" s="294">
        <f>+F105-G105</f>
        <v>14338040.319999993</v>
      </c>
      <c r="I105" s="140"/>
    </row>
    <row r="106" spans="2:9" ht="21" customHeight="1">
      <c r="B106" s="270"/>
      <c r="C106" s="234" t="s">
        <v>73</v>
      </c>
      <c r="D106" s="192"/>
      <c r="E106" s="234"/>
      <c r="F106" s="293">
        <v>49208166.770000003</v>
      </c>
      <c r="G106" s="293">
        <v>49208166.770000003</v>
      </c>
      <c r="H106" s="294">
        <f>+F106-G106</f>
        <v>0</v>
      </c>
      <c r="I106" s="140"/>
    </row>
    <row r="107" spans="2:9" ht="21" customHeight="1">
      <c r="B107" s="270"/>
      <c r="C107" s="234" t="s">
        <v>89</v>
      </c>
      <c r="D107" s="192"/>
      <c r="E107" s="234"/>
      <c r="F107" s="293">
        <v>10128817.67</v>
      </c>
      <c r="G107" s="293">
        <v>10644625.970000001</v>
      </c>
      <c r="H107" s="294">
        <f>+F107-G107</f>
        <v>-515808.30000000075</v>
      </c>
      <c r="I107" s="140"/>
    </row>
    <row r="108" spans="2:9" ht="21" hidden="1" customHeight="1">
      <c r="B108" s="270"/>
      <c r="C108" s="234" t="s">
        <v>98</v>
      </c>
      <c r="D108" s="192"/>
      <c r="E108" s="234"/>
      <c r="F108" s="204">
        <v>0</v>
      </c>
      <c r="G108" s="189">
        <v>0</v>
      </c>
      <c r="H108" s="205">
        <f>+F108-G108</f>
        <v>0</v>
      </c>
      <c r="I108" s="138"/>
    </row>
    <row r="109" spans="2:9" ht="11.25" customHeight="1">
      <c r="B109" s="270"/>
      <c r="C109" s="197"/>
      <c r="D109" s="197"/>
      <c r="E109" s="197"/>
      <c r="F109" s="290"/>
      <c r="G109" s="291"/>
      <c r="H109" s="295"/>
      <c r="I109" s="68"/>
    </row>
    <row r="110" spans="2:9" ht="21" customHeight="1">
      <c r="B110" s="263" t="s">
        <v>10</v>
      </c>
      <c r="C110" s="186"/>
      <c r="D110" s="186"/>
      <c r="E110" s="197"/>
      <c r="F110" s="296">
        <f>F111+F112</f>
        <v>-218670993.32000002</v>
      </c>
      <c r="G110" s="298">
        <f>G111+G112</f>
        <v>-222976025.01000002</v>
      </c>
      <c r="H110" s="297">
        <f>H111+H112</f>
        <v>4305031.6900000051</v>
      </c>
      <c r="I110" s="141"/>
    </row>
    <row r="111" spans="2:9" ht="21" customHeight="1">
      <c r="B111" s="270"/>
      <c r="C111" s="234" t="s">
        <v>118</v>
      </c>
      <c r="D111" s="192"/>
      <c r="E111" s="234"/>
      <c r="F111" s="293">
        <v>-222460216.71000001</v>
      </c>
      <c r="G111" s="293">
        <v>-225472484.58000001</v>
      </c>
      <c r="H111" s="294">
        <f>+F111-G111</f>
        <v>3012267.8700000048</v>
      </c>
      <c r="I111" s="140"/>
    </row>
    <row r="112" spans="2:9" ht="21" customHeight="1">
      <c r="B112" s="270"/>
      <c r="C112" s="234" t="s">
        <v>124</v>
      </c>
      <c r="D112" s="192"/>
      <c r="E112" s="234"/>
      <c r="F112" s="206">
        <v>3789223.39</v>
      </c>
      <c r="G112" s="206">
        <v>2496459.5699999998</v>
      </c>
      <c r="H112" s="208">
        <f>+F112-G112</f>
        <v>1292763.8200000003</v>
      </c>
      <c r="I112" s="138"/>
    </row>
    <row r="113" spans="1:9" ht="21" customHeight="1">
      <c r="B113" s="274"/>
      <c r="C113" s="275"/>
      <c r="D113" s="275"/>
      <c r="E113" s="299" t="s">
        <v>11</v>
      </c>
      <c r="F113" s="181">
        <f>F84+F104+F110</f>
        <v>69867774.119999975</v>
      </c>
      <c r="G113" s="301">
        <f>G84+G104+G110</f>
        <v>52376223.179999977</v>
      </c>
      <c r="H113" s="300">
        <f>H84+H104+H110</f>
        <v>17491550.939999998</v>
      </c>
      <c r="I113" s="137"/>
    </row>
    <row r="114" spans="1:9" ht="18">
      <c r="B114" s="274"/>
      <c r="C114" s="302"/>
      <c r="D114" s="302"/>
      <c r="E114" s="299"/>
      <c r="F114" s="303"/>
      <c r="G114" s="304"/>
      <c r="H114" s="183"/>
      <c r="I114" s="137"/>
    </row>
    <row r="115" spans="1:9" ht="21" customHeight="1" thickBot="1">
      <c r="B115" s="305" t="s">
        <v>74</v>
      </c>
      <c r="C115" s="197"/>
      <c r="D115" s="197"/>
      <c r="E115" s="279"/>
      <c r="F115" s="306">
        <f>F113+F81</f>
        <v>177282029.85999998</v>
      </c>
      <c r="G115" s="306">
        <f>G113+G81</f>
        <v>159944571.46999997</v>
      </c>
      <c r="H115" s="307">
        <f>+F115-G115</f>
        <v>17337458.390000015</v>
      </c>
      <c r="I115" s="68"/>
    </row>
    <row r="116" spans="1:9" ht="18">
      <c r="B116" s="308"/>
      <c r="C116" s="309"/>
      <c r="D116" s="309"/>
      <c r="E116" s="308"/>
      <c r="F116" s="310"/>
      <c r="G116" s="310"/>
      <c r="H116" s="310"/>
      <c r="I116" s="137"/>
    </row>
    <row r="117" spans="1:9" ht="15">
      <c r="B117" s="311"/>
      <c r="C117" s="311"/>
      <c r="D117" s="311"/>
      <c r="E117" s="311"/>
      <c r="F117" s="311"/>
      <c r="G117" s="311"/>
      <c r="H117" s="310"/>
    </row>
    <row r="118" spans="1:9" ht="15">
      <c r="B118" s="311"/>
      <c r="C118" s="311"/>
      <c r="D118" s="311"/>
      <c r="E118" s="311"/>
      <c r="F118" s="311"/>
      <c r="G118" s="311"/>
      <c r="H118" s="311"/>
      <c r="I118" s="7"/>
    </row>
    <row r="119" spans="1:9" ht="18.75" hidden="1">
      <c r="B119" s="7"/>
      <c r="C119" s="7"/>
      <c r="D119" s="7"/>
      <c r="E119" s="52" t="s">
        <v>119</v>
      </c>
      <c r="F119" s="52">
        <f>+F115-F62</f>
        <v>0</v>
      </c>
      <c r="G119" s="52">
        <f>+G115-G62</f>
        <v>0</v>
      </c>
      <c r="H119" s="52">
        <f>+H115-H62</f>
        <v>0</v>
      </c>
      <c r="I119" s="7"/>
    </row>
    <row r="120" spans="1:9" ht="15">
      <c r="B120" s="7"/>
      <c r="C120" s="7"/>
      <c r="D120" s="7"/>
      <c r="E120" s="7"/>
      <c r="F120" s="7"/>
      <c r="G120" s="7"/>
      <c r="H120" s="7"/>
      <c r="I120" s="7"/>
    </row>
    <row r="121" spans="1:9" s="9" customFormat="1" ht="36.6" customHeight="1">
      <c r="A121" s="2"/>
      <c r="B121" s="3"/>
      <c r="C121" s="3"/>
      <c r="D121" s="3"/>
      <c r="E121" s="3"/>
      <c r="F121" s="8"/>
      <c r="H121" s="2"/>
      <c r="I121" s="2"/>
    </row>
    <row r="122" spans="1:9" ht="15.75">
      <c r="A122" s="9"/>
      <c r="B122" s="336" t="s">
        <v>150</v>
      </c>
      <c r="C122" s="336"/>
      <c r="D122" s="336"/>
      <c r="E122" s="336"/>
      <c r="F122" s="336"/>
      <c r="G122" s="336"/>
      <c r="H122" s="336"/>
      <c r="I122" s="45"/>
    </row>
    <row r="123" spans="1:9" ht="15">
      <c r="B123" s="3"/>
      <c r="C123" s="3"/>
      <c r="D123" s="3"/>
      <c r="E123" s="3"/>
      <c r="F123" s="8"/>
      <c r="G123" s="8"/>
    </row>
    <row r="124" spans="1:9" ht="15">
      <c r="B124" s="3"/>
      <c r="C124" s="3"/>
      <c r="D124" s="3"/>
      <c r="E124" s="3"/>
      <c r="F124" s="8"/>
      <c r="G124" s="8"/>
    </row>
    <row r="125" spans="1:9" ht="15" hidden="1">
      <c r="B125" s="3"/>
      <c r="C125" s="3"/>
      <c r="D125" s="3"/>
      <c r="E125" s="3"/>
      <c r="F125" s="157">
        <f>+F115-F62</f>
        <v>0</v>
      </c>
      <c r="G125" s="8">
        <f>+G115-G62</f>
        <v>0</v>
      </c>
    </row>
    <row r="126" spans="1:9">
      <c r="F126" s="10"/>
    </row>
  </sheetData>
  <mergeCells count="6">
    <mergeCell ref="B122:H122"/>
    <mergeCell ref="B7:H7"/>
    <mergeCell ref="B64:H64"/>
    <mergeCell ref="B4:I4"/>
    <mergeCell ref="B5:I5"/>
    <mergeCell ref="B6:I6"/>
  </mergeCells>
  <phoneticPr fontId="2" type="noConversion"/>
  <printOptions horizontalCentered="1"/>
  <pageMargins left="0.23622047244094491" right="0.11811023622047245" top="0.43307086614173229" bottom="0.27559055118110237" header="0" footer="0"/>
  <pageSetup scale="63" fitToHeight="2" orientation="portrait" r:id="rId1"/>
  <headerFooter alignWithMargins="0"/>
  <rowBreaks count="1" manualBreakCount="1">
    <brk id="6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Balance general</vt:lpstr>
      <vt:lpstr>Estado de Resultado</vt:lpstr>
      <vt:lpstr>Balance comprobacion</vt:lpstr>
      <vt:lpstr>'Balance comprobacion'!Área_de_impresión</vt:lpstr>
      <vt:lpstr>'Balance general'!Área_de_impresión</vt:lpstr>
      <vt:lpstr>'Estado de Resultado'!Área_de_impresión</vt:lpstr>
      <vt:lpstr>'Balance comprobacion'!Títulos_a_imprimir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Zuleyma Morales</cp:lastModifiedBy>
  <cp:lastPrinted>2024-01-19T00:16:25Z</cp:lastPrinted>
  <dcterms:created xsi:type="dcterms:W3CDTF">2004-04-13T04:53:39Z</dcterms:created>
  <dcterms:modified xsi:type="dcterms:W3CDTF">2024-04-24T21:40:33Z</dcterms:modified>
</cp:coreProperties>
</file>