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F10B897D-5561-4CDB-8473-9BF4179C731E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 resumido" sheetId="1" r:id="rId1"/>
    <sheet name=" Estado de Resultados" sheetId="6" r:id="rId2"/>
    <sheet name="Balance General" sheetId="5" r:id="rId3"/>
  </sheets>
  <definedNames>
    <definedName name="_xlnm.Print_Area" localSheetId="2">'Balance General'!$A$2:$H$121</definedName>
    <definedName name="_xlnm.Print_Area" localSheetId="0">'Balance resumido'!$C$3:$Q$58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5" l="1"/>
  <c r="G91" i="5" l="1"/>
  <c r="H68" i="5" l="1"/>
  <c r="F11" i="6"/>
  <c r="H55" i="5" l="1"/>
  <c r="G106" i="5"/>
  <c r="F91" i="5" l="1"/>
  <c r="H9" i="5" l="1"/>
  <c r="D28" i="6" l="1"/>
  <c r="F106" i="5" l="1"/>
  <c r="L38" i="1" l="1"/>
  <c r="L37" i="1"/>
  <c r="L13" i="1"/>
  <c r="I13" i="1"/>
  <c r="H31" i="5"/>
  <c r="H40" i="5"/>
  <c r="G65" i="5" l="1"/>
  <c r="F65" i="5"/>
  <c r="G110" i="5" l="1"/>
  <c r="G104" i="5"/>
  <c r="L36" i="1" s="1"/>
  <c r="G101" i="5"/>
  <c r="G96" i="5"/>
  <c r="G85" i="5"/>
  <c r="G77" i="5"/>
  <c r="L29" i="1" s="1"/>
  <c r="G73" i="5"/>
  <c r="L28" i="1" s="1"/>
  <c r="G59" i="5"/>
  <c r="L20" i="1" s="1"/>
  <c r="G51" i="5"/>
  <c r="L19" i="1" s="1"/>
  <c r="G45" i="5"/>
  <c r="L18" i="1" s="1"/>
  <c r="G38" i="5"/>
  <c r="G34" i="5"/>
  <c r="G29" i="5"/>
  <c r="G24" i="5"/>
  <c r="G19" i="5"/>
  <c r="G14" i="5" s="1"/>
  <c r="L16" i="1" s="1"/>
  <c r="G84" i="5" l="1"/>
  <c r="L35" i="1" s="1"/>
  <c r="G23" i="5"/>
  <c r="G22" i="5" s="1"/>
  <c r="L17" i="1" s="1"/>
  <c r="E35" i="6" l="1"/>
  <c r="G8" i="5" l="1"/>
  <c r="L15" i="1" s="1"/>
  <c r="E18" i="6" l="1"/>
  <c r="F73" i="5" l="1"/>
  <c r="D10" i="6" l="1"/>
  <c r="G67" i="5" l="1"/>
  <c r="G81" i="5" l="1"/>
  <c r="L27" i="1"/>
  <c r="D35" i="6" l="1"/>
  <c r="F36" i="6"/>
  <c r="D40" i="6" l="1"/>
  <c r="H30" i="5"/>
  <c r="H32" i="5"/>
  <c r="E28" i="6" l="1"/>
  <c r="F28" i="6" l="1"/>
  <c r="F38" i="6" l="1"/>
  <c r="F35" i="6" l="1"/>
  <c r="E10" i="6" l="1"/>
  <c r="F32" i="6"/>
  <c r="G62" i="5" l="1"/>
  <c r="H25" i="5" l="1"/>
  <c r="H26" i="5"/>
  <c r="H27" i="5"/>
  <c r="F14" i="6"/>
  <c r="F15" i="6"/>
  <c r="H74" i="5"/>
  <c r="H69" i="5"/>
  <c r="H70" i="5"/>
  <c r="H71" i="5"/>
  <c r="H49" i="5"/>
  <c r="F10" i="6"/>
  <c r="H107" i="5"/>
  <c r="H79" i="5"/>
  <c r="E40" i="6"/>
  <c r="H95" i="5"/>
  <c r="I38" i="1"/>
  <c r="I37" i="1"/>
  <c r="H111" i="5"/>
  <c r="H86" i="5"/>
  <c r="H87" i="5"/>
  <c r="H88" i="5"/>
  <c r="H89" i="5"/>
  <c r="H90" i="5"/>
  <c r="H91" i="5"/>
  <c r="H92" i="5"/>
  <c r="H93" i="5"/>
  <c r="H94" i="5"/>
  <c r="H97" i="5"/>
  <c r="H98" i="5"/>
  <c r="H99" i="5"/>
  <c r="F101" i="5"/>
  <c r="H108" i="5"/>
  <c r="H102" i="5"/>
  <c r="F96" i="5"/>
  <c r="F67" i="5"/>
  <c r="I27" i="1" s="1"/>
  <c r="I28" i="1"/>
  <c r="F24" i="5"/>
  <c r="F29" i="5"/>
  <c r="F38" i="5"/>
  <c r="F34" i="5"/>
  <c r="F8" i="5"/>
  <c r="I15" i="1" s="1"/>
  <c r="F19" i="5"/>
  <c r="F14" i="5" s="1"/>
  <c r="I16" i="1" s="1"/>
  <c r="F48" i="5"/>
  <c r="F51" i="5"/>
  <c r="I19" i="1" s="1"/>
  <c r="F59" i="5"/>
  <c r="I20" i="1" s="1"/>
  <c r="H41" i="5"/>
  <c r="D18" i="6"/>
  <c r="H20" i="5"/>
  <c r="F37" i="6"/>
  <c r="F30" i="6"/>
  <c r="F29" i="6"/>
  <c r="F16" i="6"/>
  <c r="F13" i="6"/>
  <c r="F12" i="6"/>
  <c r="H78" i="5"/>
  <c r="H80" i="5"/>
  <c r="H75" i="5"/>
  <c r="H52" i="5"/>
  <c r="H53" i="5"/>
  <c r="H54" i="5"/>
  <c r="H56" i="5"/>
  <c r="H57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1" i="5"/>
  <c r="H60" i="5"/>
  <c r="H47" i="5"/>
  <c r="H46" i="5"/>
  <c r="F110" i="5"/>
  <c r="F85" i="5"/>
  <c r="F77" i="5"/>
  <c r="F31" i="6"/>
  <c r="H105" i="5"/>
  <c r="F21" i="6"/>
  <c r="N20" i="1" l="1"/>
  <c r="N16" i="1"/>
  <c r="N15" i="1"/>
  <c r="N19" i="1"/>
  <c r="N27" i="1"/>
  <c r="N28" i="1"/>
  <c r="F45" i="5"/>
  <c r="I18" i="1" s="1"/>
  <c r="H106" i="5"/>
  <c r="H104" i="5" s="1"/>
  <c r="H48" i="5"/>
  <c r="H45" i="5" s="1"/>
  <c r="H59" i="5"/>
  <c r="H67" i="5"/>
  <c r="H101" i="5"/>
  <c r="F84" i="5"/>
  <c r="F104" i="5"/>
  <c r="I36" i="1" s="1"/>
  <c r="N37" i="1"/>
  <c r="L31" i="1"/>
  <c r="H24" i="5"/>
  <c r="H96" i="5"/>
  <c r="H29" i="5"/>
  <c r="E24" i="6"/>
  <c r="H34" i="5"/>
  <c r="H77" i="5"/>
  <c r="H38" i="5"/>
  <c r="F18" i="6"/>
  <c r="H73" i="5"/>
  <c r="H8" i="5"/>
  <c r="D24" i="6"/>
  <c r="F23" i="5"/>
  <c r="F22" i="5" s="1"/>
  <c r="I29" i="1"/>
  <c r="F81" i="5"/>
  <c r="H19" i="5"/>
  <c r="H14" i="5" s="1"/>
  <c r="H51" i="5"/>
  <c r="H85" i="5"/>
  <c r="N18" i="1" l="1"/>
  <c r="I35" i="1"/>
  <c r="F113" i="5"/>
  <c r="F115" i="5" s="1"/>
  <c r="F24" i="6"/>
  <c r="F62" i="5"/>
  <c r="N36" i="1"/>
  <c r="N29" i="1"/>
  <c r="L22" i="1"/>
  <c r="I31" i="1"/>
  <c r="D43" i="6"/>
  <c r="E43" i="6"/>
  <c r="F40" i="6"/>
  <c r="H84" i="5"/>
  <c r="H81" i="5"/>
  <c r="H23" i="5"/>
  <c r="H22" i="5" s="1"/>
  <c r="I17" i="1"/>
  <c r="N17" i="1" l="1"/>
  <c r="N22" i="1" s="1"/>
  <c r="N35" i="1"/>
  <c r="F118" i="5"/>
  <c r="I40" i="1"/>
  <c r="I43" i="1" s="1"/>
  <c r="N31" i="1"/>
  <c r="H62" i="5"/>
  <c r="G113" i="5"/>
  <c r="G115" i="5" s="1"/>
  <c r="G118" i="5" s="1"/>
  <c r="H112" i="5"/>
  <c r="I22" i="1"/>
  <c r="F43" i="6"/>
  <c r="H110" i="5" l="1"/>
  <c r="H113" i="5" s="1"/>
  <c r="H115" i="5" s="1"/>
  <c r="N38" i="1"/>
  <c r="L40" i="1"/>
  <c r="L43" i="1" s="1"/>
  <c r="H118" i="5" l="1"/>
  <c r="N40" i="1"/>
  <c r="N43" i="1" l="1"/>
</calcChain>
</file>

<file path=xl/sharedStrings.xml><?xml version="1.0" encoding="utf-8"?>
<sst xmlns="http://schemas.openxmlformats.org/spreadsheetml/2006/main" count="177" uniqueCount="157">
  <si>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</si>
  <si>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</si>
  <si>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</si>
  <si>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</si>
  <si>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</si>
  <si>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</si>
  <si>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</si>
  <si>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</si>
  <si>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</si>
  <si>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</si>
  <si>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</si>
  <si>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</si>
  <si>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</si>
  <si>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</si>
  <si>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</si>
  <si>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</si>
  <si>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</si>
  <si>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</si>
  <si>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</si>
  <si>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</si>
  <si>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</si>
  <si>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</si>
  <si>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</si>
  <si>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</si>
  <si>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</si>
  <si>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</si>
  <si>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</si>
  <si>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</si>
  <si>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</si>
  <si>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</si>
  <si>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</si>
  <si>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</si>
  <si>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</si>
  <si>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</si>
  <si>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</si>
  <si>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</si>
  <si>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</si>
  <si>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</si>
  <si>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</si>
  <si>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</si>
  <si>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</si>
  <si>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</si>
  <si>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</si>
  <si>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</si>
  <si>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</si>
  <si>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</si>
  <si>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</si>
  <si>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</si>
  <si>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</si>
  <si>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</si>
  <si>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</si>
  <si>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</si>
  <si>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</si>
  <si>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</si>
  <si>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</si>
  <si>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</si>
  <si>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</si>
  <si>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</si>
  <si>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</si>
  <si>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</si>
  <si>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</si>
  <si>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</si>
  <si>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</si>
  <si>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</si>
  <si>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</si>
  <si>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</si>
  <si>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</si>
  <si>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</si>
  <si>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</si>
  <si>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</si>
  <si>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</si>
  <si>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</si>
  <si>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</si>
  <si>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</si>
  <si>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</si>
  <si>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</si>
  <si>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</si>
  <si>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</si>
  <si>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</si>
  <si>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</si>
  <si>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</si>
  <si>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</si>
  <si>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</si>
  <si>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</si>
  <si>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</si>
  <si>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</si>
  <si>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</si>
  <si>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</si>
  <si>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</si>
  <si>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</si>
  <si>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</si>
  <si>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</si>
  <si>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</si>
  <si>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</si>
  <si>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</si>
  <si>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</si>
  <si>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</si>
  <si>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</si>
  <si>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</si>
  <si>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</si>
  <si>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</si>
  <si>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</si>
  <si>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</si>
  <si>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</si>
  <si>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</si>
  <si>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</si>
  <si>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</si>
  <si>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</si>
  <si>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</si>
  <si>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</si>
  <si>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</si>
  <si>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</si>
  <si>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</si>
  <si>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</si>
  <si>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</si>
  <si>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</si>
  <si>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</si>
  <si>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</si>
  <si>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</si>
  <si>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Aportes BCR-Vehiculos</t>
  </si>
  <si>
    <t xml:space="preserve"> FONDO DE SANEAMIENTO Y FORTALECIMIENTO FINANCIERO</t>
  </si>
  <si>
    <t>Bienes Tangibles e Intangibles</t>
  </si>
  <si>
    <t>Utilidad del Ejercicio</t>
  </si>
  <si>
    <t>Pérdida Acumulada Ejercicios Anteriores</t>
  </si>
  <si>
    <t>Pérdida Acumulada de Ejercicios Anteriores</t>
  </si>
  <si>
    <t>PRUEBA</t>
  </si>
  <si>
    <t>Fondos ajenos en poder de FOSAFFI</t>
  </si>
  <si>
    <t>Pérdida por Aplicación de Decretos (nota 20)</t>
  </si>
  <si>
    <r>
      <t xml:space="preserve">                           Presidente                                                                                                       Contador                 </t>
    </r>
    <r>
      <rPr>
        <sz val="12"/>
        <color theme="0"/>
        <rFont val="Calibri"/>
        <family val="2"/>
      </rPr>
      <t xml:space="preserve">           Auditoria Externa</t>
    </r>
  </si>
  <si>
    <r>
      <t xml:space="preserve">                                  Presidente                                                                                                                                               Contador                                              </t>
    </r>
    <r>
      <rPr>
        <sz val="12"/>
        <color theme="0"/>
        <rFont val="Calibri"/>
        <family val="2"/>
      </rPr>
      <t xml:space="preserve">   Auditoría Externa</t>
    </r>
  </si>
  <si>
    <r>
      <t xml:space="preserve">INGRESOS DE OPERACIÓN </t>
    </r>
    <r>
      <rPr>
        <b/>
        <sz val="12"/>
        <color theme="0"/>
        <rFont val="Calibri"/>
        <family val="2"/>
      </rPr>
      <t xml:space="preserve"> (nota 14)</t>
    </r>
  </si>
  <si>
    <r>
      <t xml:space="preserve">INGRESOS NO DE OPERACIÓN </t>
    </r>
    <r>
      <rPr>
        <b/>
        <sz val="12"/>
        <color theme="0"/>
        <rFont val="Calibri"/>
        <family val="2"/>
      </rPr>
      <t>(nota 15)</t>
    </r>
  </si>
  <si>
    <r>
      <t xml:space="preserve">Gastos de Funcionamiento  </t>
    </r>
    <r>
      <rPr>
        <sz val="12"/>
        <color theme="0"/>
        <rFont val="Calibri"/>
        <family val="2"/>
      </rPr>
      <t>(nota 16)</t>
    </r>
  </si>
  <si>
    <r>
      <t xml:space="preserve">Gastos de  Activos Extraordinarios </t>
    </r>
    <r>
      <rPr>
        <sz val="12"/>
        <color theme="0"/>
        <rFont val="Calibri"/>
        <family val="2"/>
      </rPr>
      <t xml:space="preserve"> (nota 17)</t>
    </r>
  </si>
  <si>
    <r>
      <t xml:space="preserve">Gestión de Recuperación y Comercialización </t>
    </r>
    <r>
      <rPr>
        <sz val="12"/>
        <color theme="0"/>
        <rFont val="Calibri"/>
        <family val="2"/>
      </rPr>
      <t>(nota 18)</t>
    </r>
  </si>
  <si>
    <r>
      <t xml:space="preserve">Gastos por Constitución de Reservas </t>
    </r>
    <r>
      <rPr>
        <sz val="12"/>
        <color theme="0"/>
        <rFont val="Calibri"/>
        <family val="2"/>
      </rPr>
      <t>(nota 19)</t>
    </r>
  </si>
  <si>
    <r>
      <t xml:space="preserve">Efectivo y Equivalentes </t>
    </r>
    <r>
      <rPr>
        <sz val="10.5"/>
        <color theme="0"/>
        <rFont val="Calibri"/>
        <family val="2"/>
      </rPr>
      <t xml:space="preserve"> (nota 4)</t>
    </r>
  </si>
  <si>
    <r>
      <t xml:space="preserve">Inversiones Financieras  </t>
    </r>
    <r>
      <rPr>
        <sz val="10.5"/>
        <color theme="0"/>
        <rFont val="Calibri"/>
        <family val="2"/>
      </rPr>
      <t>(nota 5)</t>
    </r>
  </si>
  <si>
    <r>
      <t xml:space="preserve">Cartera de Préstamos - netos  </t>
    </r>
    <r>
      <rPr>
        <sz val="10.5"/>
        <color theme="0"/>
        <rFont val="Calibri"/>
        <family val="2"/>
      </rPr>
      <t>(nota 6)</t>
    </r>
  </si>
  <si>
    <r>
      <t xml:space="preserve">Activos extraordinarios - neto  </t>
    </r>
    <r>
      <rPr>
        <sz val="10.5"/>
        <color theme="0"/>
        <rFont val="Calibri"/>
        <family val="2"/>
      </rPr>
      <t xml:space="preserve"> (nota 7)</t>
    </r>
  </si>
  <si>
    <r>
      <t xml:space="preserve">Otros Activos </t>
    </r>
    <r>
      <rPr>
        <sz val="10.5"/>
        <color theme="0"/>
        <rFont val="Calibri"/>
        <family val="2"/>
      </rPr>
      <t xml:space="preserve"> (nota 8)</t>
    </r>
  </si>
  <si>
    <r>
      <t xml:space="preserve">Propiedad, Planta y Equipo - neto </t>
    </r>
    <r>
      <rPr>
        <sz val="10.5"/>
        <color theme="0"/>
        <rFont val="Calibri"/>
        <family val="2"/>
      </rPr>
      <t xml:space="preserve"> (nota 9)</t>
    </r>
  </si>
  <si>
    <r>
      <t xml:space="preserve">Cuentas por pagar </t>
    </r>
    <r>
      <rPr>
        <sz val="10.5"/>
        <color theme="0"/>
        <rFont val="Calibri"/>
        <family val="2"/>
      </rPr>
      <t>(nota 10)</t>
    </r>
  </si>
  <si>
    <r>
      <t>Obligaciones con Banco Central de Reserva</t>
    </r>
    <r>
      <rPr>
        <sz val="10.5"/>
        <color theme="0"/>
        <rFont val="Calibri"/>
        <family val="2"/>
      </rPr>
      <t xml:space="preserve"> (nota 11)</t>
    </r>
  </si>
  <si>
    <r>
      <t>Otros Pasivos</t>
    </r>
    <r>
      <rPr>
        <sz val="10.5"/>
        <color theme="0"/>
        <rFont val="Calibri"/>
        <family val="2"/>
      </rPr>
      <t xml:space="preserve"> (nota 12)</t>
    </r>
  </si>
  <si>
    <r>
      <t xml:space="preserve">Patrimonio </t>
    </r>
    <r>
      <rPr>
        <b/>
        <u/>
        <sz val="10.5"/>
        <color theme="0"/>
        <rFont val="Calibri"/>
        <family val="2"/>
      </rPr>
      <t>(nota 13)</t>
    </r>
  </si>
  <si>
    <r>
      <t xml:space="preserve">             Presidente                                                                                                                                        Contador                                 </t>
    </r>
    <r>
      <rPr>
        <sz val="11"/>
        <color theme="0" tint="-4.9989318521683403E-2"/>
        <rFont val="Calibri"/>
        <family val="2"/>
      </rPr>
      <t xml:space="preserve"> Auditoría Externa</t>
    </r>
  </si>
  <si>
    <t>febrero 2022</t>
  </si>
  <si>
    <t>A</t>
  </si>
  <si>
    <t>B</t>
  </si>
  <si>
    <t>A-B</t>
  </si>
  <si>
    <t>UTILIDAD (PERDIDA) DEL EJERCICIO</t>
  </si>
  <si>
    <t>marzo 2022</t>
  </si>
  <si>
    <t>Balance General al 31 de marzo de 2022</t>
  </si>
  <si>
    <t>Estado de Resultados del  01 de enero al 31 de marzo de 2022</t>
  </si>
  <si>
    <t>Al  31 de marzo de 2022</t>
  </si>
  <si>
    <t>Utilidad (Perdida)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</si>
</sst>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  <font>
      <b/>
      <sz val="14"/>
      <color rgb="FFFF000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0.5"/>
      <color theme="0"/>
      <name val="Calibri"/>
      <family val="2"/>
    </font>
    <font>
      <b/>
      <u/>
      <sz val="10.5"/>
      <color theme="0"/>
      <name val="Calibri"/>
      <family val="2"/>
    </font>
    <font>
      <sz val="11"/>
      <color theme="0" tint="-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6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167" fontId="14" fillId="0" borderId="24" xfId="0" applyNumberFormat="1" applyFont="1" applyBorder="1"/>
    <xf numFmtId="167" fontId="14" fillId="0" borderId="18" xfId="0" applyNumberFormat="1" applyFont="1" applyBorder="1"/>
    <xf numFmtId="167" fontId="14" fillId="0" borderId="25" xfId="0" applyNumberFormat="1" applyFont="1" applyBorder="1"/>
    <xf numFmtId="49" fontId="15" fillId="0" borderId="26" xfId="0" applyNumberFormat="1" applyFont="1" applyBorder="1" applyAlignment="1">
      <alignment horizontal="center" vertical="center" wrapText="1"/>
    </xf>
    <xf numFmtId="49" fontId="15" fillId="0" borderId="45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Continuous"/>
    </xf>
    <xf numFmtId="167" fontId="14" fillId="0" borderId="0" xfId="0" applyNumberFormat="1" applyFont="1" applyAlignment="1">
      <alignment horizontal="centerContinuous"/>
    </xf>
    <xf numFmtId="167" fontId="14" fillId="0" borderId="29" xfId="0" applyNumberFormat="1" applyFont="1" applyBorder="1" applyAlignment="1">
      <alignment horizontal="centerContinuous"/>
    </xf>
    <xf numFmtId="167" fontId="14" fillId="0" borderId="23" xfId="0" applyNumberFormat="1" applyFont="1" applyBorder="1" applyAlignment="1">
      <alignment horizontal="centerContinuous" vertical="center"/>
    </xf>
    <xf numFmtId="168" fontId="15" fillId="0" borderId="30" xfId="0" applyNumberFormat="1" applyFont="1" applyBorder="1" applyAlignment="1">
      <alignment horizontal="centerContinuous" vertical="center"/>
    </xf>
    <xf numFmtId="167" fontId="20" fillId="0" borderId="9" xfId="0" applyNumberFormat="1" applyFont="1" applyBorder="1" applyAlignment="1">
      <alignment horizontal="left"/>
    </xf>
    <xf numFmtId="167" fontId="21" fillId="0" borderId="10" xfId="0" applyNumberFormat="1" applyFont="1" applyBorder="1" applyAlignment="1">
      <alignment horizontal="left"/>
    </xf>
    <xf numFmtId="167" fontId="15" fillId="0" borderId="11" xfId="0" applyNumberFormat="1" applyFont="1" applyBorder="1"/>
    <xf numFmtId="167" fontId="18" fillId="0" borderId="23" xfId="0" applyNumberFormat="1" applyFont="1" applyBorder="1"/>
    <xf numFmtId="167" fontId="21" fillId="0" borderId="12" xfId="0" applyNumberFormat="1" applyFont="1" applyBorder="1" applyAlignment="1">
      <alignment horizontal="left"/>
    </xf>
    <xf numFmtId="167" fontId="17" fillId="0" borderId="29" xfId="0" applyNumberFormat="1" applyFont="1" applyBorder="1" applyAlignment="1">
      <alignment horizontal="left"/>
    </xf>
    <xf numFmtId="167" fontId="21" fillId="0" borderId="0" xfId="0" applyNumberFormat="1" applyFont="1" applyAlignment="1">
      <alignment horizontal="left"/>
    </xf>
    <xf numFmtId="167" fontId="15" fillId="0" borderId="13" xfId="0" applyNumberFormat="1" applyFont="1" applyBorder="1" applyAlignment="1">
      <alignment horizontal="left"/>
    </xf>
    <xf numFmtId="167" fontId="17" fillId="0" borderId="19" xfId="0" applyNumberFormat="1" applyFont="1" applyBorder="1" applyAlignment="1">
      <alignment horizontal="right"/>
    </xf>
    <xf numFmtId="167" fontId="17" fillId="0" borderId="29" xfId="0" applyNumberFormat="1" applyFont="1" applyBorder="1"/>
    <xf numFmtId="167" fontId="12" fillId="0" borderId="0" xfId="0" applyNumberFormat="1" applyFont="1"/>
    <xf numFmtId="167" fontId="15" fillId="0" borderId="12" xfId="0" applyNumberFormat="1" applyFont="1" applyBorder="1"/>
    <xf numFmtId="167" fontId="17" fillId="0" borderId="0" xfId="0" applyNumberFormat="1" applyFont="1"/>
    <xf numFmtId="167" fontId="17" fillId="0" borderId="22" xfId="0" applyNumberFormat="1" applyFont="1" applyBorder="1" applyAlignment="1">
      <alignment horizontal="right"/>
    </xf>
    <xf numFmtId="167" fontId="17" fillId="0" borderId="31" xfId="0" applyNumberFormat="1" applyFont="1" applyBorder="1"/>
    <xf numFmtId="167" fontId="17" fillId="0" borderId="32" xfId="0" applyNumberFormat="1" applyFont="1" applyBorder="1"/>
    <xf numFmtId="167" fontId="15" fillId="0" borderId="0" xfId="0" applyNumberFormat="1" applyFont="1"/>
    <xf numFmtId="167" fontId="15" fillId="0" borderId="13" xfId="0" applyNumberFormat="1" applyFont="1" applyBorder="1"/>
    <xf numFmtId="167" fontId="15" fillId="0" borderId="19" xfId="0" applyNumberFormat="1" applyFont="1" applyBorder="1"/>
    <xf numFmtId="167" fontId="15" fillId="0" borderId="29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8" fillId="0" borderId="22" xfId="0" applyNumberFormat="1" applyFont="1" applyBorder="1"/>
    <xf numFmtId="167" fontId="15" fillId="0" borderId="0" xfId="0" applyNumberFormat="1" applyFont="1" applyAlignment="1">
      <alignment horizontal="left"/>
    </xf>
    <xf numFmtId="167" fontId="17" fillId="0" borderId="13" xfId="0" applyNumberFormat="1" applyFont="1" applyBorder="1" applyAlignment="1">
      <alignment horizontal="left"/>
    </xf>
    <xf numFmtId="167" fontId="17" fillId="0" borderId="19" xfId="0" applyNumberFormat="1" applyFont="1" applyBorder="1"/>
    <xf numFmtId="164" fontId="12" fillId="0" borderId="0" xfId="0" applyNumberFormat="1" applyFont="1"/>
    <xf numFmtId="167" fontId="17" fillId="0" borderId="22" xfId="0" applyNumberFormat="1" applyFont="1" applyBorder="1"/>
    <xf numFmtId="167" fontId="17" fillId="0" borderId="33" xfId="0" applyNumberFormat="1" applyFont="1" applyBorder="1"/>
    <xf numFmtId="167" fontId="22" fillId="0" borderId="0" xfId="0" applyNumberFormat="1" applyFont="1" applyAlignment="1">
      <alignment horizontal="left"/>
    </xf>
    <xf numFmtId="167" fontId="22" fillId="0" borderId="13" xfId="0" applyNumberFormat="1" applyFont="1" applyBorder="1" applyAlignment="1">
      <alignment horizontal="left"/>
    </xf>
    <xf numFmtId="167" fontId="17" fillId="0" borderId="22" xfId="1" applyNumberFormat="1" applyFont="1" applyBorder="1"/>
    <xf numFmtId="167" fontId="18" fillId="0" borderId="19" xfId="0" applyNumberFormat="1" applyFont="1" applyBorder="1"/>
    <xf numFmtId="167" fontId="18" fillId="0" borderId="12" xfId="0" applyNumberFormat="1" applyFont="1" applyBorder="1"/>
    <xf numFmtId="167" fontId="15" fillId="0" borderId="29" xfId="0" applyNumberFormat="1" applyFont="1" applyBorder="1" applyAlignment="1">
      <alignment horizontal="left"/>
    </xf>
    <xf numFmtId="0" fontId="12" fillId="0" borderId="13" xfId="0" applyFont="1" applyBorder="1"/>
    <xf numFmtId="167" fontId="23" fillId="0" borderId="27" xfId="0" applyNumberFormat="1" applyFont="1" applyBorder="1"/>
    <xf numFmtId="0" fontId="12" fillId="0" borderId="34" xfId="0" applyFont="1" applyBorder="1"/>
    <xf numFmtId="167" fontId="23" fillId="0" borderId="35" xfId="0" applyNumberFormat="1" applyFont="1" applyBorder="1"/>
    <xf numFmtId="167" fontId="17" fillId="0" borderId="29" xfId="0" applyNumberFormat="1" applyFont="1" applyBorder="1" applyAlignment="1">
      <alignment horizontal="right"/>
    </xf>
    <xf numFmtId="167" fontId="17" fillId="0" borderId="13" xfId="0" applyNumberFormat="1" applyFont="1" applyBorder="1"/>
    <xf numFmtId="167" fontId="17" fillId="0" borderId="36" xfId="0" applyNumberFormat="1" applyFont="1" applyBorder="1" applyAlignment="1">
      <alignment horizontal="right"/>
    </xf>
    <xf numFmtId="167" fontId="17" fillId="0" borderId="36" xfId="0" applyNumberFormat="1" applyFont="1" applyBorder="1"/>
    <xf numFmtId="167" fontId="17" fillId="0" borderId="37" xfId="0" applyNumberFormat="1" applyFont="1" applyBorder="1"/>
    <xf numFmtId="167" fontId="17" fillId="0" borderId="17" xfId="0" applyNumberFormat="1" applyFont="1" applyBorder="1"/>
    <xf numFmtId="167" fontId="17" fillId="0" borderId="38" xfId="0" applyNumberFormat="1" applyFont="1" applyBorder="1"/>
    <xf numFmtId="167" fontId="17" fillId="0" borderId="34" xfId="0" applyNumberFormat="1" applyFont="1" applyBorder="1"/>
    <xf numFmtId="167" fontId="17" fillId="0" borderId="0" xfId="0" applyNumberFormat="1" applyFont="1" applyAlignment="1">
      <alignment horizontal="left"/>
    </xf>
    <xf numFmtId="167" fontId="17" fillId="0" borderId="16" xfId="0" applyNumberFormat="1" applyFont="1" applyBorder="1"/>
    <xf numFmtId="167" fontId="17" fillId="0" borderId="39" xfId="0" applyNumberFormat="1" applyFont="1" applyBorder="1"/>
    <xf numFmtId="167" fontId="18" fillId="0" borderId="29" xfId="0" applyNumberFormat="1" applyFont="1" applyBorder="1"/>
    <xf numFmtId="167" fontId="15" fillId="0" borderId="34" xfId="0" applyNumberFormat="1" applyFont="1" applyBorder="1" applyAlignment="1">
      <alignment horizontal="left"/>
    </xf>
    <xf numFmtId="167" fontId="17" fillId="0" borderId="40" xfId="0" applyNumberFormat="1" applyFont="1" applyBorder="1"/>
    <xf numFmtId="167" fontId="17" fillId="0" borderId="31" xfId="0" applyNumberFormat="1" applyFont="1" applyBorder="1" applyAlignment="1">
      <alignment horizontal="right"/>
    </xf>
    <xf numFmtId="167" fontId="21" fillId="0" borderId="13" xfId="0" applyNumberFormat="1" applyFont="1" applyBorder="1" applyAlignment="1">
      <alignment horizontal="left"/>
    </xf>
    <xf numFmtId="167" fontId="23" fillId="0" borderId="27" xfId="0" applyNumberFormat="1" applyFont="1" applyBorder="1" applyAlignment="1">
      <alignment horizontal="right"/>
    </xf>
    <xf numFmtId="167" fontId="18" fillId="0" borderId="27" xfId="0" applyNumberFormat="1" applyFont="1" applyBorder="1"/>
    <xf numFmtId="167" fontId="17" fillId="0" borderId="32" xfId="1" applyNumberFormat="1" applyFont="1" applyBorder="1"/>
    <xf numFmtId="167" fontId="17" fillId="0" borderId="12" xfId="0" applyNumberFormat="1" applyFont="1" applyBorder="1"/>
    <xf numFmtId="167" fontId="15" fillId="0" borderId="36" xfId="0" applyNumberFormat="1" applyFont="1" applyBorder="1"/>
    <xf numFmtId="167" fontId="21" fillId="0" borderId="16" xfId="0" applyNumberFormat="1" applyFont="1" applyBorder="1" applyAlignment="1">
      <alignment horizontal="left"/>
    </xf>
    <xf numFmtId="167" fontId="22" fillId="0" borderId="14" xfId="0" applyNumberFormat="1" applyFont="1" applyBorder="1" applyAlignment="1">
      <alignment horizontal="left"/>
    </xf>
    <xf numFmtId="167" fontId="17" fillId="0" borderId="47" xfId="0" applyNumberFormat="1" applyFont="1" applyBorder="1"/>
    <xf numFmtId="167" fontId="15" fillId="0" borderId="24" xfId="0" applyNumberFormat="1" applyFont="1" applyBorder="1" applyAlignment="1">
      <alignment horizontal="centerContinuous"/>
    </xf>
    <xf numFmtId="167" fontId="15" fillId="0" borderId="18" xfId="0" applyNumberFormat="1" applyFont="1" applyBorder="1" applyAlignment="1">
      <alignment horizontal="centerContinuous"/>
    </xf>
    <xf numFmtId="167" fontId="15" fillId="0" borderId="25" xfId="0" applyNumberFormat="1" applyFont="1" applyBorder="1" applyAlignment="1">
      <alignment horizontal="centerContinuous"/>
    </xf>
    <xf numFmtId="167" fontId="18" fillId="0" borderId="41" xfId="0" applyNumberFormat="1" applyFont="1" applyBorder="1"/>
    <xf numFmtId="167" fontId="18" fillId="0" borderId="42" xfId="0" applyNumberFormat="1" applyFont="1" applyBorder="1"/>
    <xf numFmtId="167" fontId="15" fillId="0" borderId="0" xfId="0" applyNumberFormat="1" applyFont="1" applyAlignment="1">
      <alignment horizontal="centerContinuous"/>
    </xf>
    <xf numFmtId="167" fontId="15" fillId="0" borderId="9" xfId="0" applyNumberFormat="1" applyFont="1" applyBorder="1" applyAlignment="1">
      <alignment horizontal="centerContinuous"/>
    </xf>
    <xf numFmtId="167" fontId="15" fillId="0" borderId="10" xfId="0" applyNumberFormat="1" applyFont="1" applyBorder="1" applyAlignment="1">
      <alignment horizontal="centerContinuous"/>
    </xf>
    <xf numFmtId="167" fontId="15" fillId="0" borderId="11" xfId="0" applyNumberFormat="1" applyFont="1" applyBorder="1" applyAlignment="1">
      <alignment horizontal="centerContinuous"/>
    </xf>
    <xf numFmtId="167" fontId="15" fillId="0" borderId="16" xfId="0" applyNumberFormat="1" applyFont="1" applyBorder="1" applyAlignment="1">
      <alignment horizontal="centerContinuous"/>
    </xf>
    <xf numFmtId="167" fontId="15" fillId="0" borderId="14" xfId="0" applyNumberFormat="1" applyFont="1" applyBorder="1" applyAlignment="1">
      <alignment horizontal="centerContinuous"/>
    </xf>
    <xf numFmtId="167" fontId="15" fillId="0" borderId="17" xfId="0" applyNumberFormat="1" applyFont="1" applyBorder="1" applyAlignment="1">
      <alignment horizontal="centerContinuous"/>
    </xf>
    <xf numFmtId="167" fontId="15" fillId="0" borderId="30" xfId="0" applyNumberFormat="1" applyFont="1" applyBorder="1" applyAlignment="1">
      <alignment horizontal="centerContinuous"/>
    </xf>
    <xf numFmtId="168" fontId="15" fillId="0" borderId="30" xfId="0" applyNumberFormat="1" applyFont="1" applyBorder="1" applyAlignment="1">
      <alignment horizontal="centerContinuous"/>
    </xf>
    <xf numFmtId="167" fontId="15" fillId="0" borderId="33" xfId="0" applyNumberFormat="1" applyFont="1" applyBorder="1" applyAlignment="1">
      <alignment horizontal="center"/>
    </xf>
    <xf numFmtId="167" fontId="20" fillId="0" borderId="28" xfId="0" applyNumberFormat="1" applyFont="1" applyBorder="1" applyAlignment="1">
      <alignment horizontal="left"/>
    </xf>
    <xf numFmtId="167" fontId="21" fillId="0" borderId="28" xfId="0" applyNumberFormat="1" applyFont="1" applyBorder="1" applyAlignment="1">
      <alignment horizontal="left"/>
    </xf>
    <xf numFmtId="167" fontId="15" fillId="0" borderId="28" xfId="0" applyNumberFormat="1" applyFont="1" applyBorder="1" applyAlignment="1">
      <alignment horizontal="centerContinuous"/>
    </xf>
    <xf numFmtId="167" fontId="15" fillId="0" borderId="16" xfId="0" applyNumberFormat="1" applyFont="1" applyBorder="1"/>
    <xf numFmtId="167" fontId="15" fillId="0" borderId="37" xfId="0" applyNumberFormat="1" applyFont="1" applyBorder="1"/>
    <xf numFmtId="167" fontId="15" fillId="0" borderId="28" xfId="0" applyNumberFormat="1" applyFont="1" applyBorder="1"/>
    <xf numFmtId="167" fontId="17" fillId="0" borderId="45" xfId="0" applyNumberFormat="1" applyFont="1" applyBorder="1"/>
    <xf numFmtId="167" fontId="17" fillId="0" borderId="35" xfId="0" applyNumberFormat="1" applyFont="1" applyBorder="1"/>
    <xf numFmtId="167" fontId="15" fillId="0" borderId="43" xfId="0" applyNumberFormat="1" applyFont="1" applyBorder="1"/>
    <xf numFmtId="167" fontId="15" fillId="0" borderId="21" xfId="0" applyNumberFormat="1" applyFont="1" applyBorder="1"/>
    <xf numFmtId="167" fontId="15" fillId="0" borderId="30" xfId="0" applyNumberFormat="1" applyFont="1" applyBorder="1" applyAlignment="1">
      <alignment horizontal="center"/>
    </xf>
    <xf numFmtId="167" fontId="17" fillId="0" borderId="44" xfId="0" applyNumberFormat="1" applyFont="1" applyBorder="1"/>
    <xf numFmtId="167" fontId="15" fillId="0" borderId="43" xfId="0" applyNumberFormat="1" applyFont="1" applyBorder="1" applyAlignment="1">
      <alignment horizontal="centerContinuous"/>
    </xf>
    <xf numFmtId="167" fontId="15" fillId="0" borderId="21" xfId="0" applyNumberFormat="1" applyFont="1" applyBorder="1" applyAlignment="1">
      <alignment horizontal="centerContinuous"/>
    </xf>
    <xf numFmtId="167" fontId="17" fillId="0" borderId="23" xfId="0" applyNumberFormat="1" applyFont="1" applyBorder="1"/>
    <xf numFmtId="167" fontId="15" fillId="0" borderId="23" xfId="0" applyNumberFormat="1" applyFont="1" applyBorder="1"/>
    <xf numFmtId="167" fontId="18" fillId="0" borderId="45" xfId="0" applyNumberFormat="1" applyFont="1" applyBorder="1"/>
    <xf numFmtId="167" fontId="23" fillId="0" borderId="46" xfId="0" applyNumberFormat="1" applyFont="1" applyBorder="1"/>
    <xf numFmtId="167" fontId="17" fillId="0" borderId="28" xfId="0" applyNumberFormat="1" applyFont="1" applyBorder="1"/>
    <xf numFmtId="167" fontId="17" fillId="0" borderId="46" xfId="0" applyNumberFormat="1" applyFont="1" applyBorder="1"/>
    <xf numFmtId="167" fontId="23" fillId="0" borderId="37" xfId="0" applyNumberFormat="1" applyFont="1" applyBorder="1"/>
    <xf numFmtId="167" fontId="17" fillId="0" borderId="27" xfId="0" applyNumberFormat="1" applyFont="1" applyBorder="1"/>
    <xf numFmtId="167" fontId="15" fillId="0" borderId="20" xfId="0" applyNumberFormat="1" applyFont="1" applyBorder="1"/>
    <xf numFmtId="167" fontId="17" fillId="0" borderId="19" xfId="1" applyNumberFormat="1" applyFont="1" applyBorder="1"/>
    <xf numFmtId="167" fontId="17" fillId="0" borderId="29" xfId="1" applyNumberFormat="1" applyFont="1" applyBorder="1"/>
    <xf numFmtId="167" fontId="18" fillId="0" borderId="22" xfId="1" applyNumberFormat="1" applyFont="1" applyBorder="1"/>
    <xf numFmtId="167" fontId="15" fillId="0" borderId="21" xfId="0" applyNumberFormat="1" applyFont="1" applyBorder="1" applyAlignment="1">
      <alignment horizontal="center"/>
    </xf>
    <xf numFmtId="167" fontId="15" fillId="0" borderId="32" xfId="0" applyNumberFormat="1" applyFont="1" applyBorder="1"/>
    <xf numFmtId="167" fontId="18" fillId="0" borderId="48" xfId="0" applyNumberFormat="1" applyFont="1" applyBorder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9" fontId="12" fillId="0" borderId="0" xfId="2" applyNumberFormat="1" applyFont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0" fontId="17" fillId="0" borderId="0" xfId="0" applyFont="1" applyAlignment="1">
      <alignment horizontal="left"/>
    </xf>
    <xf numFmtId="167" fontId="17" fillId="0" borderId="50" xfId="0" applyNumberFormat="1" applyFont="1" applyBorder="1"/>
    <xf numFmtId="0" fontId="15" fillId="0" borderId="52" xfId="0" applyFont="1" applyBorder="1"/>
    <xf numFmtId="0" fontId="15" fillId="0" borderId="54" xfId="0" applyFont="1" applyBorder="1"/>
    <xf numFmtId="167" fontId="15" fillId="0" borderId="55" xfId="0" applyNumberFormat="1" applyFont="1" applyBorder="1"/>
    <xf numFmtId="167" fontId="15" fillId="0" borderId="56" xfId="0" applyNumberFormat="1" applyFont="1" applyBorder="1"/>
    <xf numFmtId="0" fontId="15" fillId="0" borderId="12" xfId="0" applyFont="1" applyBorder="1"/>
    <xf numFmtId="0" fontId="15" fillId="0" borderId="0" xfId="0" applyFont="1" applyAlignment="1">
      <alignment horizontal="left"/>
    </xf>
    <xf numFmtId="167" fontId="15" fillId="0" borderId="22" xfId="0" applyNumberFormat="1" applyFont="1" applyBorder="1"/>
    <xf numFmtId="167" fontId="17" fillId="0" borderId="61" xfId="0" applyNumberFormat="1" applyFont="1" applyBorder="1"/>
    <xf numFmtId="167" fontId="17" fillId="0" borderId="62" xfId="0" applyNumberFormat="1" applyFont="1" applyBorder="1"/>
    <xf numFmtId="0" fontId="17" fillId="0" borderId="14" xfId="0" applyFont="1" applyBorder="1"/>
    <xf numFmtId="164" fontId="17" fillId="0" borderId="0" xfId="0" applyNumberFormat="1" applyFont="1"/>
    <xf numFmtId="0" fontId="25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13" fillId="2" borderId="4" xfId="0" applyNumberFormat="1" applyFont="1" applyFill="1" applyBorder="1" applyAlignment="1">
      <alignment horizontal="left"/>
    </xf>
    <xf numFmtId="166" fontId="26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167" fontId="15" fillId="0" borderId="65" xfId="0" applyNumberFormat="1" applyFont="1" applyBorder="1"/>
    <xf numFmtId="167" fontId="15" fillId="0" borderId="33" xfId="0" applyNumberFormat="1" applyFont="1" applyBorder="1"/>
    <xf numFmtId="167" fontId="15" fillId="0" borderId="66" xfId="0" applyNumberFormat="1" applyFont="1" applyBorder="1"/>
    <xf numFmtId="0" fontId="12" fillId="0" borderId="0" xfId="0" applyFont="1" applyAlignment="1">
      <alignment horizontal="right"/>
    </xf>
    <xf numFmtId="0" fontId="15" fillId="0" borderId="49" xfId="0" applyFont="1" applyBorder="1" applyAlignment="1">
      <alignment horizontal="left"/>
    </xf>
    <xf numFmtId="0" fontId="15" fillId="0" borderId="51" xfId="0" applyFont="1" applyBorder="1" applyAlignment="1">
      <alignment horizontal="left"/>
    </xf>
    <xf numFmtId="167" fontId="15" fillId="0" borderId="64" xfId="0" applyNumberFormat="1" applyFont="1" applyBorder="1"/>
    <xf numFmtId="167" fontId="15" fillId="0" borderId="63" xfId="0" applyNumberFormat="1" applyFont="1" applyBorder="1"/>
    <xf numFmtId="0" fontId="15" fillId="0" borderId="5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58" xfId="0" applyFont="1" applyBorder="1"/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64" fontId="28" fillId="0" borderId="14" xfId="1" applyFont="1" applyBorder="1" applyAlignment="1">
      <alignment horizontal="left"/>
    </xf>
    <xf numFmtId="164" fontId="31" fillId="0" borderId="14" xfId="1" applyFont="1" applyBorder="1"/>
    <xf numFmtId="164" fontId="33" fillId="0" borderId="15" xfId="1" applyFont="1" applyBorder="1" applyAlignment="1">
      <alignment horizontal="left"/>
    </xf>
    <xf numFmtId="164" fontId="28" fillId="0" borderId="14" xfId="1" applyFont="1" applyBorder="1"/>
    <xf numFmtId="164" fontId="33" fillId="0" borderId="14" xfId="1" applyFont="1" applyBorder="1" applyAlignment="1">
      <alignment horizontal="left"/>
    </xf>
    <xf numFmtId="164" fontId="33" fillId="0" borderId="14" xfId="1" applyFont="1" applyBorder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164" fontId="28" fillId="0" borderId="0" xfId="1" applyFont="1" applyBorder="1" applyAlignment="1">
      <alignment horizontal="left"/>
    </xf>
    <xf numFmtId="164" fontId="33" fillId="0" borderId="0" xfId="1" applyFont="1" applyBorder="1" applyAlignment="1">
      <alignment horizontal="left"/>
    </xf>
    <xf numFmtId="164" fontId="28" fillId="0" borderId="0" xfId="1" applyFont="1" applyBorder="1"/>
    <xf numFmtId="164" fontId="31" fillId="0" borderId="0" xfId="1" applyFont="1" applyBorder="1"/>
    <xf numFmtId="164" fontId="33" fillId="0" borderId="0" xfId="1" applyFont="1" applyBorder="1" applyAlignment="1">
      <alignment horizontal="right"/>
    </xf>
    <xf numFmtId="167" fontId="17" fillId="0" borderId="68" xfId="0" applyNumberFormat="1" applyFont="1" applyBorder="1"/>
    <xf numFmtId="167" fontId="15" fillId="0" borderId="34" xfId="0" applyNumberFormat="1" applyFont="1" applyBorder="1"/>
    <xf numFmtId="167" fontId="14" fillId="0" borderId="69" xfId="0" applyNumberFormat="1" applyFont="1" applyBorder="1" applyAlignment="1">
      <alignment horizontal="centerContinuous" vertical="center"/>
    </xf>
    <xf numFmtId="167" fontId="15" fillId="0" borderId="72" xfId="0" applyNumberFormat="1" applyFont="1" applyBorder="1"/>
    <xf numFmtId="167" fontId="17" fillId="0" borderId="71" xfId="0" applyNumberFormat="1" applyFont="1" applyBorder="1"/>
    <xf numFmtId="167" fontId="18" fillId="0" borderId="67" xfId="0" applyNumberFormat="1" applyFont="1" applyBorder="1"/>
    <xf numFmtId="166" fontId="13" fillId="2" borderId="0" xfId="1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/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4" fontId="28" fillId="0" borderId="0" xfId="1" applyFont="1" applyBorder="1" applyAlignment="1">
      <alignment horizontal="right"/>
    </xf>
    <xf numFmtId="166" fontId="13" fillId="2" borderId="7" xfId="1" applyNumberFormat="1" applyFont="1" applyFill="1" applyBorder="1" applyAlignment="1">
      <alignment horizontal="left"/>
    </xf>
    <xf numFmtId="0" fontId="13" fillId="2" borderId="0" xfId="0" applyFont="1" applyFill="1" applyAlignment="1">
      <alignment horizontal="right"/>
    </xf>
    <xf numFmtId="166" fontId="13" fillId="2" borderId="4" xfId="1" applyNumberFormat="1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166" fontId="13" fillId="2" borderId="0" xfId="0" applyNumberFormat="1" applyFont="1" applyFill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2" fontId="15" fillId="0" borderId="26" xfId="0" applyNumberFormat="1" applyFont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2" fontId="30" fillId="0" borderId="0" xfId="0" applyNumberFormat="1" applyFont="1" applyAlignment="1">
      <alignment horizontal="center"/>
    </xf>
    <xf numFmtId="0" fontId="15" fillId="0" borderId="73" xfId="0" applyFont="1" applyBorder="1"/>
    <xf numFmtId="167" fontId="15" fillId="0" borderId="75" xfId="0" applyNumberFormat="1" applyFont="1" applyBorder="1"/>
    <xf numFmtId="9" fontId="31" fillId="0" borderId="13" xfId="2" applyFont="1" applyBorder="1" applyAlignment="1">
      <alignment horizontal="left"/>
    </xf>
    <xf numFmtId="167" fontId="15" fillId="0" borderId="76" xfId="0" applyNumberFormat="1" applyFont="1" applyBorder="1"/>
    <xf numFmtId="0" fontId="15" fillId="0" borderId="12" xfId="0" applyFont="1" applyBorder="1" applyAlignment="1">
      <alignment horizontal="left" vertical="center"/>
    </xf>
    <xf numFmtId="2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5" fillId="0" borderId="52" xfId="0" applyFont="1" applyBorder="1" applyAlignment="1">
      <alignment vertical="center"/>
    </xf>
    <xf numFmtId="167" fontId="15" fillId="0" borderId="74" xfId="0" applyNumberFormat="1" applyFont="1" applyBorder="1" applyAlignment="1">
      <alignment vertical="center"/>
    </xf>
    <xf numFmtId="167" fontId="15" fillId="0" borderId="64" xfId="0" applyNumberFormat="1" applyFont="1" applyBorder="1" applyAlignment="1">
      <alignment vertical="center"/>
    </xf>
    <xf numFmtId="0" fontId="15" fillId="0" borderId="6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167" fontId="15" fillId="0" borderId="50" xfId="0" applyNumberFormat="1" applyFont="1" applyBorder="1" applyAlignment="1">
      <alignment vertical="center"/>
    </xf>
    <xf numFmtId="0" fontId="15" fillId="0" borderId="28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167" fontId="15" fillId="0" borderId="63" xfId="0" applyNumberFormat="1" applyFont="1" applyBorder="1" applyAlignment="1">
      <alignment vertical="center"/>
    </xf>
    <xf numFmtId="167" fontId="35" fillId="0" borderId="0" xfId="0" applyNumberFormat="1" applyFont="1"/>
    <xf numFmtId="167" fontId="15" fillId="0" borderId="77" xfId="0" applyNumberFormat="1" applyFont="1" applyBorder="1"/>
    <xf numFmtId="2" fontId="28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167" fontId="15" fillId="0" borderId="36" xfId="0" applyNumberFormat="1" applyFont="1" applyBorder="1" applyAlignment="1">
      <alignment horizontal="center" vertical="center"/>
    </xf>
    <xf numFmtId="167" fontId="15" fillId="0" borderId="29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1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2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49" fontId="15" fillId="0" borderId="38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8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167" fontId="19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46036</xdr:colOff>
      <xdr:row>1</xdr:row>
      <xdr:rowOff>110833</xdr:rowOff>
    </xdr:from>
    <xdr:to>
      <xdr:col>6</xdr:col>
      <xdr:colOff>1104896</xdr:colOff>
      <xdr:row>4</xdr:row>
      <xdr:rowOff>442476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75922" y="301333"/>
          <a:ext cx="1413883" cy="773257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1054</xdr:rowOff>
    </xdr:from>
    <xdr:to>
      <xdr:col>4</xdr:col>
      <xdr:colOff>1407590</xdr:colOff>
      <xdr:row>1</xdr:row>
      <xdr:rowOff>531280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07439" y="167742"/>
          <a:ext cx="1628776" cy="5302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W74"/>
  <sheetViews>
    <sheetView showGridLines="0" tabSelected="1" topLeftCell="C4" zoomScale="110" zoomScaleNormal="110" zoomScaleSheetLayoutView="75" workbookViewId="0">
      <selection activeCell="G10" sqref="G10"/>
    </sheetView>
  </sheetViews>
  <sheetFormatPr baseColWidth="10" defaultColWidth="9.140625" defaultRowHeight="15" x14ac:dyDescent="0.25"/>
  <cols>
    <col min="1" max="1" width="1.42578125" style="144" customWidth="1"/>
    <col min="2" max="2" width="0.5703125" style="144" customWidth="1"/>
    <col min="3" max="3" width="2.5703125" style="144" customWidth="1"/>
    <col min="4" max="4" width="0.5703125" style="144" customWidth="1"/>
    <col min="5" max="5" width="0.85546875" style="145" customWidth="1"/>
    <col min="6" max="6" width="1.28515625" style="145" customWidth="1"/>
    <col min="7" max="7" width="36.28515625" style="145" customWidth="1"/>
    <col min="8" max="8" width="3.5703125" style="145" customWidth="1"/>
    <col min="9" max="9" width="16.28515625" style="145" customWidth="1"/>
    <col min="10" max="10" width="1.42578125" style="145" customWidth="1"/>
    <col min="11" max="11" width="2.42578125" style="145" customWidth="1"/>
    <col min="12" max="12" width="16.42578125" style="145" customWidth="1"/>
    <col min="13" max="13" width="0.7109375" style="145" customWidth="1"/>
    <col min="14" max="14" width="14.5703125" style="145" customWidth="1"/>
    <col min="15" max="15" width="1.140625" style="145" customWidth="1"/>
    <col min="16" max="16" width="0.85546875" style="145" customWidth="1"/>
    <col min="17" max="17" width="2.42578125" style="146" customWidth="1"/>
    <col min="18" max="18" width="9.28515625" style="146" bestFit="1" customWidth="1"/>
    <col min="19" max="19" width="11.42578125" style="146" bestFit="1" customWidth="1"/>
    <col min="20" max="20" width="9.28515625" style="146" bestFit="1" customWidth="1"/>
    <col min="21" max="21" width="9.28515625" style="147" bestFit="1" customWidth="1"/>
    <col min="22" max="16384" width="9.140625" style="144"/>
  </cols>
  <sheetData>
    <row r="2" spans="3:23" ht="13.5" customHeight="1" thickBot="1" x14ac:dyDescent="0.3"/>
    <row r="3" spans="3:23" ht="6" customHeight="1" x14ac:dyDescent="0.25">
      <c r="C3" s="148"/>
      <c r="D3" s="149"/>
      <c r="E3" s="150"/>
      <c r="F3" s="150"/>
      <c r="G3" s="150"/>
      <c r="H3" s="150"/>
      <c r="I3" s="150"/>
      <c r="J3" s="150"/>
      <c r="K3" s="150"/>
      <c r="L3" s="151"/>
      <c r="M3" s="151"/>
      <c r="N3" s="151"/>
      <c r="O3" s="151"/>
      <c r="P3" s="150"/>
      <c r="Q3" s="213"/>
    </row>
    <row r="4" spans="3:23" x14ac:dyDescent="0.25">
      <c r="C4" s="152"/>
      <c r="L4" s="214"/>
      <c r="M4" s="214"/>
      <c r="N4" s="214"/>
      <c r="O4" s="214"/>
      <c r="Q4" s="215"/>
    </row>
    <row r="5" spans="3:23" ht="41.1" customHeight="1" x14ac:dyDescent="0.3">
      <c r="C5" s="152"/>
      <c r="E5" s="251" t="s">
        <v>120</v>
      </c>
      <c r="F5" s="251"/>
      <c r="G5" s="251"/>
      <c r="H5" s="251"/>
      <c r="I5" s="251"/>
      <c r="J5" s="251"/>
      <c r="K5" s="251"/>
      <c r="L5" s="251"/>
      <c r="M5" s="251"/>
      <c r="N5" s="251"/>
      <c r="O5" s="251"/>
      <c r="Q5" s="215"/>
    </row>
    <row r="6" spans="3:23" ht="4.5" customHeight="1" x14ac:dyDescent="0.25">
      <c r="C6" s="152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Q6" s="215"/>
    </row>
    <row r="7" spans="3:23" ht="18.75" customHeight="1" x14ac:dyDescent="0.3">
      <c r="C7" s="152"/>
      <c r="E7" s="251" t="s">
        <v>87</v>
      </c>
      <c r="F7" s="251"/>
      <c r="G7" s="251"/>
      <c r="H7" s="251"/>
      <c r="I7" s="251"/>
      <c r="J7" s="251"/>
      <c r="K7" s="251"/>
      <c r="L7" s="251"/>
      <c r="M7" s="251"/>
      <c r="N7" s="251"/>
      <c r="O7" s="251"/>
      <c r="Q7" s="215"/>
    </row>
    <row r="8" spans="3:23" ht="5.25" customHeight="1" x14ac:dyDescent="0.25">
      <c r="C8" s="152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Q8" s="215"/>
    </row>
    <row r="9" spans="3:23" x14ac:dyDescent="0.25">
      <c r="C9" s="152"/>
      <c r="E9" s="252" t="s">
        <v>155</v>
      </c>
      <c r="F9" s="252"/>
      <c r="G9" s="252"/>
      <c r="H9" s="252"/>
      <c r="I9" s="252"/>
      <c r="J9" s="252"/>
      <c r="K9" s="252"/>
      <c r="L9" s="252"/>
      <c r="M9" s="252"/>
      <c r="N9" s="252"/>
      <c r="O9" s="252"/>
      <c r="Q9" s="215"/>
    </row>
    <row r="10" spans="3:23" ht="5.25" customHeight="1" x14ac:dyDescent="0.25">
      <c r="C10" s="152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Q10" s="215"/>
    </row>
    <row r="11" spans="3:23" x14ac:dyDescent="0.25">
      <c r="C11" s="152"/>
      <c r="E11" s="253" t="s">
        <v>2</v>
      </c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Q11" s="215"/>
    </row>
    <row r="12" spans="3:23" ht="4.5" customHeight="1" x14ac:dyDescent="0.25">
      <c r="C12" s="152"/>
      <c r="D12" s="177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203"/>
      <c r="Q12" s="215"/>
    </row>
    <row r="13" spans="3:23" x14ac:dyDescent="0.25">
      <c r="C13" s="152"/>
      <c r="D13" s="179"/>
      <c r="E13" s="220"/>
      <c r="F13" s="220"/>
      <c r="G13" s="231" t="s">
        <v>1</v>
      </c>
      <c r="H13" s="220"/>
      <c r="I13" s="223" t="str">
        <f>+'Balance General'!F6</f>
        <v>marzo 2022</v>
      </c>
      <c r="J13" s="205"/>
      <c r="K13" s="220"/>
      <c r="L13" s="229" t="str">
        <f>+'Balance General'!G6</f>
        <v>febrero 2022</v>
      </c>
      <c r="M13" s="205"/>
      <c r="N13" s="230" t="s">
        <v>107</v>
      </c>
      <c r="O13" s="205"/>
      <c r="P13" s="180"/>
      <c r="Q13" s="153"/>
      <c r="R13" s="145"/>
      <c r="U13" s="146"/>
      <c r="V13" s="146"/>
      <c r="W13" s="147"/>
    </row>
    <row r="14" spans="3:23" x14ac:dyDescent="0.25">
      <c r="C14" s="152"/>
      <c r="D14" s="179"/>
      <c r="E14" s="220"/>
      <c r="F14" s="220"/>
      <c r="G14" s="231"/>
      <c r="H14" s="220"/>
      <c r="I14" s="244" t="s">
        <v>148</v>
      </c>
      <c r="J14" s="205"/>
      <c r="K14" s="220"/>
      <c r="L14" s="244" t="s">
        <v>149</v>
      </c>
      <c r="M14" s="245"/>
      <c r="N14" s="246" t="s">
        <v>150</v>
      </c>
      <c r="O14" s="205"/>
      <c r="P14" s="180"/>
      <c r="Q14" s="153"/>
      <c r="R14" s="145"/>
      <c r="U14" s="146"/>
      <c r="V14" s="146"/>
      <c r="W14" s="147"/>
    </row>
    <row r="15" spans="3:23" ht="19.5" customHeight="1" x14ac:dyDescent="0.25">
      <c r="C15" s="152"/>
      <c r="D15" s="179"/>
      <c r="E15" s="220"/>
      <c r="F15" s="206" t="s">
        <v>136</v>
      </c>
      <c r="G15" s="206"/>
      <c r="H15" s="206"/>
      <c r="I15" s="194">
        <f>+'Balance General'!F8</f>
        <v>669725.52</v>
      </c>
      <c r="J15" s="194"/>
      <c r="K15" s="206"/>
      <c r="L15" s="194">
        <f>+'Balance General'!G8</f>
        <v>878063.87</v>
      </c>
      <c r="M15" s="194"/>
      <c r="N15" s="194">
        <f t="shared" ref="N15:N20" si="0">+I15-L15</f>
        <v>-208338.34999999998</v>
      </c>
      <c r="O15" s="194"/>
      <c r="P15" s="226"/>
      <c r="Q15" s="153"/>
      <c r="R15" s="145"/>
      <c r="U15" s="146"/>
      <c r="V15" s="146"/>
      <c r="W15" s="147"/>
    </row>
    <row r="16" spans="3:23" ht="19.5" customHeight="1" x14ac:dyDescent="0.25">
      <c r="C16" s="152"/>
      <c r="D16" s="179"/>
      <c r="E16" s="220"/>
      <c r="F16" s="206" t="s">
        <v>137</v>
      </c>
      <c r="G16" s="206"/>
      <c r="H16" s="220"/>
      <c r="I16" s="194">
        <f>+'Balance General'!F14</f>
        <v>143772905.58000001</v>
      </c>
      <c r="J16" s="194"/>
      <c r="K16" s="191"/>
      <c r="L16" s="194">
        <f>+'Balance General'!G14</f>
        <v>127549985.83</v>
      </c>
      <c r="M16" s="194"/>
      <c r="N16" s="194">
        <f t="shared" si="0"/>
        <v>16222919.750000015</v>
      </c>
      <c r="O16" s="194"/>
      <c r="P16" s="226"/>
      <c r="Q16" s="153"/>
      <c r="R16" s="145"/>
      <c r="U16" s="146"/>
      <c r="V16" s="146"/>
      <c r="W16" s="147"/>
    </row>
    <row r="17" spans="3:23" ht="19.5" customHeight="1" x14ac:dyDescent="0.25">
      <c r="C17" s="152"/>
      <c r="D17" s="179"/>
      <c r="E17" s="220"/>
      <c r="F17" s="206" t="s">
        <v>138</v>
      </c>
      <c r="G17" s="206"/>
      <c r="H17" s="220"/>
      <c r="I17" s="194">
        <f>+'Balance General'!F22</f>
        <v>5740687.3099999875</v>
      </c>
      <c r="J17" s="194"/>
      <c r="K17" s="191"/>
      <c r="L17" s="194">
        <f>+'Balance General'!G22</f>
        <v>5766205.8799999803</v>
      </c>
      <c r="M17" s="194"/>
      <c r="N17" s="194">
        <f t="shared" si="0"/>
        <v>-25518.569999992847</v>
      </c>
      <c r="O17" s="194"/>
      <c r="P17" s="226"/>
      <c r="Q17" s="153"/>
      <c r="R17" s="145"/>
      <c r="U17" s="146"/>
      <c r="V17" s="146"/>
      <c r="W17" s="147"/>
    </row>
    <row r="18" spans="3:23" ht="19.5" customHeight="1" x14ac:dyDescent="0.25">
      <c r="C18" s="152"/>
      <c r="D18" s="179"/>
      <c r="E18" s="220"/>
      <c r="F18" s="206" t="s">
        <v>139</v>
      </c>
      <c r="G18" s="206"/>
      <c r="H18" s="220"/>
      <c r="I18" s="194">
        <f>+'Balance General'!F45</f>
        <v>4804464.1899999995</v>
      </c>
      <c r="J18" s="194"/>
      <c r="K18" s="191"/>
      <c r="L18" s="194">
        <f>+'Balance General'!G45</f>
        <v>4925831.1900000004</v>
      </c>
      <c r="M18" s="194"/>
      <c r="N18" s="194">
        <f t="shared" si="0"/>
        <v>-121367.00000000093</v>
      </c>
      <c r="O18" s="194"/>
      <c r="P18" s="226"/>
      <c r="Q18" s="153"/>
      <c r="R18" s="145"/>
      <c r="U18" s="146"/>
      <c r="V18" s="146"/>
      <c r="W18" s="147"/>
    </row>
    <row r="19" spans="3:23" ht="19.5" customHeight="1" x14ac:dyDescent="0.25">
      <c r="C19" s="152"/>
      <c r="D19" s="179"/>
      <c r="E19" s="206"/>
      <c r="F19" s="207" t="s">
        <v>140</v>
      </c>
      <c r="G19" s="206"/>
      <c r="H19" s="220"/>
      <c r="I19" s="191">
        <f>+'Balance General'!F51</f>
        <v>6671499.0599999996</v>
      </c>
      <c r="J19" s="191"/>
      <c r="K19" s="191"/>
      <c r="L19" s="191">
        <f>+'Balance General'!G51</f>
        <v>6815160.2400000002</v>
      </c>
      <c r="M19" s="191"/>
      <c r="N19" s="194">
        <f t="shared" si="0"/>
        <v>-143661.18000000063</v>
      </c>
      <c r="O19" s="194"/>
      <c r="P19" s="226"/>
      <c r="Q19" s="153"/>
      <c r="R19" s="145"/>
      <c r="U19" s="146"/>
      <c r="V19" s="146"/>
      <c r="W19" s="147"/>
    </row>
    <row r="20" spans="3:23" ht="19.5" customHeight="1" x14ac:dyDescent="0.25">
      <c r="C20" s="152"/>
      <c r="D20" s="179"/>
      <c r="E20" s="206"/>
      <c r="F20" s="206" t="s">
        <v>141</v>
      </c>
      <c r="G20" s="206"/>
      <c r="H20" s="220"/>
      <c r="I20" s="182">
        <f>+'Balance General'!F59</f>
        <v>56562.979999999981</v>
      </c>
      <c r="J20" s="191"/>
      <c r="K20" s="191"/>
      <c r="L20" s="182">
        <f>+'Balance General'!G59</f>
        <v>58548.549999999988</v>
      </c>
      <c r="M20" s="191"/>
      <c r="N20" s="183">
        <f t="shared" si="0"/>
        <v>-1985.570000000007</v>
      </c>
      <c r="O20" s="194"/>
      <c r="P20" s="226"/>
      <c r="Q20" s="153"/>
      <c r="R20" s="145"/>
      <c r="U20" s="146"/>
      <c r="V20" s="146"/>
      <c r="W20" s="147"/>
    </row>
    <row r="21" spans="3:23" ht="5.25" hidden="1" customHeight="1" x14ac:dyDescent="0.25">
      <c r="C21" s="152"/>
      <c r="D21" s="179"/>
      <c r="E21" s="220"/>
      <c r="F21" s="206"/>
      <c r="G21" s="206"/>
      <c r="H21" s="220"/>
      <c r="I21" s="193"/>
      <c r="J21" s="193"/>
      <c r="K21" s="191"/>
      <c r="L21" s="193"/>
      <c r="M21" s="193"/>
      <c r="N21" s="193"/>
      <c r="O21" s="193"/>
      <c r="P21" s="180"/>
      <c r="Q21" s="153"/>
      <c r="R21" s="145"/>
      <c r="U21" s="154"/>
      <c r="V21" s="146"/>
      <c r="W21" s="147"/>
    </row>
    <row r="22" spans="3:23" ht="21" customHeight="1" thickBot="1" x14ac:dyDescent="0.3">
      <c r="C22" s="152"/>
      <c r="D22" s="179"/>
      <c r="E22" s="220"/>
      <c r="F22" s="220"/>
      <c r="G22" s="208" t="s">
        <v>88</v>
      </c>
      <c r="H22" s="208" t="s">
        <v>0</v>
      </c>
      <c r="I22" s="184">
        <f>SUM(I15:I20)</f>
        <v>161715844.64000002</v>
      </c>
      <c r="J22" s="192"/>
      <c r="K22" s="208" t="s">
        <v>0</v>
      </c>
      <c r="L22" s="184">
        <f>SUM(L15:L20)</f>
        <v>145993795.56</v>
      </c>
      <c r="M22" s="192"/>
      <c r="N22" s="184">
        <f>SUM(N15:N20)</f>
        <v>15722049.080000021</v>
      </c>
      <c r="O22" s="192"/>
      <c r="P22" s="226"/>
      <c r="Q22" s="153"/>
      <c r="R22" s="145"/>
      <c r="U22" s="146"/>
      <c r="V22" s="146"/>
      <c r="W22" s="147"/>
    </row>
    <row r="23" spans="3:23" ht="8.25" customHeight="1" thickTop="1" x14ac:dyDescent="0.25">
      <c r="C23" s="152"/>
      <c r="D23" s="179"/>
      <c r="E23" s="206"/>
      <c r="F23" s="220"/>
      <c r="G23" s="220"/>
      <c r="H23" s="220"/>
      <c r="I23" s="207"/>
      <c r="J23" s="207"/>
      <c r="K23" s="220"/>
      <c r="L23" s="207"/>
      <c r="M23" s="207"/>
      <c r="N23" s="207"/>
      <c r="O23" s="207"/>
      <c r="P23" s="180"/>
      <c r="Q23" s="153"/>
      <c r="R23" s="145"/>
      <c r="U23" s="146"/>
      <c r="V23" s="146"/>
      <c r="W23" s="147"/>
    </row>
    <row r="24" spans="3:23" ht="12.75" customHeight="1" x14ac:dyDescent="0.25">
      <c r="C24" s="152"/>
      <c r="D24" s="179"/>
      <c r="E24" s="220"/>
      <c r="F24" s="208" t="s">
        <v>116</v>
      </c>
      <c r="G24" s="204"/>
      <c r="H24" s="220"/>
      <c r="I24" s="207"/>
      <c r="J24" s="207"/>
      <c r="K24" s="220"/>
      <c r="L24" s="207"/>
      <c r="M24" s="207"/>
      <c r="N24" s="207"/>
      <c r="O24" s="207"/>
      <c r="P24" s="180"/>
      <c r="Q24" s="153"/>
      <c r="R24" s="145"/>
      <c r="U24" s="146"/>
      <c r="V24" s="146"/>
      <c r="W24" s="147"/>
    </row>
    <row r="25" spans="3:23" ht="6" customHeight="1" x14ac:dyDescent="0.25">
      <c r="C25" s="152"/>
      <c r="D25" s="179"/>
      <c r="E25" s="206"/>
      <c r="F25" s="220"/>
      <c r="G25" s="220"/>
      <c r="H25" s="220"/>
      <c r="I25" s="207"/>
      <c r="J25" s="207"/>
      <c r="K25" s="220"/>
      <c r="L25" s="207"/>
      <c r="M25" s="207"/>
      <c r="N25" s="207"/>
      <c r="O25" s="207"/>
      <c r="P25" s="180"/>
      <c r="Q25" s="153"/>
      <c r="R25" s="145"/>
      <c r="U25" s="146"/>
      <c r="V25" s="146"/>
      <c r="W25" s="147"/>
    </row>
    <row r="26" spans="3:23" ht="14.25" customHeight="1" x14ac:dyDescent="0.25">
      <c r="C26" s="152"/>
      <c r="D26" s="179"/>
      <c r="E26" s="204" t="s">
        <v>117</v>
      </c>
      <c r="F26" s="209"/>
      <c r="G26" s="220"/>
      <c r="H26" s="220"/>
      <c r="I26" s="207"/>
      <c r="J26" s="207"/>
      <c r="K26" s="220"/>
      <c r="L26" s="207"/>
      <c r="M26" s="207"/>
      <c r="N26" s="207"/>
      <c r="O26" s="207"/>
      <c r="P26" s="180"/>
      <c r="Q26" s="153"/>
      <c r="R26" s="145"/>
      <c r="U26" s="146"/>
      <c r="V26" s="146"/>
      <c r="W26" s="147"/>
    </row>
    <row r="27" spans="3:23" ht="21" customHeight="1" x14ac:dyDescent="0.25">
      <c r="C27" s="152"/>
      <c r="D27" s="179"/>
      <c r="E27" s="206"/>
      <c r="F27" s="250" t="s">
        <v>142</v>
      </c>
      <c r="G27" s="250"/>
      <c r="H27" s="206"/>
      <c r="I27" s="194">
        <f>+'Balance General'!F67</f>
        <v>503356.16000000003</v>
      </c>
      <c r="J27" s="194"/>
      <c r="K27" s="206"/>
      <c r="L27" s="194">
        <f>+'Balance General'!G67</f>
        <v>495002.08</v>
      </c>
      <c r="M27" s="194"/>
      <c r="N27" s="194">
        <f>+I27-L27</f>
        <v>8354.0800000000163</v>
      </c>
      <c r="O27" s="194"/>
      <c r="P27" s="180"/>
      <c r="Q27" s="153"/>
      <c r="R27" s="145"/>
      <c r="U27" s="146"/>
      <c r="V27" s="146"/>
      <c r="W27" s="147"/>
    </row>
    <row r="28" spans="3:23" ht="21" customHeight="1" x14ac:dyDescent="0.25">
      <c r="C28" s="152"/>
      <c r="D28" s="179"/>
      <c r="E28" s="206"/>
      <c r="F28" s="220" t="s">
        <v>143</v>
      </c>
      <c r="G28" s="220"/>
      <c r="H28" s="220"/>
      <c r="I28" s="193">
        <f>+'Balance General'!F73</f>
        <v>107206024.11</v>
      </c>
      <c r="J28" s="207"/>
      <c r="K28" s="220"/>
      <c r="L28" s="193">
        <f>+'Balance General'!G73</f>
        <v>107331658.27</v>
      </c>
      <c r="M28" s="193"/>
      <c r="N28" s="194">
        <f>+I28-L28</f>
        <v>-125634.15999999642</v>
      </c>
      <c r="O28" s="194"/>
      <c r="P28" s="180"/>
      <c r="Q28" s="153"/>
      <c r="R28" s="145"/>
      <c r="U28" s="146"/>
      <c r="V28" s="146"/>
      <c r="W28" s="147"/>
    </row>
    <row r="29" spans="3:23" ht="21" customHeight="1" x14ac:dyDescent="0.25">
      <c r="C29" s="152"/>
      <c r="D29" s="179"/>
      <c r="E29" s="220"/>
      <c r="F29" s="220" t="s">
        <v>144</v>
      </c>
      <c r="G29" s="220"/>
      <c r="H29" s="220"/>
      <c r="I29" s="185">
        <f>+'Balance General'!F77</f>
        <v>656401.99</v>
      </c>
      <c r="J29" s="193"/>
      <c r="K29" s="220"/>
      <c r="L29" s="185">
        <f>+'Balance General'!G77</f>
        <v>655713.71</v>
      </c>
      <c r="M29" s="193"/>
      <c r="N29" s="183">
        <f>+I29-L29</f>
        <v>688.28000000002794</v>
      </c>
      <c r="O29" s="194"/>
      <c r="P29" s="181"/>
      <c r="Q29" s="153"/>
      <c r="R29" s="145"/>
      <c r="U29" s="146"/>
      <c r="V29" s="146"/>
      <c r="W29" s="147"/>
    </row>
    <row r="30" spans="3:23" ht="4.5" hidden="1" customHeight="1" x14ac:dyDescent="0.25">
      <c r="C30" s="152"/>
      <c r="D30" s="179"/>
      <c r="E30" s="220"/>
      <c r="F30" s="220"/>
      <c r="G30" s="220"/>
      <c r="H30" s="220"/>
      <c r="I30" s="193"/>
      <c r="J30" s="193"/>
      <c r="K30" s="220"/>
      <c r="L30" s="193"/>
      <c r="M30" s="193"/>
      <c r="N30" s="193"/>
      <c r="O30" s="193"/>
      <c r="P30" s="180"/>
      <c r="Q30" s="153"/>
      <c r="R30" s="145"/>
      <c r="U30" s="146"/>
      <c r="V30" s="146"/>
      <c r="W30" s="147"/>
    </row>
    <row r="31" spans="3:23" ht="21" customHeight="1" x14ac:dyDescent="0.25">
      <c r="C31" s="152"/>
      <c r="D31" s="179"/>
      <c r="E31" s="220"/>
      <c r="F31" s="220"/>
      <c r="G31" s="210" t="s">
        <v>89</v>
      </c>
      <c r="H31" s="208" t="s">
        <v>0</v>
      </c>
      <c r="I31" s="186">
        <f>SUM(I27:I29)</f>
        <v>108365782.25999999</v>
      </c>
      <c r="J31" s="192"/>
      <c r="K31" s="208" t="s">
        <v>0</v>
      </c>
      <c r="L31" s="186">
        <f>+L27+L28+L29</f>
        <v>108482374.05999999</v>
      </c>
      <c r="M31" s="192"/>
      <c r="N31" s="186">
        <f>SUM(N27:N29)</f>
        <v>-116591.79999999638</v>
      </c>
      <c r="O31" s="192"/>
      <c r="P31" s="180"/>
      <c r="Q31" s="153"/>
      <c r="R31" s="145"/>
      <c r="U31" s="146"/>
      <c r="V31" s="146"/>
      <c r="W31" s="147"/>
    </row>
    <row r="32" spans="3:23" ht="9.75" hidden="1" customHeight="1" x14ac:dyDescent="0.25">
      <c r="C32" s="152"/>
      <c r="D32" s="179"/>
      <c r="E32" s="220"/>
      <c r="F32" s="220"/>
      <c r="G32" s="206"/>
      <c r="H32" s="220"/>
      <c r="I32" s="207"/>
      <c r="J32" s="207"/>
      <c r="K32" s="220"/>
      <c r="L32" s="207"/>
      <c r="M32" s="207"/>
      <c r="N32" s="207"/>
      <c r="O32" s="207"/>
      <c r="P32" s="180"/>
      <c r="Q32" s="153"/>
      <c r="R32" s="145"/>
      <c r="U32" s="146"/>
      <c r="V32" s="146"/>
      <c r="W32" s="147"/>
    </row>
    <row r="33" spans="3:23" ht="6" hidden="1" customHeight="1" x14ac:dyDescent="0.25">
      <c r="C33" s="152"/>
      <c r="D33" s="179"/>
      <c r="E33" s="220"/>
      <c r="F33" s="206"/>
      <c r="G33" s="206"/>
      <c r="H33" s="220"/>
      <c r="I33" s="207"/>
      <c r="J33" s="207"/>
      <c r="K33" s="220"/>
      <c r="L33" s="207"/>
      <c r="M33" s="207"/>
      <c r="N33" s="207"/>
      <c r="O33" s="207"/>
      <c r="P33" s="180"/>
      <c r="Q33" s="153"/>
      <c r="R33" s="145"/>
      <c r="U33" s="146"/>
      <c r="V33" s="146"/>
      <c r="W33" s="147"/>
    </row>
    <row r="34" spans="3:23" ht="21" customHeight="1" x14ac:dyDescent="0.25">
      <c r="C34" s="152"/>
      <c r="D34" s="179"/>
      <c r="E34" s="204" t="s">
        <v>145</v>
      </c>
      <c r="F34" s="211"/>
      <c r="G34" s="206"/>
      <c r="H34" s="220"/>
      <c r="I34" s="207"/>
      <c r="J34" s="207"/>
      <c r="K34" s="220"/>
      <c r="L34" s="207"/>
      <c r="M34" s="207"/>
      <c r="N34" s="207"/>
      <c r="O34" s="207"/>
      <c r="P34" s="180"/>
      <c r="Q34" s="153"/>
      <c r="R34" s="145"/>
      <c r="U34" s="146"/>
      <c r="V34" s="146"/>
      <c r="W34" s="147"/>
    </row>
    <row r="35" spans="3:23" ht="21" customHeight="1" x14ac:dyDescent="0.25">
      <c r="C35" s="152"/>
      <c r="D35" s="179"/>
      <c r="E35" s="220"/>
      <c r="F35" s="206" t="s">
        <v>9</v>
      </c>
      <c r="G35" s="206"/>
      <c r="H35" s="220"/>
      <c r="I35" s="194">
        <f>+'Balance General'!F84</f>
        <v>148476018.59000003</v>
      </c>
      <c r="J35" s="194"/>
      <c r="K35" s="220"/>
      <c r="L35" s="194">
        <f>+'Balance General'!G84</f>
        <v>151225311.43000001</v>
      </c>
      <c r="M35" s="194"/>
      <c r="N35" s="194">
        <f>+I35-L35</f>
        <v>-2749292.8399999738</v>
      </c>
      <c r="O35" s="194"/>
      <c r="P35" s="180"/>
      <c r="Q35" s="153"/>
      <c r="R35" s="145"/>
      <c r="U35" s="146"/>
      <c r="V35" s="146"/>
      <c r="W35" s="147"/>
    </row>
    <row r="36" spans="3:23" ht="21" customHeight="1" x14ac:dyDescent="0.25">
      <c r="C36" s="152"/>
      <c r="D36" s="179"/>
      <c r="E36" s="220"/>
      <c r="F36" s="206" t="s">
        <v>112</v>
      </c>
      <c r="G36" s="206"/>
      <c r="H36" s="220"/>
      <c r="I36" s="194">
        <f>+'Balance General'!F104</f>
        <v>129097386.36</v>
      </c>
      <c r="J36" s="194"/>
      <c r="K36" s="220"/>
      <c r="L36" s="194">
        <f>+'Balance General'!G104</f>
        <v>113002506.38</v>
      </c>
      <c r="M36" s="194"/>
      <c r="N36" s="194">
        <f>+I36-L36</f>
        <v>16094879.980000004</v>
      </c>
      <c r="O36" s="194"/>
      <c r="P36" s="180"/>
      <c r="Q36" s="155"/>
      <c r="R36" s="145"/>
      <c r="U36" s="146"/>
      <c r="V36" s="146"/>
      <c r="W36" s="147"/>
    </row>
    <row r="37" spans="3:23" ht="21" customHeight="1" x14ac:dyDescent="0.25">
      <c r="C37" s="152"/>
      <c r="D37" s="179"/>
      <c r="E37" s="220"/>
      <c r="F37" s="206" t="s">
        <v>123</v>
      </c>
      <c r="G37" s="206"/>
      <c r="H37" s="220"/>
      <c r="I37" s="194">
        <f>+'Balance General'!F111</f>
        <v>-226006912.31</v>
      </c>
      <c r="J37" s="194"/>
      <c r="K37" s="220"/>
      <c r="L37" s="194">
        <f>+'Balance General'!G111</f>
        <v>-226408256.58000001</v>
      </c>
      <c r="M37" s="194"/>
      <c r="N37" s="194">
        <f>+I37-L37</f>
        <v>401344.27000001073</v>
      </c>
      <c r="O37" s="194"/>
      <c r="P37" s="180"/>
      <c r="Q37" s="155"/>
      <c r="R37" s="145"/>
      <c r="U37" s="146"/>
      <c r="V37" s="146"/>
      <c r="W37" s="147"/>
    </row>
    <row r="38" spans="3:23" ht="21" customHeight="1" x14ac:dyDescent="0.25">
      <c r="C38" s="152"/>
      <c r="D38" s="179"/>
      <c r="E38" s="220"/>
      <c r="F38" s="206" t="s">
        <v>156</v>
      </c>
      <c r="G38" s="206"/>
      <c r="H38" s="220"/>
      <c r="I38" s="183">
        <f>+'Balance General'!F112</f>
        <v>1783569.74</v>
      </c>
      <c r="J38" s="194"/>
      <c r="K38" s="220"/>
      <c r="L38" s="183">
        <f>+'Balance General'!G112</f>
        <v>-308139.73</v>
      </c>
      <c r="M38" s="194"/>
      <c r="N38" s="183">
        <f>+I38-L38</f>
        <v>2091709.47</v>
      </c>
      <c r="O38" s="194"/>
      <c r="P38" s="180"/>
      <c r="Q38" s="155"/>
      <c r="R38" s="145"/>
      <c r="U38" s="146"/>
      <c r="V38" s="146"/>
      <c r="W38" s="147"/>
    </row>
    <row r="39" spans="3:23" ht="4.5" hidden="1" customHeight="1" x14ac:dyDescent="0.25">
      <c r="C39" s="152"/>
      <c r="D39" s="179"/>
      <c r="E39" s="220"/>
      <c r="F39" s="220"/>
      <c r="G39" s="206"/>
      <c r="H39" s="220"/>
      <c r="I39" s="193"/>
      <c r="J39" s="193"/>
      <c r="K39" s="220"/>
      <c r="L39" s="193"/>
      <c r="M39" s="193"/>
      <c r="N39" s="193"/>
      <c r="O39" s="193"/>
      <c r="P39" s="180"/>
      <c r="Q39" s="153"/>
      <c r="R39" s="145"/>
      <c r="S39" s="156"/>
      <c r="U39" s="146"/>
      <c r="V39" s="146"/>
      <c r="W39" s="147"/>
    </row>
    <row r="40" spans="3:23" ht="21" customHeight="1" x14ac:dyDescent="0.25">
      <c r="C40" s="152"/>
      <c r="D40" s="179"/>
      <c r="E40" s="220"/>
      <c r="F40" s="220"/>
      <c r="G40" s="208" t="s">
        <v>90</v>
      </c>
      <c r="H40" s="210"/>
      <c r="I40" s="187">
        <f>SUM(I35:I39)</f>
        <v>53350062.380000047</v>
      </c>
      <c r="J40" s="195"/>
      <c r="K40" s="210"/>
      <c r="L40" s="187">
        <f>SUM(L35:L39)</f>
        <v>37511421.499999993</v>
      </c>
      <c r="M40" s="195"/>
      <c r="N40" s="187">
        <f>SUM(N35:N39)</f>
        <v>15838640.880000042</v>
      </c>
      <c r="O40" s="195"/>
      <c r="P40" s="180"/>
      <c r="Q40" s="153"/>
      <c r="R40" s="145"/>
      <c r="S40" s="156"/>
      <c r="U40" s="146"/>
      <c r="V40" s="146"/>
      <c r="W40" s="147"/>
    </row>
    <row r="41" spans="3:23" ht="8.25" hidden="1" customHeight="1" x14ac:dyDescent="0.25">
      <c r="C41" s="152"/>
      <c r="D41" s="179"/>
      <c r="E41" s="220"/>
      <c r="F41" s="220"/>
      <c r="G41" s="206"/>
      <c r="H41" s="220"/>
      <c r="I41" s="212"/>
      <c r="J41" s="212"/>
      <c r="K41" s="220"/>
      <c r="L41" s="212"/>
      <c r="M41" s="212"/>
      <c r="N41" s="212"/>
      <c r="O41" s="212"/>
      <c r="P41" s="180"/>
      <c r="Q41" s="153"/>
      <c r="R41" s="145"/>
      <c r="S41" s="156"/>
      <c r="U41" s="146"/>
      <c r="V41" s="146"/>
      <c r="W41" s="147"/>
    </row>
    <row r="42" spans="3:23" ht="7.5" hidden="1" customHeight="1" thickBot="1" x14ac:dyDescent="0.3">
      <c r="C42" s="152"/>
      <c r="D42" s="179"/>
      <c r="E42" s="220"/>
      <c r="F42" s="220"/>
      <c r="G42" s="206"/>
      <c r="H42" s="220"/>
      <c r="I42" s="193"/>
      <c r="J42" s="193"/>
      <c r="K42" s="220"/>
      <c r="L42" s="193"/>
      <c r="M42" s="193"/>
      <c r="N42" s="193"/>
      <c r="O42" s="193"/>
      <c r="P42" s="180"/>
      <c r="Q42" s="153"/>
      <c r="R42" s="145"/>
      <c r="S42" s="156"/>
      <c r="U42" s="146"/>
      <c r="V42" s="146"/>
      <c r="W42" s="147"/>
    </row>
    <row r="43" spans="3:23" ht="21" customHeight="1" thickBot="1" x14ac:dyDescent="0.3">
      <c r="C43" s="152"/>
      <c r="D43" s="179"/>
      <c r="E43" s="220"/>
      <c r="F43" s="220"/>
      <c r="G43" s="208" t="s">
        <v>91</v>
      </c>
      <c r="H43" s="208" t="s">
        <v>0</v>
      </c>
      <c r="I43" s="184">
        <f>+I31+I40</f>
        <v>161715844.64000005</v>
      </c>
      <c r="J43" s="192"/>
      <c r="K43" s="208" t="s">
        <v>0</v>
      </c>
      <c r="L43" s="184">
        <f>+L31+L40</f>
        <v>145993795.55999997</v>
      </c>
      <c r="M43" s="192"/>
      <c r="N43" s="184">
        <f>+N31+N40</f>
        <v>15722049.080000045</v>
      </c>
      <c r="O43" s="192"/>
      <c r="P43" s="181"/>
      <c r="Q43" s="153"/>
      <c r="R43" s="145"/>
      <c r="U43" s="146"/>
      <c r="V43" s="146"/>
      <c r="W43" s="147"/>
    </row>
    <row r="44" spans="3:23" ht="6.75" customHeight="1" thickTop="1" x14ac:dyDescent="0.25">
      <c r="C44" s="152"/>
      <c r="D44" s="188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  <c r="Q44" s="153"/>
      <c r="R44" s="145"/>
      <c r="S44" s="157"/>
      <c r="U44" s="146"/>
      <c r="V44" s="146"/>
      <c r="W44" s="147"/>
    </row>
    <row r="45" spans="3:23" x14ac:dyDescent="0.25">
      <c r="C45" s="152"/>
      <c r="H45" s="216"/>
      <c r="K45" s="216"/>
      <c r="Q45" s="215"/>
      <c r="R45" s="202"/>
    </row>
    <row r="46" spans="3:23" x14ac:dyDescent="0.25">
      <c r="C46" s="152"/>
      <c r="Q46" s="215"/>
      <c r="R46" s="202"/>
    </row>
    <row r="47" spans="3:23" x14ac:dyDescent="0.25">
      <c r="C47" s="152"/>
      <c r="Q47" s="215"/>
      <c r="R47" s="202"/>
    </row>
    <row r="48" spans="3:23" x14ac:dyDescent="0.25">
      <c r="C48" s="152"/>
      <c r="I48" s="217"/>
      <c r="J48" s="217"/>
      <c r="Q48" s="215"/>
      <c r="R48" s="202"/>
    </row>
    <row r="49" spans="3:18" x14ac:dyDescent="0.25">
      <c r="C49" s="152"/>
      <c r="Q49" s="215"/>
      <c r="R49" s="202"/>
    </row>
    <row r="50" spans="3:18" x14ac:dyDescent="0.25">
      <c r="C50" s="152"/>
      <c r="Q50" s="215"/>
      <c r="R50" s="202"/>
    </row>
    <row r="51" spans="3:18" x14ac:dyDescent="0.25">
      <c r="C51" s="152"/>
      <c r="Q51" s="215"/>
      <c r="R51" s="202"/>
    </row>
    <row r="52" spans="3:18" x14ac:dyDescent="0.25">
      <c r="C52" s="152"/>
      <c r="Q52" s="215"/>
      <c r="R52" s="202"/>
    </row>
    <row r="53" spans="3:18" x14ac:dyDescent="0.25">
      <c r="C53" s="152"/>
      <c r="E53" s="249" t="s">
        <v>146</v>
      </c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Q53" s="215"/>
      <c r="R53" s="202"/>
    </row>
    <row r="54" spans="3:18" x14ac:dyDescent="0.25">
      <c r="C54" s="152"/>
      <c r="Q54" s="215"/>
      <c r="R54" s="202"/>
    </row>
    <row r="55" spans="3:18" hidden="1" x14ac:dyDescent="0.25">
      <c r="C55" s="152"/>
      <c r="Q55" s="215"/>
      <c r="R55" s="202"/>
    </row>
    <row r="56" spans="3:18" hidden="1" x14ac:dyDescent="0.25">
      <c r="C56" s="152"/>
      <c r="Q56" s="215"/>
      <c r="R56" s="202"/>
    </row>
    <row r="57" spans="3:18" x14ac:dyDescent="0.25">
      <c r="C57" s="152"/>
      <c r="Q57" s="215"/>
      <c r="R57" s="202"/>
    </row>
    <row r="58" spans="3:18" ht="15.75" thickBot="1" x14ac:dyDescent="0.3">
      <c r="C58" s="158"/>
      <c r="D58" s="159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218"/>
      <c r="R58" s="202"/>
    </row>
    <row r="59" spans="3:18" x14ac:dyDescent="0.25">
      <c r="E59" s="161"/>
      <c r="I59" s="162"/>
      <c r="J59" s="162"/>
    </row>
    <row r="63" spans="3:18" ht="21.75" customHeight="1" x14ac:dyDescent="0.25"/>
    <row r="73" spans="9:13" x14ac:dyDescent="0.25">
      <c r="I73" s="175"/>
      <c r="L73" s="176"/>
      <c r="M73" s="176"/>
    </row>
    <row r="74" spans="9:13" x14ac:dyDescent="0.25">
      <c r="I74" s="175"/>
      <c r="L74" s="176"/>
      <c r="M74" s="176"/>
    </row>
  </sheetData>
  <mergeCells count="6">
    <mergeCell ref="E53:O53"/>
    <mergeCell ref="F27:G27"/>
    <mergeCell ref="E5:O5"/>
    <mergeCell ref="E7:O7"/>
    <mergeCell ref="E9:O9"/>
    <mergeCell ref="E11:O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F69"/>
  <sheetViews>
    <sheetView showGridLines="0" zoomScale="80" zoomScaleNormal="80" workbookViewId="0">
      <selection activeCell="B51" sqref="B51:F51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55.5703125" style="2" customWidth="1"/>
    <col min="4" max="4" width="15.5703125" style="2" bestFit="1" customWidth="1"/>
    <col min="5" max="5" width="15.42578125" style="2" customWidth="1"/>
    <col min="6" max="6" width="15.5703125" style="2" customWidth="1"/>
    <col min="7" max="16384" width="11.42578125" style="2"/>
  </cols>
  <sheetData>
    <row r="1" spans="1:6" ht="21" x14ac:dyDescent="0.35">
      <c r="A1" s="122"/>
      <c r="B1" s="124"/>
      <c r="C1" s="125"/>
      <c r="D1" s="125"/>
      <c r="E1" s="125"/>
      <c r="F1" s="125"/>
    </row>
    <row r="2" spans="1:6" ht="21" x14ac:dyDescent="0.35">
      <c r="A2" s="122"/>
      <c r="B2" s="124"/>
      <c r="C2" s="125"/>
      <c r="D2" s="125"/>
      <c r="E2" s="125"/>
      <c r="F2" s="125"/>
    </row>
    <row r="3" spans="1:6" ht="44.25" customHeight="1" x14ac:dyDescent="0.35">
      <c r="A3" s="255" t="s">
        <v>108</v>
      </c>
      <c r="B3" s="255"/>
      <c r="C3" s="255"/>
      <c r="D3" s="255"/>
      <c r="E3" s="255"/>
      <c r="F3" s="255"/>
    </row>
    <row r="4" spans="1:6" ht="18.75" x14ac:dyDescent="0.3">
      <c r="A4" s="256" t="s">
        <v>154</v>
      </c>
      <c r="B4" s="256"/>
      <c r="C4" s="256"/>
      <c r="D4" s="256"/>
      <c r="E4" s="256"/>
      <c r="F4" s="256"/>
    </row>
    <row r="5" spans="1:6" ht="15.75" x14ac:dyDescent="0.25">
      <c r="A5" s="257" t="s">
        <v>2</v>
      </c>
      <c r="B5" s="257"/>
      <c r="C5" s="257"/>
      <c r="D5" s="257"/>
      <c r="E5" s="257"/>
      <c r="F5" s="257"/>
    </row>
    <row r="6" spans="1:6" ht="16.5" customHeight="1" x14ac:dyDescent="0.25">
      <c r="A6" s="122"/>
      <c r="B6" s="258" t="s">
        <v>78</v>
      </c>
      <c r="C6" s="259"/>
      <c r="D6" s="267" t="s">
        <v>152</v>
      </c>
      <c r="E6" s="267" t="s">
        <v>147</v>
      </c>
      <c r="F6" s="264" t="s">
        <v>110</v>
      </c>
    </row>
    <row r="7" spans="1:6" ht="17.25" hidden="1" customHeight="1" x14ac:dyDescent="0.25">
      <c r="A7" s="122"/>
      <c r="B7" s="260"/>
      <c r="C7" s="261"/>
      <c r="D7" s="268"/>
      <c r="E7" s="268"/>
      <c r="F7" s="265"/>
    </row>
    <row r="8" spans="1:6" ht="12.75" customHeight="1" x14ac:dyDescent="0.25">
      <c r="A8" s="122"/>
      <c r="B8" s="262"/>
      <c r="C8" s="263"/>
      <c r="D8" s="269"/>
      <c r="E8" s="269"/>
      <c r="F8" s="266"/>
    </row>
    <row r="9" spans="1:6" ht="26.1" customHeight="1" x14ac:dyDescent="0.25">
      <c r="A9" s="122"/>
      <c r="B9" s="127"/>
      <c r="C9" s="128"/>
      <c r="D9" s="247" t="s">
        <v>148</v>
      </c>
      <c r="E9" s="247" t="s">
        <v>149</v>
      </c>
      <c r="F9" s="248" t="s">
        <v>150</v>
      </c>
    </row>
    <row r="10" spans="1:6" ht="21" customHeight="1" x14ac:dyDescent="0.25">
      <c r="A10" s="122"/>
      <c r="B10" s="236" t="s">
        <v>130</v>
      </c>
      <c r="C10" s="237"/>
      <c r="D10" s="238">
        <f>SUM(D11:D16)</f>
        <v>2457006.9300000002</v>
      </c>
      <c r="E10" s="238">
        <f>SUM(E11:E16)</f>
        <v>229794.08000000002</v>
      </c>
      <c r="F10" s="238">
        <f>D10-E10</f>
        <v>2227212.85</v>
      </c>
    </row>
    <row r="11" spans="1:6" ht="21" customHeight="1" x14ac:dyDescent="0.25">
      <c r="A11" s="122"/>
      <c r="B11" s="127"/>
      <c r="C11" s="129" t="s">
        <v>103</v>
      </c>
      <c r="D11" s="55">
        <v>132227.31</v>
      </c>
      <c r="E11" s="55">
        <v>84153.09</v>
      </c>
      <c r="F11" s="23">
        <f t="shared" ref="F11:F16" si="0">+D11-E11</f>
        <v>48074.22</v>
      </c>
    </row>
    <row r="12" spans="1:6" ht="21" customHeight="1" x14ac:dyDescent="0.25">
      <c r="A12" s="122"/>
      <c r="B12" s="127"/>
      <c r="C12" s="129" t="s">
        <v>79</v>
      </c>
      <c r="D12" s="55">
        <v>4359.47</v>
      </c>
      <c r="E12" s="55">
        <v>4359.47</v>
      </c>
      <c r="F12" s="23">
        <f t="shared" si="0"/>
        <v>0</v>
      </c>
    </row>
    <row r="13" spans="1:6" ht="21" customHeight="1" x14ac:dyDescent="0.25">
      <c r="A13" s="122"/>
      <c r="B13" s="127"/>
      <c r="C13" s="129" t="s">
        <v>104</v>
      </c>
      <c r="D13" s="55">
        <v>2280.7399999999998</v>
      </c>
      <c r="E13" s="55">
        <v>1404.49</v>
      </c>
      <c r="F13" s="23">
        <f t="shared" si="0"/>
        <v>876.24999999999977</v>
      </c>
    </row>
    <row r="14" spans="1:6" ht="21" customHeight="1" x14ac:dyDescent="0.25">
      <c r="A14" s="122"/>
      <c r="B14" s="127"/>
      <c r="C14" s="129" t="s">
        <v>81</v>
      </c>
      <c r="D14" s="55">
        <v>191348.9</v>
      </c>
      <c r="E14" s="55">
        <v>130790.99</v>
      </c>
      <c r="F14" s="23">
        <f t="shared" si="0"/>
        <v>60557.909999999989</v>
      </c>
    </row>
    <row r="15" spans="1:6" ht="21" customHeight="1" x14ac:dyDescent="0.25">
      <c r="A15" s="122"/>
      <c r="B15" s="127"/>
      <c r="C15" s="129" t="s">
        <v>80</v>
      </c>
      <c r="D15" s="55">
        <v>2112164.27</v>
      </c>
      <c r="E15" s="55">
        <v>0</v>
      </c>
      <c r="F15" s="23">
        <f t="shared" si="0"/>
        <v>2112164.27</v>
      </c>
    </row>
    <row r="16" spans="1:6" ht="21" customHeight="1" x14ac:dyDescent="0.25">
      <c r="A16" s="122"/>
      <c r="B16" s="127"/>
      <c r="C16" s="129" t="s">
        <v>82</v>
      </c>
      <c r="D16" s="130">
        <v>14626.24</v>
      </c>
      <c r="E16" s="130">
        <v>9086.0400000000009</v>
      </c>
      <c r="F16" s="29">
        <f t="shared" si="0"/>
        <v>5540.1999999999989</v>
      </c>
    </row>
    <row r="17" spans="1:6" ht="7.5" customHeight="1" x14ac:dyDescent="0.25">
      <c r="A17" s="122"/>
      <c r="B17" s="127"/>
      <c r="C17" s="128"/>
      <c r="D17" s="72"/>
      <c r="E17" s="72"/>
      <c r="F17" s="33"/>
    </row>
    <row r="18" spans="1:6" ht="21" customHeight="1" x14ac:dyDescent="0.25">
      <c r="A18" s="122"/>
      <c r="B18" s="239" t="s">
        <v>131</v>
      </c>
      <c r="C18" s="237"/>
      <c r="D18" s="238">
        <f>SUM(D19:D21)</f>
        <v>5879.14</v>
      </c>
      <c r="E18" s="238">
        <f>SUM(E19:E21)</f>
        <v>4640.4399999999996</v>
      </c>
      <c r="F18" s="238">
        <f>D18-E18</f>
        <v>1238.7000000000007</v>
      </c>
    </row>
    <row r="19" spans="1:6" ht="21" hidden="1" customHeight="1" x14ac:dyDescent="0.25">
      <c r="A19" s="122"/>
      <c r="B19" s="127"/>
      <c r="C19" s="129"/>
      <c r="D19" s="55"/>
      <c r="E19" s="55"/>
      <c r="F19" s="23"/>
    </row>
    <row r="20" spans="1:6" ht="21" hidden="1" customHeight="1" x14ac:dyDescent="0.25">
      <c r="A20" s="122"/>
      <c r="B20" s="127"/>
      <c r="C20" s="129"/>
      <c r="D20" s="55"/>
      <c r="E20" s="55"/>
      <c r="F20" s="23"/>
    </row>
    <row r="21" spans="1:6" ht="21" customHeight="1" x14ac:dyDescent="0.25">
      <c r="A21" s="122"/>
      <c r="B21" s="127"/>
      <c r="C21" s="129" t="s">
        <v>114</v>
      </c>
      <c r="D21" s="130">
        <v>5879.14</v>
      </c>
      <c r="E21" s="130">
        <v>4640.4399999999996</v>
      </c>
      <c r="F21" s="29">
        <f>+D21-E21</f>
        <v>1238.7000000000007</v>
      </c>
    </row>
    <row r="22" spans="1:6" ht="6" hidden="1" customHeight="1" x14ac:dyDescent="0.25">
      <c r="A22" s="122"/>
      <c r="B22" s="167"/>
      <c r="C22" s="126"/>
      <c r="D22" s="95"/>
      <c r="E22" s="95"/>
      <c r="F22" s="118"/>
    </row>
    <row r="23" spans="1:6" ht="6.75" customHeight="1" x14ac:dyDescent="0.25">
      <c r="A23" s="122"/>
      <c r="B23" s="127"/>
      <c r="C23" s="128"/>
      <c r="D23" s="32"/>
      <c r="E23" s="32"/>
      <c r="F23" s="33"/>
    </row>
    <row r="24" spans="1:6" ht="16.5" thickBot="1" x14ac:dyDescent="0.3">
      <c r="A24" s="122"/>
      <c r="B24" s="240" t="s">
        <v>83</v>
      </c>
      <c r="C24" s="233"/>
      <c r="D24" s="235">
        <f>D10+D18+D22</f>
        <v>2462886.0700000003</v>
      </c>
      <c r="E24" s="235">
        <f>E10+E18+E22</f>
        <v>234434.52000000002</v>
      </c>
      <c r="F24" s="241">
        <f>+F10+F18</f>
        <v>2228451.5500000003</v>
      </c>
    </row>
    <row r="25" spans="1:6" ht="9" customHeight="1" thickTop="1" x14ac:dyDescent="0.25">
      <c r="A25" s="122"/>
      <c r="B25" s="128"/>
      <c r="C25" s="128"/>
      <c r="D25" s="30"/>
      <c r="E25" s="30"/>
      <c r="F25" s="30"/>
    </row>
    <row r="26" spans="1:6" ht="15.75" x14ac:dyDescent="0.25">
      <c r="A26" s="122"/>
      <c r="B26" s="171" t="s">
        <v>84</v>
      </c>
      <c r="C26" s="132"/>
      <c r="D26" s="133"/>
      <c r="E26" s="133"/>
      <c r="F26" s="134"/>
    </row>
    <row r="27" spans="1:6" ht="5.25" customHeight="1" x14ac:dyDescent="0.25">
      <c r="A27" s="122"/>
      <c r="B27" s="135"/>
      <c r="C27" s="128"/>
      <c r="D27" s="32"/>
      <c r="E27" s="32"/>
      <c r="F27" s="33"/>
    </row>
    <row r="28" spans="1:6" ht="20.45" customHeight="1" x14ac:dyDescent="0.25">
      <c r="A28" s="122"/>
      <c r="B28" s="228" t="s">
        <v>113</v>
      </c>
      <c r="C28" s="237"/>
      <c r="D28" s="238">
        <f>SUM(D29:D32)</f>
        <v>679316.33</v>
      </c>
      <c r="E28" s="238">
        <f>SUM(E29:E32)</f>
        <v>542574.25</v>
      </c>
      <c r="F28" s="238">
        <f>D28-E28</f>
        <v>136742.07999999996</v>
      </c>
    </row>
    <row r="29" spans="1:6" ht="21" customHeight="1" x14ac:dyDescent="0.25">
      <c r="A29" s="122"/>
      <c r="B29" s="172"/>
      <c r="C29" s="129" t="s">
        <v>132</v>
      </c>
      <c r="D29" s="38">
        <v>294220.48</v>
      </c>
      <c r="E29" s="38">
        <v>189544.72</v>
      </c>
      <c r="F29" s="23">
        <f>+D29-E29</f>
        <v>104675.75999999998</v>
      </c>
    </row>
    <row r="30" spans="1:6" ht="21" customHeight="1" x14ac:dyDescent="0.25">
      <c r="A30" s="122"/>
      <c r="B30" s="135"/>
      <c r="C30" s="129" t="s">
        <v>133</v>
      </c>
      <c r="D30" s="38">
        <v>5500.69</v>
      </c>
      <c r="E30" s="38">
        <v>3126.62</v>
      </c>
      <c r="F30" s="23">
        <f>+D30-E30</f>
        <v>2374.0699999999997</v>
      </c>
    </row>
    <row r="31" spans="1:6" ht="21" customHeight="1" x14ac:dyDescent="0.25">
      <c r="A31" s="122"/>
      <c r="B31" s="135"/>
      <c r="C31" s="129" t="s">
        <v>134</v>
      </c>
      <c r="D31" s="38">
        <v>29099.03</v>
      </c>
      <c r="E31" s="38">
        <v>20194.13</v>
      </c>
      <c r="F31" s="23">
        <f>+D31-E31</f>
        <v>8904.8999999999978</v>
      </c>
    </row>
    <row r="32" spans="1:6" ht="21" customHeight="1" x14ac:dyDescent="0.25">
      <c r="A32" s="122"/>
      <c r="B32" s="135"/>
      <c r="C32" s="129" t="s">
        <v>135</v>
      </c>
      <c r="D32" s="38">
        <v>350496.13</v>
      </c>
      <c r="E32" s="38">
        <v>329708.78000000003</v>
      </c>
      <c r="F32" s="23">
        <f>+D32-E32</f>
        <v>20787.349999999977</v>
      </c>
    </row>
    <row r="33" spans="1:6" ht="6.75" customHeight="1" x14ac:dyDescent="0.25">
      <c r="A33" s="122"/>
      <c r="B33" s="135"/>
      <c r="C33" s="136"/>
      <c r="D33" s="137"/>
      <c r="E33" s="137"/>
      <c r="F33" s="118"/>
    </row>
    <row r="34" spans="1:6" ht="10.5" hidden="1" customHeight="1" x14ac:dyDescent="0.25">
      <c r="A34" s="122"/>
      <c r="B34" s="135"/>
      <c r="C34" s="128"/>
      <c r="D34" s="32"/>
      <c r="E34" s="32"/>
      <c r="F34" s="33"/>
    </row>
    <row r="35" spans="1:6" ht="21" hidden="1" customHeight="1" x14ac:dyDescent="0.25">
      <c r="A35" s="122"/>
      <c r="B35" s="228" t="s">
        <v>118</v>
      </c>
      <c r="C35" s="237"/>
      <c r="D35" s="238">
        <f>SUM(D36:D38)</f>
        <v>0</v>
      </c>
      <c r="E35" s="238">
        <f>SUM(E36:E38)</f>
        <v>0</v>
      </c>
      <c r="F35" s="238">
        <f>D35-E35</f>
        <v>0</v>
      </c>
    </row>
    <row r="36" spans="1:6" ht="21" hidden="1" customHeight="1" x14ac:dyDescent="0.25">
      <c r="A36" s="122"/>
      <c r="B36" s="172"/>
      <c r="C36" s="129" t="s">
        <v>109</v>
      </c>
      <c r="D36" s="138">
        <v>0</v>
      </c>
      <c r="E36" s="138">
        <v>0</v>
      </c>
      <c r="F36" s="139">
        <f>+D36-E36</f>
        <v>0</v>
      </c>
    </row>
    <row r="37" spans="1:6" ht="20.25" hidden="1" customHeight="1" x14ac:dyDescent="0.25">
      <c r="A37" s="122"/>
      <c r="B37" s="135"/>
      <c r="C37" s="129" t="s">
        <v>127</v>
      </c>
      <c r="D37" s="38">
        <v>0</v>
      </c>
      <c r="E37" s="38">
        <v>0</v>
      </c>
      <c r="F37" s="23">
        <f>+D37-E37</f>
        <v>0</v>
      </c>
    </row>
    <row r="38" spans="1:6" ht="20.25" hidden="1" customHeight="1" x14ac:dyDescent="0.25">
      <c r="A38" s="122"/>
      <c r="B38" s="173"/>
      <c r="C38" s="140" t="s">
        <v>106</v>
      </c>
      <c r="D38" s="28">
        <v>0</v>
      </c>
      <c r="E38" s="28">
        <v>0</v>
      </c>
      <c r="F38" s="65">
        <f>+D38-E38</f>
        <v>0</v>
      </c>
    </row>
    <row r="39" spans="1:6" ht="6.75" customHeight="1" x14ac:dyDescent="0.25">
      <c r="A39" s="122"/>
      <c r="B39" s="127"/>
      <c r="C39" s="128"/>
      <c r="D39" s="164"/>
      <c r="E39" s="164"/>
      <c r="F39" s="165"/>
    </row>
    <row r="40" spans="1:6" ht="16.5" thickBot="1" x14ac:dyDescent="0.3">
      <c r="A40" s="122"/>
      <c r="B40" s="168" t="s">
        <v>85</v>
      </c>
      <c r="C40" s="131"/>
      <c r="D40" s="169">
        <f>D28+D35</f>
        <v>679316.33</v>
      </c>
      <c r="E40" s="169">
        <f t="shared" ref="E40" si="1">E28+E35</f>
        <v>542574.25</v>
      </c>
      <c r="F40" s="170">
        <f>F28+F35</f>
        <v>136742.07999999996</v>
      </c>
    </row>
    <row r="41" spans="1:6" ht="8.25" customHeight="1" thickTop="1" thickBot="1" x14ac:dyDescent="0.3">
      <c r="A41" s="122"/>
      <c r="B41" s="128"/>
      <c r="C41" s="128"/>
      <c r="D41" s="30"/>
      <c r="E41" s="163"/>
      <c r="F41" s="163"/>
    </row>
    <row r="42" spans="1:6" ht="7.5" customHeight="1" thickTop="1" x14ac:dyDescent="0.25">
      <c r="A42" s="122"/>
      <c r="B42" s="174"/>
      <c r="C42" s="224"/>
      <c r="D42" s="243"/>
      <c r="E42" s="225"/>
      <c r="F42" s="227"/>
    </row>
    <row r="43" spans="1:6" ht="16.5" thickBot="1" x14ac:dyDescent="0.3">
      <c r="A43" s="122"/>
      <c r="B43" s="232" t="s">
        <v>151</v>
      </c>
      <c r="C43" s="233"/>
      <c r="D43" s="235">
        <f>+D24-D40</f>
        <v>1783569.7400000002</v>
      </c>
      <c r="E43" s="234">
        <f>E24-E40</f>
        <v>-308139.73</v>
      </c>
      <c r="F43" s="235">
        <f>D43-E43</f>
        <v>2091709.4700000002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1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2" customFormat="1" ht="17.25" customHeight="1" x14ac:dyDescent="0.25">
      <c r="B51" s="254" t="s">
        <v>128</v>
      </c>
      <c r="C51" s="254"/>
      <c r="D51" s="254"/>
      <c r="E51" s="254"/>
      <c r="F51" s="254"/>
    </row>
    <row r="61" spans="2:6" x14ac:dyDescent="0.2">
      <c r="B61" s="166"/>
      <c r="C61" s="166"/>
    </row>
    <row r="62" spans="2:6" x14ac:dyDescent="0.2">
      <c r="B62" s="166"/>
      <c r="C62" s="166"/>
    </row>
    <row r="63" spans="2:6" x14ac:dyDescent="0.2">
      <c r="B63" s="166"/>
      <c r="C63" s="166"/>
      <c r="D63" s="1"/>
      <c r="F63" s="143"/>
    </row>
    <row r="64" spans="2:6" x14ac:dyDescent="0.2">
      <c r="B64" s="166"/>
      <c r="C64" s="166"/>
      <c r="E64" s="1"/>
    </row>
    <row r="68" spans="5:5" x14ac:dyDescent="0.2">
      <c r="E68" s="39"/>
    </row>
    <row r="69" spans="5:5" x14ac:dyDescent="0.2">
      <c r="E69" s="39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33"/>
  <sheetViews>
    <sheetView showGridLines="0" zoomScale="80" zoomScaleNormal="80" workbookViewId="0">
      <selection activeCell="G115" sqref="G115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51.42578125" style="2" customWidth="1"/>
    <col min="6" max="6" width="24" style="2" customWidth="1"/>
    <col min="7" max="7" width="22" style="2" bestFit="1" customWidth="1"/>
    <col min="8" max="8" width="22" style="2" customWidth="1"/>
    <col min="9" max="16384" width="11.42578125" style="2"/>
  </cols>
  <sheetData>
    <row r="2" spans="1:8" ht="44.45" customHeight="1" x14ac:dyDescent="0.35">
      <c r="A2" s="2" t="s">
        <v>6</v>
      </c>
      <c r="B2" s="273" t="s">
        <v>7</v>
      </c>
      <c r="C2" s="273"/>
      <c r="D2" s="273"/>
      <c r="E2" s="273"/>
      <c r="F2" s="273"/>
      <c r="G2" s="273"/>
      <c r="H2" s="273"/>
    </row>
    <row r="3" spans="1:8" ht="18.75" x14ac:dyDescent="0.3">
      <c r="B3" s="274" t="s">
        <v>153</v>
      </c>
      <c r="C3" s="274"/>
      <c r="D3" s="274"/>
      <c r="E3" s="274"/>
      <c r="F3" s="274"/>
      <c r="G3" s="274"/>
      <c r="H3" s="274"/>
    </row>
    <row r="4" spans="1:8" ht="15" x14ac:dyDescent="0.25">
      <c r="B4" s="275" t="s">
        <v>2</v>
      </c>
      <c r="C4" s="275"/>
      <c r="D4" s="275"/>
      <c r="E4" s="275"/>
      <c r="F4" s="275"/>
      <c r="G4" s="275"/>
      <c r="H4" s="275"/>
    </row>
    <row r="5" spans="1:8" ht="8.25" customHeight="1" x14ac:dyDescent="0.2">
      <c r="B5" s="271"/>
      <c r="C5" s="271"/>
      <c r="D5" s="271"/>
      <c r="E5" s="271"/>
      <c r="F5" s="271"/>
      <c r="G5" s="271"/>
      <c r="H5" s="271"/>
    </row>
    <row r="6" spans="1:8" ht="30" customHeight="1" x14ac:dyDescent="0.25">
      <c r="B6" s="4"/>
      <c r="C6" s="5"/>
      <c r="D6" s="5"/>
      <c r="E6" s="6"/>
      <c r="F6" s="7" t="s">
        <v>152</v>
      </c>
      <c r="G6" s="7" t="s">
        <v>147</v>
      </c>
      <c r="H6" s="8" t="s">
        <v>110</v>
      </c>
    </row>
    <row r="7" spans="1:8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198" t="s">
        <v>15</v>
      </c>
    </row>
    <row r="8" spans="1:8" ht="21" customHeight="1" x14ac:dyDescent="0.3">
      <c r="B8" s="14" t="s">
        <v>4</v>
      </c>
      <c r="C8" s="15"/>
      <c r="D8" s="15"/>
      <c r="E8" s="16"/>
      <c r="F8" s="17">
        <f t="shared" ref="F8:H8" si="0">SUM(F9:F12)</f>
        <v>669725.52</v>
      </c>
      <c r="G8" s="17">
        <f t="shared" ref="G8" si="1">SUM(G9:G12)</f>
        <v>878063.87</v>
      </c>
      <c r="H8" s="17">
        <f t="shared" si="0"/>
        <v>-208338.35000000006</v>
      </c>
    </row>
    <row r="9" spans="1:8" ht="21" customHeight="1" x14ac:dyDescent="0.25">
      <c r="B9" s="18"/>
      <c r="C9" s="19" t="s">
        <v>16</v>
      </c>
      <c r="D9" s="20"/>
      <c r="E9" s="21"/>
      <c r="F9" s="22">
        <v>1078.55</v>
      </c>
      <c r="G9" s="22">
        <v>1269.57</v>
      </c>
      <c r="H9" s="23">
        <f>+F9-G9</f>
        <v>-191.01999999999998</v>
      </c>
    </row>
    <row r="10" spans="1:8" ht="21" customHeight="1" x14ac:dyDescent="0.25">
      <c r="B10" s="25"/>
      <c r="C10" s="19" t="s">
        <v>17</v>
      </c>
      <c r="D10" s="26"/>
      <c r="E10" s="21"/>
      <c r="F10" s="22">
        <v>523006.06</v>
      </c>
      <c r="G10" s="22">
        <v>831497.17</v>
      </c>
      <c r="H10" s="23">
        <f>+F10-G10</f>
        <v>-308491.11000000004</v>
      </c>
    </row>
    <row r="11" spans="1:8" ht="21" customHeight="1" x14ac:dyDescent="0.25">
      <c r="B11" s="25"/>
      <c r="C11" s="19" t="s">
        <v>18</v>
      </c>
      <c r="D11" s="26"/>
      <c r="E11" s="21"/>
      <c r="F11" s="22">
        <v>143606.62</v>
      </c>
      <c r="G11" s="22">
        <v>43262.84</v>
      </c>
      <c r="H11" s="23">
        <f>+F11-G11</f>
        <v>100343.78</v>
      </c>
    </row>
    <row r="12" spans="1:8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8" ht="21" customHeight="1" x14ac:dyDescent="0.25">
      <c r="B13" s="25"/>
      <c r="C13" s="30"/>
      <c r="D13" s="30"/>
      <c r="E13" s="31"/>
      <c r="F13" s="32"/>
      <c r="G13" s="32"/>
      <c r="H13" s="33"/>
    </row>
    <row r="14" spans="1:8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143772905.58000001</v>
      </c>
      <c r="G14" s="35">
        <f t="shared" ref="G14" si="3">+G19+G20</f>
        <v>127549985.83</v>
      </c>
      <c r="H14" s="35">
        <f t="shared" si="2"/>
        <v>16222919.750000015</v>
      </c>
    </row>
    <row r="15" spans="1:8" ht="21" customHeight="1" x14ac:dyDescent="0.25">
      <c r="A15" s="36"/>
      <c r="B15" s="25"/>
      <c r="C15" s="19" t="s">
        <v>20</v>
      </c>
      <c r="D15" s="26"/>
      <c r="E15" s="37"/>
      <c r="F15" s="22">
        <v>143772905.58000001</v>
      </c>
      <c r="G15" s="22">
        <v>127549985.83</v>
      </c>
      <c r="H15" s="200">
        <f>+F15-G15</f>
        <v>16222919.750000015</v>
      </c>
    </row>
    <row r="16" spans="1:8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11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11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11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143772905.58000001</v>
      </c>
      <c r="G19" s="41">
        <f t="shared" ref="G19" si="5">SUM(G15:G18)</f>
        <v>127549985.83</v>
      </c>
      <c r="H19" s="196">
        <f t="shared" si="4"/>
        <v>16222919.750000015</v>
      </c>
    </row>
    <row r="20" spans="2:11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11" ht="9.6" customHeight="1" x14ac:dyDescent="0.25">
      <c r="B21" s="25"/>
      <c r="C21" s="26"/>
      <c r="D21" s="26"/>
      <c r="E21" s="21"/>
      <c r="F21" s="32"/>
      <c r="G21" s="32"/>
      <c r="H21" s="197"/>
    </row>
    <row r="22" spans="2:11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5740687.3099999875</v>
      </c>
      <c r="G22" s="45">
        <f t="shared" ref="G22" si="7">+G23+G43</f>
        <v>5766205.8799999803</v>
      </c>
      <c r="H22" s="201">
        <f t="shared" si="6"/>
        <v>-25518.569999995409</v>
      </c>
    </row>
    <row r="23" spans="2:11" ht="21" customHeight="1" x14ac:dyDescent="0.3">
      <c r="B23" s="46" t="s">
        <v>86</v>
      </c>
      <c r="C23" s="47"/>
      <c r="E23" s="48"/>
      <c r="F23" s="49">
        <f t="shared" ref="F23:H23" si="8">+F38+F34+F29+F24</f>
        <v>102909765.34999999</v>
      </c>
      <c r="G23" s="49">
        <f t="shared" ref="G23" si="9">+G38+G34+G29+G24</f>
        <v>102948039.91999999</v>
      </c>
      <c r="H23" s="49">
        <f t="shared" si="8"/>
        <v>-38274.569999995409</v>
      </c>
    </row>
    <row r="24" spans="2:11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50403987.630000003</v>
      </c>
      <c r="G24" s="51">
        <f t="shared" ref="G24" si="11">SUM(G25:G28)</f>
        <v>50406928.5</v>
      </c>
      <c r="H24" s="51">
        <f t="shared" si="10"/>
        <v>-2940.8699999966193</v>
      </c>
    </row>
    <row r="25" spans="2:11" ht="21" customHeight="1" x14ac:dyDescent="0.25">
      <c r="B25" s="25"/>
      <c r="C25" s="26"/>
      <c r="D25" s="37" t="s">
        <v>28</v>
      </c>
      <c r="E25" s="37"/>
      <c r="F25" s="52">
        <v>34537321.990000002</v>
      </c>
      <c r="G25" s="52">
        <v>34537454.439999998</v>
      </c>
      <c r="H25" s="23">
        <f>+F25-G25</f>
        <v>-132.44999999552965</v>
      </c>
      <c r="K25" s="39"/>
    </row>
    <row r="26" spans="2:11" ht="21" customHeight="1" x14ac:dyDescent="0.25">
      <c r="B26" s="25"/>
      <c r="C26" s="26"/>
      <c r="D26" s="37" t="s">
        <v>29</v>
      </c>
      <c r="E26" s="37"/>
      <c r="F26" s="22">
        <v>14332118.039999999</v>
      </c>
      <c r="G26" s="22">
        <v>14333231.24</v>
      </c>
      <c r="H26" s="53">
        <f>+F26-G26</f>
        <v>-1113.2000000011176</v>
      </c>
      <c r="K26" s="39"/>
    </row>
    <row r="27" spans="2:11" ht="21" customHeight="1" x14ac:dyDescent="0.25">
      <c r="B27" s="25"/>
      <c r="C27" s="26"/>
      <c r="D27" s="37" t="s">
        <v>95</v>
      </c>
      <c r="E27" s="37"/>
      <c r="F27" s="54">
        <v>1534547.6</v>
      </c>
      <c r="G27" s="54">
        <v>1536242.82</v>
      </c>
      <c r="H27" s="55">
        <f>+F27-G27</f>
        <v>-1695.2199999999721</v>
      </c>
      <c r="K27" s="39"/>
    </row>
    <row r="28" spans="2:11" ht="21.75" hidden="1" customHeight="1" x14ac:dyDescent="0.25">
      <c r="B28" s="25"/>
      <c r="C28" s="26"/>
      <c r="D28" s="37" t="s">
        <v>94</v>
      </c>
      <c r="E28" s="37"/>
      <c r="F28" s="56">
        <v>0</v>
      </c>
      <c r="G28" s="56">
        <v>0</v>
      </c>
      <c r="H28" s="57">
        <f>+F28-G28</f>
        <v>0</v>
      </c>
    </row>
    <row r="29" spans="2:11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32412720.57</v>
      </c>
      <c r="G29" s="51">
        <f t="shared" ref="G29" si="13">SUM(G30:G33)</f>
        <v>32419752.659999996</v>
      </c>
      <c r="H29" s="51">
        <f t="shared" si="12"/>
        <v>-7032.0899999979883</v>
      </c>
    </row>
    <row r="30" spans="2:11" ht="21" customHeight="1" x14ac:dyDescent="0.25">
      <c r="B30" s="25"/>
      <c r="C30" s="26"/>
      <c r="D30" s="37" t="s">
        <v>31</v>
      </c>
      <c r="E30" s="37"/>
      <c r="F30" s="54">
        <v>14294387.140000001</v>
      </c>
      <c r="G30" s="54">
        <v>14301420.310000001</v>
      </c>
      <c r="H30" s="58">
        <f>+F30-G30</f>
        <v>-7033.1699999999255</v>
      </c>
    </row>
    <row r="31" spans="2:11" ht="21" customHeight="1" x14ac:dyDescent="0.25">
      <c r="B31" s="25"/>
      <c r="C31" s="26"/>
      <c r="D31" s="37" t="s">
        <v>32</v>
      </c>
      <c r="E31" s="37"/>
      <c r="F31" s="22">
        <v>17485932.390000001</v>
      </c>
      <c r="G31" s="22">
        <v>17485931.309999999</v>
      </c>
      <c r="H31" s="59">
        <f>+F31-G31</f>
        <v>1.080000001937151</v>
      </c>
    </row>
    <row r="32" spans="2:11" ht="20.25" customHeight="1" x14ac:dyDescent="0.25">
      <c r="B32" s="25"/>
      <c r="C32" s="26"/>
      <c r="D32" s="60" t="s">
        <v>93</v>
      </c>
      <c r="E32" s="37"/>
      <c r="F32" s="54">
        <v>632401.04</v>
      </c>
      <c r="G32" s="54">
        <v>632401.04</v>
      </c>
      <c r="H32" s="53">
        <f>+F32-G32</f>
        <v>0</v>
      </c>
    </row>
    <row r="33" spans="2:9" ht="15.75" hidden="1" customHeight="1" x14ac:dyDescent="0.25">
      <c r="B33" s="25"/>
      <c r="C33" s="26"/>
      <c r="D33" s="37" t="s">
        <v>94</v>
      </c>
      <c r="E33" s="37"/>
      <c r="F33" s="61">
        <v>0</v>
      </c>
      <c r="G33" s="61">
        <v>0</v>
      </c>
      <c r="H33" s="62">
        <f>+F33-G33</f>
        <v>0</v>
      </c>
    </row>
    <row r="34" spans="2:9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24610.55</v>
      </c>
      <c r="G34" s="49">
        <f t="shared" ref="G34" si="15">SUM(G35:G37)</f>
        <v>24610.55</v>
      </c>
      <c r="H34" s="51">
        <f t="shared" si="14"/>
        <v>0</v>
      </c>
      <c r="I34" s="1"/>
    </row>
    <row r="35" spans="2:9" ht="21" customHeight="1" x14ac:dyDescent="0.25">
      <c r="B35" s="25"/>
      <c r="C35" s="26"/>
      <c r="D35" s="37" t="s">
        <v>34</v>
      </c>
      <c r="E35" s="37"/>
      <c r="F35" s="52">
        <v>24610.55</v>
      </c>
      <c r="G35" s="52">
        <v>24610.55</v>
      </c>
      <c r="H35" s="23">
        <f>+F35-G35</f>
        <v>0</v>
      </c>
    </row>
    <row r="36" spans="2:9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9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9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20068446.599999998</v>
      </c>
      <c r="G38" s="49">
        <f t="shared" ref="G38" si="17">SUM(G39:G42)</f>
        <v>20096748.209999997</v>
      </c>
      <c r="H38" s="49">
        <f t="shared" si="16"/>
        <v>-28301.610000000801</v>
      </c>
    </row>
    <row r="39" spans="2:9" ht="21" customHeight="1" x14ac:dyDescent="0.25">
      <c r="B39" s="25"/>
      <c r="C39" s="26"/>
      <c r="D39" s="37" t="s">
        <v>38</v>
      </c>
      <c r="E39" s="37"/>
      <c r="F39" s="52">
        <v>15899244.119999999</v>
      </c>
      <c r="G39" s="52">
        <v>15913463.539999999</v>
      </c>
      <c r="H39" s="23">
        <f>+F39-G39</f>
        <v>-14219.419999999925</v>
      </c>
    </row>
    <row r="40" spans="2:9" ht="21" customHeight="1" x14ac:dyDescent="0.25">
      <c r="B40" s="25"/>
      <c r="C40" s="26"/>
      <c r="D40" s="37" t="s">
        <v>39</v>
      </c>
      <c r="E40" s="37"/>
      <c r="F40" s="52">
        <v>4733313.2699999996</v>
      </c>
      <c r="G40" s="52">
        <v>4739915.1900000004</v>
      </c>
      <c r="H40" s="23">
        <f>+F40-G40</f>
        <v>-6601.9200000008568</v>
      </c>
    </row>
    <row r="41" spans="2:9" ht="21" customHeight="1" x14ac:dyDescent="0.25">
      <c r="B41" s="25"/>
      <c r="C41" s="26"/>
      <c r="D41" s="37" t="s">
        <v>96</v>
      </c>
      <c r="E41" s="37"/>
      <c r="F41" s="52">
        <v>479777.06</v>
      </c>
      <c r="G41" s="52">
        <v>484257.33</v>
      </c>
      <c r="H41" s="23">
        <f>+F41-G41</f>
        <v>-4480.2700000000186</v>
      </c>
    </row>
    <row r="42" spans="2:9" ht="21" customHeight="1" x14ac:dyDescent="0.25">
      <c r="B42" s="25"/>
      <c r="C42" s="26"/>
      <c r="D42" s="37" t="s">
        <v>102</v>
      </c>
      <c r="E42" s="37"/>
      <c r="F42" s="66">
        <v>-1043887.85</v>
      </c>
      <c r="G42" s="66">
        <v>-1040887.85</v>
      </c>
      <c r="H42" s="65">
        <f>+F42-G42</f>
        <v>-3000</v>
      </c>
    </row>
    <row r="43" spans="2:9" ht="21" customHeight="1" x14ac:dyDescent="0.3">
      <c r="B43" s="25" t="s">
        <v>105</v>
      </c>
      <c r="C43" s="33"/>
      <c r="D43" s="26"/>
      <c r="E43" s="67"/>
      <c r="F43" s="68">
        <v>-97169078.040000007</v>
      </c>
      <c r="G43" s="68">
        <v>-97181834.040000007</v>
      </c>
      <c r="H43" s="49">
        <f>+F43-G43</f>
        <v>12756</v>
      </c>
    </row>
    <row r="44" spans="2:9" ht="21" customHeight="1" x14ac:dyDescent="0.25">
      <c r="B44" s="25"/>
      <c r="C44" s="30"/>
      <c r="D44" s="30"/>
      <c r="E44" s="21"/>
      <c r="F44" s="32"/>
      <c r="G44" s="32"/>
      <c r="H44" s="33"/>
    </row>
    <row r="45" spans="2:9" ht="21" customHeight="1" x14ac:dyDescent="0.3">
      <c r="B45" s="34" t="s">
        <v>40</v>
      </c>
      <c r="D45" s="20"/>
      <c r="E45" s="31"/>
      <c r="F45" s="69">
        <f t="shared" ref="F45:H45" si="18">+F48+F49</f>
        <v>4804464.1899999995</v>
      </c>
      <c r="G45" s="69">
        <f t="shared" ref="G45" si="19">+G48+G49</f>
        <v>4925831.1900000004</v>
      </c>
      <c r="H45" s="69">
        <f t="shared" si="18"/>
        <v>-121367.00000000047</v>
      </c>
    </row>
    <row r="46" spans="2:9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9" ht="21" customHeight="1" x14ac:dyDescent="0.25">
      <c r="B47" s="25"/>
      <c r="C47" s="37" t="s">
        <v>42</v>
      </c>
      <c r="D47" s="26"/>
      <c r="E47" s="37"/>
      <c r="F47" s="22">
        <v>7617118.6600000001</v>
      </c>
      <c r="G47" s="22">
        <v>7734264.5300000003</v>
      </c>
      <c r="H47" s="28">
        <f>+F47-G47</f>
        <v>-117145.87000000011</v>
      </c>
    </row>
    <row r="48" spans="2:9" ht="13.5" hidden="1" customHeight="1" x14ac:dyDescent="0.25">
      <c r="B48" s="25"/>
      <c r="C48" s="37" t="s">
        <v>24</v>
      </c>
      <c r="D48" s="26"/>
      <c r="E48" s="37"/>
      <c r="F48" s="41">
        <f>SUM(F46:F47)</f>
        <v>7617118.6600000001</v>
      </c>
      <c r="G48" s="41">
        <f>SUM(G46:G47)</f>
        <v>7734264.5300000003</v>
      </c>
      <c r="H48" s="41">
        <f>+H47+H46</f>
        <v>-117145.87000000011</v>
      </c>
    </row>
    <row r="49" spans="2:8" ht="21" customHeight="1" x14ac:dyDescent="0.25">
      <c r="B49" s="25"/>
      <c r="C49" s="37" t="s">
        <v>43</v>
      </c>
      <c r="D49" s="26"/>
      <c r="E49" s="37"/>
      <c r="F49" s="44">
        <v>-2812654.47</v>
      </c>
      <c r="G49" s="44">
        <v>-2808433.34</v>
      </c>
      <c r="H49" s="70">
        <f>+F49-G49</f>
        <v>-4221.1300000003539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>SUM(F52:F57)</f>
        <v>6671499.0599999996</v>
      </c>
      <c r="G51" s="69">
        <f>SUM(G52:G57)</f>
        <v>6815160.2400000002</v>
      </c>
      <c r="H51" s="69">
        <f>SUM(H52:H57)</f>
        <v>-143661.18000000028</v>
      </c>
    </row>
    <row r="52" spans="2:8" ht="21" customHeight="1" x14ac:dyDescent="0.25">
      <c r="B52" s="71"/>
      <c r="C52" s="37" t="s">
        <v>44</v>
      </c>
      <c r="D52" s="42"/>
      <c r="E52" s="37"/>
      <c r="F52" s="38">
        <v>26244.47</v>
      </c>
      <c r="G52" s="38">
        <v>24706.42</v>
      </c>
      <c r="H52" s="23">
        <f t="shared" ref="H52:H57" si="20">+F52-G52</f>
        <v>1538.0500000000029</v>
      </c>
    </row>
    <row r="53" spans="2:8" ht="21" customHeight="1" x14ac:dyDescent="0.25">
      <c r="B53" s="71"/>
      <c r="C53" s="37" t="s">
        <v>45</v>
      </c>
      <c r="D53" s="42"/>
      <c r="E53" s="37"/>
      <c r="F53" s="38">
        <v>0</v>
      </c>
      <c r="G53" s="38">
        <v>265.16000000000003</v>
      </c>
      <c r="H53" s="23">
        <f t="shared" si="20"/>
        <v>-265.16000000000003</v>
      </c>
    </row>
    <row r="54" spans="2:8" ht="21" customHeight="1" x14ac:dyDescent="0.25">
      <c r="B54" s="71"/>
      <c r="C54" s="37" t="s">
        <v>46</v>
      </c>
      <c r="D54" s="42"/>
      <c r="E54" s="37"/>
      <c r="F54" s="38">
        <v>6603666.0199999996</v>
      </c>
      <c r="G54" s="38">
        <v>6748600.0899999999</v>
      </c>
      <c r="H54" s="23">
        <f t="shared" si="20"/>
        <v>-144934.0700000003</v>
      </c>
    </row>
    <row r="55" spans="2:8" ht="21" hidden="1" customHeight="1" x14ac:dyDescent="0.25">
      <c r="B55" s="71"/>
      <c r="C55" s="60" t="s">
        <v>126</v>
      </c>
      <c r="E55" s="37"/>
      <c r="F55" s="38">
        <v>0</v>
      </c>
      <c r="G55" s="38">
        <v>0</v>
      </c>
      <c r="H55" s="23">
        <f t="shared" si="20"/>
        <v>0</v>
      </c>
    </row>
    <row r="56" spans="2:8" ht="21" customHeight="1" x14ac:dyDescent="0.25">
      <c r="B56" s="71"/>
      <c r="C56" s="37" t="s">
        <v>121</v>
      </c>
      <c r="D56" s="42"/>
      <c r="E56" s="37"/>
      <c r="F56" s="38">
        <v>40000</v>
      </c>
      <c r="G56" s="38">
        <v>40000</v>
      </c>
      <c r="H56" s="23">
        <f t="shared" si="20"/>
        <v>0</v>
      </c>
    </row>
    <row r="57" spans="2:8" ht="21" customHeight="1" x14ac:dyDescent="0.25">
      <c r="B57" s="71"/>
      <c r="C57" s="37" t="s">
        <v>47</v>
      </c>
      <c r="D57" s="42"/>
      <c r="E57" s="37"/>
      <c r="F57" s="40">
        <v>1588.57</v>
      </c>
      <c r="G57" s="40">
        <v>1588.57</v>
      </c>
      <c r="H57" s="29">
        <f t="shared" si="20"/>
        <v>0</v>
      </c>
    </row>
    <row r="58" spans="2:8" ht="21" hidden="1" customHeight="1" x14ac:dyDescent="0.25">
      <c r="B58" s="71"/>
      <c r="C58" s="20"/>
      <c r="D58" s="20"/>
      <c r="E58" s="31"/>
      <c r="F58" s="25"/>
      <c r="G58" s="25"/>
      <c r="H58" s="72"/>
    </row>
    <row r="59" spans="2:8" ht="21" customHeight="1" x14ac:dyDescent="0.3">
      <c r="B59" s="34" t="s">
        <v>48</v>
      </c>
      <c r="D59" s="20"/>
      <c r="E59" s="31"/>
      <c r="F59" s="69">
        <f>+F60+F61</f>
        <v>56562.979999999981</v>
      </c>
      <c r="G59" s="69">
        <f>+G60+G61</f>
        <v>58548.549999999988</v>
      </c>
      <c r="H59" s="69">
        <f>+H60+H61</f>
        <v>-1985.570000000007</v>
      </c>
    </row>
    <row r="60" spans="2:8" ht="21" customHeight="1" x14ac:dyDescent="0.25">
      <c r="B60" s="18"/>
      <c r="C60" s="53" t="s">
        <v>49</v>
      </c>
      <c r="D60" s="42"/>
      <c r="E60" s="53"/>
      <c r="F60" s="58">
        <v>496246.25</v>
      </c>
      <c r="G60" s="58">
        <v>496246.25</v>
      </c>
      <c r="H60" s="58">
        <f>+F60-G60</f>
        <v>0</v>
      </c>
    </row>
    <row r="61" spans="2:8" ht="21" customHeight="1" x14ac:dyDescent="0.25">
      <c r="B61" s="73"/>
      <c r="C61" s="57" t="s">
        <v>50</v>
      </c>
      <c r="D61" s="74"/>
      <c r="E61" s="57"/>
      <c r="F61" s="56">
        <v>-439683.27</v>
      </c>
      <c r="G61" s="56">
        <v>-437697.7</v>
      </c>
      <c r="H61" s="56">
        <f>+F61-G61</f>
        <v>-1985.570000000007</v>
      </c>
    </row>
    <row r="62" spans="2:8" ht="21" customHeight="1" thickBot="1" x14ac:dyDescent="0.35">
      <c r="B62" s="76" t="s">
        <v>51</v>
      </c>
      <c r="C62" s="76"/>
      <c r="D62" s="77"/>
      <c r="E62" s="78"/>
      <c r="F62" s="79">
        <f>+F8+F14+F22+F45+F51+F59</f>
        <v>161715844.64000002</v>
      </c>
      <c r="G62" s="79">
        <f>+G8+G14+G22+G45+G51+G59</f>
        <v>145993795.56</v>
      </c>
      <c r="H62" s="80">
        <f>+H8+H14+H22+H45+H51+H59</f>
        <v>15722049.080000021</v>
      </c>
    </row>
    <row r="63" spans="2:8" ht="15.75" x14ac:dyDescent="0.25">
      <c r="B63" s="81"/>
      <c r="C63" s="81"/>
      <c r="D63" s="81"/>
      <c r="E63" s="81"/>
      <c r="F63" s="30"/>
      <c r="G63" s="30"/>
      <c r="H63" s="30"/>
    </row>
    <row r="64" spans="2:8" ht="16.5" customHeight="1" x14ac:dyDescent="0.25">
      <c r="B64" s="272"/>
      <c r="C64" s="272"/>
      <c r="D64" s="272"/>
      <c r="E64" s="272"/>
      <c r="F64" s="272"/>
      <c r="G64" s="272"/>
      <c r="H64" s="272"/>
    </row>
    <row r="65" spans="2:9" ht="29.25" customHeight="1" x14ac:dyDescent="0.25">
      <c r="B65" s="82"/>
      <c r="C65" s="83"/>
      <c r="D65" s="83"/>
      <c r="E65" s="84"/>
      <c r="F65" s="221" t="str">
        <f>+F6</f>
        <v>marzo 2022</v>
      </c>
      <c r="G65" s="221" t="str">
        <f>+G6</f>
        <v>febrero 2022</v>
      </c>
      <c r="H65" s="222" t="s">
        <v>110</v>
      </c>
    </row>
    <row r="66" spans="2:9" ht="15.75" x14ac:dyDescent="0.25">
      <c r="B66" s="85" t="s">
        <v>52</v>
      </c>
      <c r="C66" s="86"/>
      <c r="D66" s="86"/>
      <c r="E66" s="87"/>
      <c r="F66" s="88" t="s">
        <v>14</v>
      </c>
      <c r="G66" s="89">
        <v>-2</v>
      </c>
      <c r="H66" s="90" t="s">
        <v>15</v>
      </c>
    </row>
    <row r="67" spans="2:9" ht="21" customHeight="1" x14ac:dyDescent="0.3">
      <c r="B67" s="91" t="s">
        <v>53</v>
      </c>
      <c r="C67" s="20"/>
      <c r="D67" s="20"/>
      <c r="E67" s="30"/>
      <c r="F67" s="35">
        <f>SUM(F68:F71)</f>
        <v>503356.16000000003</v>
      </c>
      <c r="G67" s="35">
        <f>SUM(G68:G71)</f>
        <v>495002.08</v>
      </c>
      <c r="H67" s="35">
        <f>F67-G67</f>
        <v>8354.0800000000163</v>
      </c>
    </row>
    <row r="68" spans="2:9" ht="21" customHeight="1" x14ac:dyDescent="0.25">
      <c r="B68" s="92"/>
      <c r="C68" s="60" t="s">
        <v>100</v>
      </c>
      <c r="D68" s="60"/>
      <c r="E68" s="26"/>
      <c r="F68" s="71">
        <v>191860.6</v>
      </c>
      <c r="G68" s="71">
        <v>192741.5</v>
      </c>
      <c r="H68" s="55">
        <f>+F68-G68</f>
        <v>-880.89999999999418</v>
      </c>
    </row>
    <row r="69" spans="2:9" ht="21" customHeight="1" x14ac:dyDescent="0.25">
      <c r="B69" s="92"/>
      <c r="C69" s="60" t="s">
        <v>54</v>
      </c>
      <c r="D69" s="42"/>
      <c r="E69" s="26"/>
      <c r="F69" s="71">
        <v>20427.25</v>
      </c>
      <c r="G69" s="71">
        <v>29672.5</v>
      </c>
      <c r="H69" s="55">
        <f>+F69-G69</f>
        <v>-9245.25</v>
      </c>
    </row>
    <row r="70" spans="2:9" ht="21" customHeight="1" x14ac:dyDescent="0.25">
      <c r="B70" s="92"/>
      <c r="C70" s="60" t="s">
        <v>55</v>
      </c>
      <c r="D70" s="42"/>
      <c r="E70" s="26"/>
      <c r="F70" s="71">
        <v>291068.31</v>
      </c>
      <c r="G70" s="71">
        <v>272588.08</v>
      </c>
      <c r="H70" s="55">
        <f>+F70-G70</f>
        <v>18480.229999999981</v>
      </c>
    </row>
    <row r="71" spans="2:9" ht="21" hidden="1" customHeight="1" x14ac:dyDescent="0.25">
      <c r="B71" s="92"/>
      <c r="C71" s="60" t="s">
        <v>56</v>
      </c>
      <c r="D71" s="42"/>
      <c r="E71" s="26"/>
      <c r="F71" s="61">
        <v>0</v>
      </c>
      <c r="G71" s="61">
        <v>0</v>
      </c>
      <c r="H71" s="56">
        <f>+F71-G71</f>
        <v>0</v>
      </c>
    </row>
    <row r="72" spans="2:9" ht="9.6" customHeight="1" x14ac:dyDescent="0.25">
      <c r="B72" s="93"/>
      <c r="C72" s="81"/>
      <c r="D72" s="81"/>
      <c r="E72" s="81"/>
      <c r="F72" s="94"/>
      <c r="G72" s="94"/>
      <c r="H72" s="95"/>
    </row>
    <row r="73" spans="2:9" ht="21" customHeight="1" x14ac:dyDescent="0.3">
      <c r="B73" s="91" t="s">
        <v>57</v>
      </c>
      <c r="C73" s="20"/>
      <c r="D73" s="20"/>
      <c r="E73" s="30"/>
      <c r="F73" s="35">
        <f t="shared" ref="F73:H73" si="21">SUM(F74:F75)</f>
        <v>107206024.11</v>
      </c>
      <c r="G73" s="35">
        <f t="shared" ref="G73" si="22">SUM(G74:G75)</f>
        <v>107331658.27</v>
      </c>
      <c r="H73" s="35">
        <f t="shared" si="21"/>
        <v>-125634.15999999642</v>
      </c>
    </row>
    <row r="74" spans="2:9" ht="21" customHeight="1" x14ac:dyDescent="0.25">
      <c r="B74" s="96"/>
      <c r="C74" s="60" t="s">
        <v>58</v>
      </c>
      <c r="D74" s="26"/>
      <c r="E74" s="60"/>
      <c r="F74" s="97">
        <v>107206024.11</v>
      </c>
      <c r="G74" s="97">
        <v>107331658.27</v>
      </c>
      <c r="H74" s="98">
        <f>+F74-G74</f>
        <v>-125634.15999999642</v>
      </c>
    </row>
    <row r="75" spans="2:9" ht="21" hidden="1" customHeight="1" x14ac:dyDescent="0.25">
      <c r="B75" s="96"/>
      <c r="C75" s="60" t="s">
        <v>59</v>
      </c>
      <c r="D75" s="26"/>
      <c r="E75" s="60"/>
      <c r="F75" s="40">
        <v>0</v>
      </c>
      <c r="G75" s="40">
        <v>0</v>
      </c>
      <c r="H75" s="29">
        <f>+F75-G75</f>
        <v>0</v>
      </c>
    </row>
    <row r="76" spans="2:9" ht="21" customHeight="1" x14ac:dyDescent="0.25">
      <c r="B76" s="96"/>
      <c r="C76" s="30"/>
      <c r="D76" s="30"/>
      <c r="E76" s="36"/>
      <c r="F76" s="32"/>
      <c r="G76" s="32"/>
      <c r="H76" s="33"/>
    </row>
    <row r="77" spans="2:9" ht="21" customHeight="1" x14ac:dyDescent="0.3">
      <c r="B77" s="91" t="s">
        <v>60</v>
      </c>
      <c r="C77" s="20"/>
      <c r="D77" s="20"/>
      <c r="E77" s="30"/>
      <c r="F77" s="35">
        <f t="shared" ref="F77:H77" si="23">SUM(F78:F80)</f>
        <v>656401.99</v>
      </c>
      <c r="G77" s="35">
        <f t="shared" ref="G77" si="24">SUM(G78:G80)</f>
        <v>655713.71</v>
      </c>
      <c r="H77" s="35">
        <f t="shared" si="23"/>
        <v>688.28000000001873</v>
      </c>
    </row>
    <row r="78" spans="2:9" ht="21" customHeight="1" x14ac:dyDescent="0.25">
      <c r="B78" s="96"/>
      <c r="C78" s="26" t="s">
        <v>61</v>
      </c>
      <c r="D78" s="26"/>
      <c r="F78" s="38">
        <v>110829.66</v>
      </c>
      <c r="G78" s="38">
        <v>110829.66</v>
      </c>
      <c r="H78" s="23">
        <f>+F78-G78</f>
        <v>0</v>
      </c>
      <c r="I78" s="39"/>
    </row>
    <row r="79" spans="2:9" ht="21" customHeight="1" x14ac:dyDescent="0.25">
      <c r="B79" s="96"/>
      <c r="C79" s="26" t="s">
        <v>60</v>
      </c>
      <c r="D79" s="26"/>
      <c r="F79" s="38">
        <v>544761</v>
      </c>
      <c r="G79" s="38">
        <v>543793.98</v>
      </c>
      <c r="H79" s="23">
        <f>+F79-G79</f>
        <v>967.02000000001863</v>
      </c>
      <c r="I79" s="24"/>
    </row>
    <row r="80" spans="2:9" ht="21" customHeight="1" x14ac:dyDescent="0.25">
      <c r="B80" s="96"/>
      <c r="C80" s="60" t="s">
        <v>62</v>
      </c>
      <c r="D80" s="26"/>
      <c r="E80" s="60"/>
      <c r="F80" s="28">
        <v>811.33</v>
      </c>
      <c r="G80" s="28">
        <v>1090.07</v>
      </c>
      <c r="H80" s="23">
        <f>+F80-G80</f>
        <v>-278.7399999999999</v>
      </c>
    </row>
    <row r="81" spans="2:8" ht="21" customHeight="1" x14ac:dyDescent="0.3">
      <c r="B81" s="99"/>
      <c r="C81" s="100"/>
      <c r="D81" s="100"/>
      <c r="E81" s="101" t="s">
        <v>63</v>
      </c>
      <c r="F81" s="35">
        <f t="shared" ref="F81:H81" si="25">F73+F67+F77</f>
        <v>108365782.25999999</v>
      </c>
      <c r="G81" s="35">
        <f t="shared" ref="G81" si="26">G73+G67+G77</f>
        <v>108482374.05999999</v>
      </c>
      <c r="H81" s="69">
        <f t="shared" si="25"/>
        <v>-116591.79999999639</v>
      </c>
    </row>
    <row r="82" spans="2:8" ht="15.75" x14ac:dyDescent="0.25">
      <c r="B82" s="96"/>
      <c r="C82" s="30"/>
      <c r="D82" s="30"/>
      <c r="E82" s="30"/>
      <c r="F82" s="102"/>
      <c r="G82" s="102"/>
      <c r="H82" s="199"/>
    </row>
    <row r="83" spans="2:8" ht="21" customHeight="1" x14ac:dyDescent="0.25">
      <c r="B83" s="103" t="s">
        <v>8</v>
      </c>
      <c r="C83" s="104"/>
      <c r="D83" s="104"/>
      <c r="E83" s="88"/>
      <c r="F83" s="105"/>
      <c r="G83" s="105"/>
      <c r="H83" s="106"/>
    </row>
    <row r="84" spans="2:8" ht="21" customHeight="1" x14ac:dyDescent="0.3">
      <c r="B84" s="91" t="s">
        <v>9</v>
      </c>
      <c r="C84" s="20"/>
      <c r="D84" s="20"/>
      <c r="E84" s="30"/>
      <c r="F84" s="35">
        <f t="shared" ref="F84:H84" si="27">+F85+F96+F101</f>
        <v>148476018.59000003</v>
      </c>
      <c r="G84" s="35">
        <f t="shared" ref="G84" si="28">+G85+G96+G101</f>
        <v>151225311.43000001</v>
      </c>
      <c r="H84" s="107">
        <f t="shared" si="27"/>
        <v>-2749292.8400000017</v>
      </c>
    </row>
    <row r="85" spans="2:8" ht="21" customHeight="1" x14ac:dyDescent="0.3">
      <c r="B85" s="92"/>
      <c r="C85" s="20" t="s">
        <v>64</v>
      </c>
      <c r="D85" s="20"/>
      <c r="E85" s="30"/>
      <c r="F85" s="108">
        <f t="shared" ref="F85:H85" si="29">SUM(F86:F95)</f>
        <v>100767140.60000001</v>
      </c>
      <c r="G85" s="108">
        <f t="shared" ref="G85" si="30">SUM(G86:G95)</f>
        <v>103516433.44000001</v>
      </c>
      <c r="H85" s="49">
        <f t="shared" si="29"/>
        <v>-2749292.8400000017</v>
      </c>
    </row>
    <row r="86" spans="2:8" ht="21" customHeight="1" x14ac:dyDescent="0.25">
      <c r="B86" s="96"/>
      <c r="C86" s="30"/>
      <c r="D86" s="60" t="s">
        <v>65</v>
      </c>
      <c r="E86" s="60"/>
      <c r="F86" s="109">
        <v>74860853.689999998</v>
      </c>
      <c r="G86" s="109">
        <v>74860853.689999998</v>
      </c>
      <c r="H86" s="55">
        <f>+F86-G86</f>
        <v>0</v>
      </c>
    </row>
    <row r="87" spans="2:8" ht="21" customHeight="1" x14ac:dyDescent="0.25">
      <c r="B87" s="96"/>
      <c r="C87" s="30"/>
      <c r="D87" s="60" t="s">
        <v>66</v>
      </c>
      <c r="E87" s="60"/>
      <c r="F87" s="109">
        <v>4161370.18</v>
      </c>
      <c r="G87" s="109">
        <v>4161370.18</v>
      </c>
      <c r="H87" s="55">
        <f>+F87-G87</f>
        <v>0</v>
      </c>
    </row>
    <row r="88" spans="2:8" ht="21" hidden="1" customHeight="1" x14ac:dyDescent="0.25">
      <c r="B88" s="96"/>
      <c r="C88" s="30"/>
      <c r="D88" s="60" t="s">
        <v>67</v>
      </c>
      <c r="E88" s="60"/>
      <c r="F88" s="109">
        <v>0</v>
      </c>
      <c r="G88" s="109">
        <v>0</v>
      </c>
      <c r="H88" s="55">
        <f t="shared" ref="H88:H94" si="31">+F88-G88</f>
        <v>0</v>
      </c>
    </row>
    <row r="89" spans="2:8" ht="21" customHeight="1" x14ac:dyDescent="0.25">
      <c r="B89" s="96"/>
      <c r="C89" s="30"/>
      <c r="D89" s="60" t="s">
        <v>115</v>
      </c>
      <c r="E89" s="60"/>
      <c r="F89" s="109">
        <v>834472.92</v>
      </c>
      <c r="G89" s="109">
        <v>834472.92</v>
      </c>
      <c r="H89" s="55">
        <f t="shared" si="31"/>
        <v>0</v>
      </c>
    </row>
    <row r="90" spans="2:8" ht="21" customHeight="1" x14ac:dyDescent="0.25">
      <c r="B90" s="96"/>
      <c r="C90" s="30"/>
      <c r="D90" s="60" t="s">
        <v>68</v>
      </c>
      <c r="E90" s="60"/>
      <c r="F90" s="109">
        <v>16613429.92</v>
      </c>
      <c r="G90" s="109">
        <v>19089418.260000002</v>
      </c>
      <c r="H90" s="55">
        <f t="shared" si="31"/>
        <v>-2475988.3400000017</v>
      </c>
    </row>
    <row r="91" spans="2:8" ht="21" customHeight="1" x14ac:dyDescent="0.25">
      <c r="B91" s="96"/>
      <c r="C91" s="30"/>
      <c r="D91" s="60" t="s">
        <v>69</v>
      </c>
      <c r="E91" s="60"/>
      <c r="F91" s="109">
        <f>2670429.64-F95</f>
        <v>2421927.2800000003</v>
      </c>
      <c r="G91" s="109">
        <f>2670429.64-G95</f>
        <v>2421927.2800000003</v>
      </c>
      <c r="H91" s="55">
        <f t="shared" si="31"/>
        <v>0</v>
      </c>
    </row>
    <row r="92" spans="2:8" ht="21" customHeight="1" x14ac:dyDescent="0.25">
      <c r="B92" s="96"/>
      <c r="C92" s="30"/>
      <c r="D92" s="60" t="s">
        <v>70</v>
      </c>
      <c r="E92" s="60"/>
      <c r="F92" s="109">
        <v>1424698.25</v>
      </c>
      <c r="G92" s="109">
        <v>1424698.25</v>
      </c>
      <c r="H92" s="55">
        <f t="shared" si="31"/>
        <v>0</v>
      </c>
    </row>
    <row r="93" spans="2:8" ht="21" customHeight="1" x14ac:dyDescent="0.25">
      <c r="B93" s="96"/>
      <c r="C93" s="30"/>
      <c r="D93" s="60" t="s">
        <v>111</v>
      </c>
      <c r="E93" s="60"/>
      <c r="F93" s="109">
        <v>201886</v>
      </c>
      <c r="G93" s="109">
        <v>475190.5</v>
      </c>
      <c r="H93" s="55">
        <f t="shared" si="31"/>
        <v>-273304.5</v>
      </c>
    </row>
    <row r="94" spans="2:8" ht="21" hidden="1" customHeight="1" x14ac:dyDescent="0.25">
      <c r="B94" s="96"/>
      <c r="C94" s="30"/>
      <c r="D94" s="60" t="s">
        <v>119</v>
      </c>
      <c r="E94" s="60"/>
      <c r="F94" s="109">
        <v>0</v>
      </c>
      <c r="G94" s="109">
        <v>0</v>
      </c>
      <c r="H94" s="55">
        <f t="shared" si="31"/>
        <v>0</v>
      </c>
    </row>
    <row r="95" spans="2:8" ht="21" customHeight="1" x14ac:dyDescent="0.25">
      <c r="B95" s="96"/>
      <c r="C95" s="30"/>
      <c r="D95" s="60" t="s">
        <v>99</v>
      </c>
      <c r="E95" s="60"/>
      <c r="F95" s="61">
        <v>248502.36</v>
      </c>
      <c r="G95" s="61">
        <v>248502.36</v>
      </c>
      <c r="H95" s="56">
        <f>+F95-G95</f>
        <v>0</v>
      </c>
    </row>
    <row r="96" spans="2:8" ht="21" customHeight="1" x14ac:dyDescent="0.3">
      <c r="B96" s="96"/>
      <c r="C96" s="20" t="s">
        <v>71</v>
      </c>
      <c r="D96" s="20"/>
      <c r="E96" s="30"/>
      <c r="F96" s="108">
        <f t="shared" ref="F96:H96" si="32">SUM(F97:F99)</f>
        <v>46216987.689999998</v>
      </c>
      <c r="G96" s="108">
        <f t="shared" ref="G96" si="33">SUM(G97:G99)</f>
        <v>46216987.689999998</v>
      </c>
      <c r="H96" s="49">
        <f t="shared" si="32"/>
        <v>0</v>
      </c>
    </row>
    <row r="97" spans="2:10" ht="21" customHeight="1" x14ac:dyDescent="0.25">
      <c r="B97" s="96"/>
      <c r="C97" s="30"/>
      <c r="D97" s="60" t="s">
        <v>72</v>
      </c>
      <c r="E97" s="60"/>
      <c r="F97" s="109">
        <v>14032640.65</v>
      </c>
      <c r="G97" s="109">
        <v>14032640.65</v>
      </c>
      <c r="H97" s="55">
        <f>+F97-G97</f>
        <v>0</v>
      </c>
    </row>
    <row r="98" spans="2:10" ht="21" customHeight="1" x14ac:dyDescent="0.25">
      <c r="B98" s="96"/>
      <c r="C98" s="30"/>
      <c r="D98" s="60" t="s">
        <v>73</v>
      </c>
      <c r="E98" s="60"/>
      <c r="F98" s="109">
        <v>28571428.57</v>
      </c>
      <c r="G98" s="109">
        <v>28571428.57</v>
      </c>
      <c r="H98" s="55">
        <f>+F98-G98</f>
        <v>0</v>
      </c>
    </row>
    <row r="99" spans="2:10" ht="21" customHeight="1" x14ac:dyDescent="0.25">
      <c r="B99" s="96"/>
      <c r="C99" s="30"/>
      <c r="D99" s="60" t="s">
        <v>74</v>
      </c>
      <c r="E99" s="60"/>
      <c r="F99" s="110">
        <v>3612918.47</v>
      </c>
      <c r="G99" s="110">
        <v>3612918.47</v>
      </c>
      <c r="H99" s="75">
        <f>+F99-G99</f>
        <v>0</v>
      </c>
    </row>
    <row r="100" spans="2:10" ht="11.25" customHeight="1" x14ac:dyDescent="0.25">
      <c r="B100" s="96"/>
      <c r="C100" s="30"/>
      <c r="D100" s="60"/>
      <c r="E100" s="60"/>
      <c r="F100" s="109"/>
      <c r="G100" s="109"/>
      <c r="H100" s="58"/>
    </row>
    <row r="101" spans="2:10" ht="21" customHeight="1" x14ac:dyDescent="0.3">
      <c r="B101" s="96"/>
      <c r="C101" s="20" t="s">
        <v>97</v>
      </c>
      <c r="D101" s="60"/>
      <c r="E101" s="60"/>
      <c r="F101" s="108">
        <f>+F102</f>
        <v>1491890.3</v>
      </c>
      <c r="G101" s="108">
        <f>+G102</f>
        <v>1491890.3</v>
      </c>
      <c r="H101" s="111">
        <f>+F101-G101</f>
        <v>0</v>
      </c>
    </row>
    <row r="102" spans="2:10" ht="21" customHeight="1" x14ac:dyDescent="0.25">
      <c r="B102" s="96"/>
      <c r="C102" s="30"/>
      <c r="D102" s="60" t="s">
        <v>98</v>
      </c>
      <c r="E102" s="60"/>
      <c r="F102" s="109">
        <v>1491890.3</v>
      </c>
      <c r="G102" s="109">
        <v>1491890.3</v>
      </c>
      <c r="H102" s="112">
        <f>+F102-G102</f>
        <v>0</v>
      </c>
    </row>
    <row r="103" spans="2:10" ht="11.25" customHeight="1" x14ac:dyDescent="0.25">
      <c r="B103" s="96"/>
      <c r="C103" s="30"/>
      <c r="D103" s="30"/>
      <c r="E103" s="30"/>
      <c r="F103" s="113"/>
      <c r="G103" s="113"/>
      <c r="H103" s="32"/>
    </row>
    <row r="104" spans="2:10" ht="21" customHeight="1" x14ac:dyDescent="0.3">
      <c r="B104" s="91" t="s">
        <v>10</v>
      </c>
      <c r="C104" s="20"/>
      <c r="D104" s="20"/>
      <c r="E104" s="30"/>
      <c r="F104" s="35">
        <f t="shared" ref="F104:H104" si="34">SUM(F105:F108)</f>
        <v>129097386.36</v>
      </c>
      <c r="G104" s="35">
        <f t="shared" ref="G104" si="35">SUM(G105:G108)</f>
        <v>113002506.38</v>
      </c>
      <c r="H104" s="35">
        <f t="shared" si="34"/>
        <v>16094879.979999999</v>
      </c>
      <c r="I104" s="39"/>
    </row>
    <row r="105" spans="2:10" ht="21" customHeight="1" x14ac:dyDescent="0.25">
      <c r="B105" s="96"/>
      <c r="C105" s="60" t="s">
        <v>75</v>
      </c>
      <c r="D105" s="26"/>
      <c r="E105" s="60"/>
      <c r="F105" s="114">
        <v>68710165.890000001</v>
      </c>
      <c r="G105" s="114">
        <v>52213941.640000001</v>
      </c>
      <c r="H105" s="115">
        <f>+F105-G105</f>
        <v>16496224.25</v>
      </c>
    </row>
    <row r="106" spans="2:10" ht="21" customHeight="1" x14ac:dyDescent="0.25">
      <c r="B106" s="96"/>
      <c r="C106" s="60" t="s">
        <v>76</v>
      </c>
      <c r="D106" s="26"/>
      <c r="E106" s="60"/>
      <c r="F106" s="114">
        <f>50356324.84-1148158.07</f>
        <v>49208166.770000003</v>
      </c>
      <c r="G106" s="114">
        <f>50356324.84-1148158.07</f>
        <v>49208166.770000003</v>
      </c>
      <c r="H106" s="115">
        <f>+F106-G106</f>
        <v>0</v>
      </c>
    </row>
    <row r="107" spans="2:10" ht="21" customHeight="1" x14ac:dyDescent="0.25">
      <c r="B107" s="96"/>
      <c r="C107" s="60" t="s">
        <v>92</v>
      </c>
      <c r="D107" s="26"/>
      <c r="E107" s="60"/>
      <c r="F107" s="114">
        <v>11179053.699999999</v>
      </c>
      <c r="G107" s="114">
        <v>11580397.970000001</v>
      </c>
      <c r="H107" s="115">
        <f>+F107-G107</f>
        <v>-401344.27000000142</v>
      </c>
    </row>
    <row r="108" spans="2:10" ht="21" hidden="1" customHeight="1" x14ac:dyDescent="0.25">
      <c r="B108" s="96"/>
      <c r="C108" s="60" t="s">
        <v>101</v>
      </c>
      <c r="D108" s="26"/>
      <c r="E108" s="60"/>
      <c r="F108" s="38">
        <v>0</v>
      </c>
      <c r="G108" s="38">
        <v>0</v>
      </c>
      <c r="H108" s="23">
        <f>+F108-G108</f>
        <v>0</v>
      </c>
    </row>
    <row r="109" spans="2:10" ht="11.25" customHeight="1" x14ac:dyDescent="0.25">
      <c r="B109" s="96"/>
      <c r="C109" s="30"/>
      <c r="D109" s="30"/>
      <c r="E109" s="30"/>
      <c r="F109" s="113"/>
      <c r="G109" s="113"/>
      <c r="H109" s="113"/>
      <c r="J109" s="1"/>
    </row>
    <row r="110" spans="2:10" ht="21" customHeight="1" x14ac:dyDescent="0.3">
      <c r="B110" s="91" t="s">
        <v>11</v>
      </c>
      <c r="C110" s="20"/>
      <c r="D110" s="20"/>
      <c r="E110" s="30"/>
      <c r="F110" s="116">
        <f t="shared" ref="F110:H110" si="36">F111+F112</f>
        <v>-224223342.56999999</v>
      </c>
      <c r="G110" s="116">
        <f t="shared" ref="G110" si="37">G111+G112</f>
        <v>-226716396.31</v>
      </c>
      <c r="H110" s="116">
        <f t="shared" si="36"/>
        <v>2493053.7400000105</v>
      </c>
    </row>
    <row r="111" spans="2:10" ht="21" customHeight="1" x14ac:dyDescent="0.25">
      <c r="B111" s="96"/>
      <c r="C111" s="60" t="s">
        <v>124</v>
      </c>
      <c r="D111" s="26"/>
      <c r="E111" s="60"/>
      <c r="F111" s="114">
        <v>-226006912.31</v>
      </c>
      <c r="G111" s="114">
        <v>-226408256.58000001</v>
      </c>
      <c r="H111" s="115">
        <f>+F111-G111</f>
        <v>401344.27000001073</v>
      </c>
    </row>
    <row r="112" spans="2:10" ht="21" customHeight="1" x14ac:dyDescent="0.25">
      <c r="B112" s="96"/>
      <c r="C112" s="60" t="s">
        <v>122</v>
      </c>
      <c r="D112" s="26"/>
      <c r="E112" s="60"/>
      <c r="F112" s="40">
        <v>1783569.74</v>
      </c>
      <c r="G112" s="40">
        <v>-308139.73</v>
      </c>
      <c r="H112" s="29">
        <f>+F112-G112</f>
        <v>2091709.47</v>
      </c>
      <c r="I112" s="24"/>
    </row>
    <row r="113" spans="2:8" ht="21" customHeight="1" x14ac:dyDescent="0.3">
      <c r="B113" s="99"/>
      <c r="C113" s="100"/>
      <c r="D113" s="100"/>
      <c r="E113" s="117" t="s">
        <v>12</v>
      </c>
      <c r="F113" s="17">
        <f>F84+F104+F110</f>
        <v>53350062.380000055</v>
      </c>
      <c r="G113" s="17">
        <f t="shared" ref="G113" si="38">G84+G104+G110</f>
        <v>37511421.5</v>
      </c>
      <c r="H113" s="17">
        <f t="shared" ref="H113" si="39">H84+H104+H110</f>
        <v>15838640.880000006</v>
      </c>
    </row>
    <row r="114" spans="2:8" ht="15.75" x14ac:dyDescent="0.25">
      <c r="B114" s="96"/>
      <c r="C114" s="30"/>
      <c r="D114" s="30"/>
      <c r="E114" s="30"/>
      <c r="F114" s="32"/>
      <c r="G114" s="32"/>
      <c r="H114" s="118"/>
    </row>
    <row r="115" spans="2:8" ht="21" customHeight="1" thickBot="1" x14ac:dyDescent="0.35">
      <c r="B115" s="103" t="s">
        <v>77</v>
      </c>
      <c r="C115" s="104"/>
      <c r="D115" s="104"/>
      <c r="E115" s="104"/>
      <c r="F115" s="119">
        <f>F113+F81</f>
        <v>161715844.64000005</v>
      </c>
      <c r="G115" s="119">
        <f>G113+G81</f>
        <v>145993795.56</v>
      </c>
      <c r="H115" s="119">
        <f>H113+H81</f>
        <v>15722049.080000009</v>
      </c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8.75" hidden="1" x14ac:dyDescent="0.3">
      <c r="B118" s="120"/>
      <c r="C118" s="120"/>
      <c r="D118" s="120"/>
      <c r="E118" s="242" t="s">
        <v>125</v>
      </c>
      <c r="F118" s="242">
        <f>+F115-F62</f>
        <v>0</v>
      </c>
      <c r="G118" s="242">
        <f t="shared" ref="G118:H118" si="40">+G115-G62</f>
        <v>0</v>
      </c>
      <c r="H118" s="242">
        <f t="shared" si="40"/>
        <v>0</v>
      </c>
    </row>
    <row r="119" spans="2:8" ht="15" x14ac:dyDescent="0.25">
      <c r="B119" s="120"/>
      <c r="C119" s="120"/>
      <c r="D119" s="120"/>
      <c r="E119" s="120"/>
      <c r="F119" s="120"/>
      <c r="G119" s="120"/>
      <c r="H119" s="120"/>
    </row>
    <row r="120" spans="2:8" ht="15" x14ac:dyDescent="0.25">
      <c r="B120" s="3"/>
      <c r="C120" s="3"/>
      <c r="D120" s="3"/>
      <c r="E120" s="3"/>
      <c r="F120" s="121"/>
      <c r="G120" s="121"/>
      <c r="H120" s="121"/>
    </row>
    <row r="121" spans="2:8" s="122" customFormat="1" ht="51" customHeight="1" x14ac:dyDescent="0.25">
      <c r="B121" s="270" t="s">
        <v>129</v>
      </c>
      <c r="C121" s="270"/>
      <c r="D121" s="270"/>
      <c r="E121" s="270"/>
      <c r="F121" s="270"/>
      <c r="G121" s="270"/>
      <c r="H121" s="270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121"/>
      <c r="G123" s="121"/>
      <c r="H123" s="121"/>
    </row>
    <row r="124" spans="2:8" ht="15" x14ac:dyDescent="0.25">
      <c r="B124" s="3"/>
      <c r="C124" s="3"/>
      <c r="D124" s="3"/>
      <c r="E124" s="3"/>
      <c r="F124" s="3"/>
      <c r="G124" s="3"/>
      <c r="H124" s="3"/>
    </row>
    <row r="125" spans="2:8" x14ac:dyDescent="0.2">
      <c r="F125" s="123"/>
    </row>
    <row r="131" spans="8:8" x14ac:dyDescent="0.2">
      <c r="H131" s="1"/>
    </row>
    <row r="133" spans="8:8" x14ac:dyDescent="0.2">
      <c r="H133" s="39"/>
    </row>
  </sheetData>
  <mergeCells count="6">
    <mergeCell ref="B121:H121"/>
    <mergeCell ref="B5:H5"/>
    <mergeCell ref="B64:H64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5" fitToHeight="2" orientation="portrait" r:id="rId1"/>
  <headerFooter alignWithMargins="0"/>
  <rowBreaks count="1" manualBreakCount="1">
    <brk id="63" max="16383" man="1"/>
  </rowBreaks>
  <ignoredErrors>
    <ignoredError sqref="H106 H101 H96 H67 H48 H38 H34 H29" formula="1"/>
    <ignoredError sqref="F66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 Estado de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2022-06-08T15:09:44Z</cp:lastPrinted>
  <dcterms:created xsi:type="dcterms:W3CDTF">2004-04-13T04:53:39Z</dcterms:created>
  <dcterms:modified xsi:type="dcterms:W3CDTF">2023-05-15T22:37:58Z</dcterms:modified>
</cp:coreProperties>
</file>