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.211\datos_usuarios\fosaffi_2012\09_ODI\oficial de informacion\OFICIAL DE INFORMACION\2022\PORTAL DE TRANSPARENCIA\TRIM 4 2021\DAF\"/>
    </mc:Choice>
  </mc:AlternateContent>
  <xr:revisionPtr revIDLastSave="0" documentId="8_{6F84AEF2-205B-4641-8781-BCBD5AC3C844}" xr6:coauthVersionLast="47" xr6:coauthVersionMax="47" xr10:uidLastSave="{00000000-0000-0000-0000-000000000000}"/>
  <bookViews>
    <workbookView xWindow="-120" yWindow="-120" windowWidth="29040" windowHeight="15840" tabRatio="792" activeTab="2" xr2:uid="{00000000-000D-0000-FFFF-FFFF00000000}"/>
  </bookViews>
  <sheets>
    <sheet name="Balance resumido" sheetId="1" r:id="rId1"/>
    <sheet name="Estado Resultados" sheetId="6" r:id="rId2"/>
    <sheet name="Balance General" sheetId="5" r:id="rId3"/>
  </sheets>
  <definedNames>
    <definedName name="A_impresión_IM">#REF!</definedName>
    <definedName name="_xlnm.Print_Area" localSheetId="2">'Balance General'!$A$2:$I$121</definedName>
    <definedName name="_xlnm.Print_Area" localSheetId="0">'Balance resumido'!$C$3:$M$57</definedName>
    <definedName name="S">#REF!</definedName>
    <definedName name="_xlnm.Print_Titles" localSheetId="2">'Balance General'!$2:$5</definedName>
    <definedName name="Títulos_a_imprimir_I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5" l="1"/>
  <c r="H55" i="5" l="1"/>
  <c r="H10" i="5"/>
  <c r="D31" i="6" l="1"/>
  <c r="G106" i="5" l="1"/>
  <c r="G48" i="5"/>
  <c r="F11" i="6" l="1"/>
  <c r="F91" i="5"/>
  <c r="D28" i="6" l="1"/>
  <c r="F106" i="5" l="1"/>
  <c r="G91" i="5" l="1"/>
  <c r="J13" i="1" l="1"/>
  <c r="H13" i="1"/>
  <c r="H40" i="5"/>
  <c r="H111" i="5"/>
  <c r="G65" i="5" l="1"/>
  <c r="F65" i="5"/>
  <c r="G110" i="5" l="1"/>
  <c r="G104" i="5"/>
  <c r="G101" i="5"/>
  <c r="G96" i="5"/>
  <c r="G85" i="5"/>
  <c r="G77" i="5"/>
  <c r="G73" i="5"/>
  <c r="G51" i="5"/>
  <c r="G59" i="5"/>
  <c r="G45" i="5"/>
  <c r="G38" i="5"/>
  <c r="G34" i="5"/>
  <c r="G29" i="5"/>
  <c r="G24" i="5"/>
  <c r="G19" i="5"/>
  <c r="G14" i="5" s="1"/>
  <c r="G84" i="5" l="1"/>
  <c r="G23" i="5"/>
  <c r="G22" i="5" s="1"/>
  <c r="E35" i="6" l="1"/>
  <c r="E18" i="6" l="1"/>
  <c r="F73" i="5" l="1"/>
  <c r="G67" i="5" l="1"/>
  <c r="G81" i="5" s="1"/>
  <c r="G8" i="5"/>
  <c r="J14" i="1" l="1"/>
  <c r="G62" i="5"/>
  <c r="D10" i="6"/>
  <c r="D35" i="6" l="1"/>
  <c r="D40" i="6" s="1"/>
  <c r="F36" i="6"/>
  <c r="E28" i="6" l="1"/>
  <c r="F28" i="6" l="1"/>
  <c r="F38" i="6" l="1"/>
  <c r="F35" i="6" l="1"/>
  <c r="E10" i="6" l="1"/>
  <c r="F32" i="6"/>
  <c r="H52" i="5" l="1"/>
  <c r="H53" i="5"/>
  <c r="H54" i="5"/>
  <c r="H56" i="5"/>
  <c r="H57" i="5"/>
  <c r="F14" i="6"/>
  <c r="F15" i="6"/>
  <c r="H107" i="5"/>
  <c r="F10" i="6"/>
  <c r="J19" i="1"/>
  <c r="J17" i="1"/>
  <c r="J27" i="1"/>
  <c r="J18" i="1"/>
  <c r="J16" i="1"/>
  <c r="J15" i="1"/>
  <c r="E40" i="6"/>
  <c r="J36" i="1"/>
  <c r="H68" i="5"/>
  <c r="H102" i="5"/>
  <c r="J37" i="1"/>
  <c r="H37" i="1"/>
  <c r="H36" i="1"/>
  <c r="F101" i="5"/>
  <c r="F96" i="5"/>
  <c r="F67" i="5"/>
  <c r="H26" i="1" s="1"/>
  <c r="H27" i="1"/>
  <c r="H27" i="5"/>
  <c r="H32" i="5"/>
  <c r="H108" i="5"/>
  <c r="H105" i="5"/>
  <c r="H86" i="5"/>
  <c r="H87" i="5"/>
  <c r="H88" i="5"/>
  <c r="H89" i="5"/>
  <c r="H90" i="5"/>
  <c r="H91" i="5"/>
  <c r="H92" i="5"/>
  <c r="H93" i="5"/>
  <c r="H94" i="5"/>
  <c r="H97" i="5"/>
  <c r="H98" i="5"/>
  <c r="H99" i="5"/>
  <c r="H70" i="5"/>
  <c r="H69" i="5"/>
  <c r="H71" i="5"/>
  <c r="H74" i="5"/>
  <c r="H75" i="5"/>
  <c r="H78" i="5"/>
  <c r="H80" i="5"/>
  <c r="H30" i="5"/>
  <c r="H31" i="5"/>
  <c r="H33" i="5"/>
  <c r="H25" i="5"/>
  <c r="H26" i="5"/>
  <c r="H28" i="5"/>
  <c r="H41" i="5"/>
  <c r="H42" i="5"/>
  <c r="H35" i="5"/>
  <c r="H36" i="5"/>
  <c r="H37" i="5"/>
  <c r="H43" i="5"/>
  <c r="H49" i="5"/>
  <c r="H46" i="5"/>
  <c r="H47" i="5"/>
  <c r="H11" i="5"/>
  <c r="H12" i="5"/>
  <c r="H15" i="5"/>
  <c r="H16" i="5"/>
  <c r="H17" i="5"/>
  <c r="H18" i="5"/>
  <c r="H20" i="5"/>
  <c r="H60" i="5"/>
  <c r="H61" i="5"/>
  <c r="J35" i="1"/>
  <c r="F24" i="5"/>
  <c r="F29" i="5"/>
  <c r="F38" i="5"/>
  <c r="F34" i="5"/>
  <c r="F8" i="5"/>
  <c r="H14" i="1" s="1"/>
  <c r="K14" i="1" s="1"/>
  <c r="F19" i="5"/>
  <c r="F14" i="5" s="1"/>
  <c r="H15" i="1" s="1"/>
  <c r="F48" i="5"/>
  <c r="F51" i="5"/>
  <c r="H18" i="1" s="1"/>
  <c r="F59" i="5"/>
  <c r="H19" i="1" s="1"/>
  <c r="D18" i="6"/>
  <c r="F37" i="6"/>
  <c r="F30" i="6"/>
  <c r="F29" i="6"/>
  <c r="F16" i="6"/>
  <c r="F13" i="6"/>
  <c r="F12" i="6"/>
  <c r="H112" i="5"/>
  <c r="F110" i="5"/>
  <c r="H39" i="5"/>
  <c r="F85" i="5"/>
  <c r="F77" i="5"/>
  <c r="F31" i="6"/>
  <c r="J28" i="1"/>
  <c r="H79" i="5"/>
  <c r="H95" i="5"/>
  <c r="F21" i="6"/>
  <c r="K15" i="1" l="1"/>
  <c r="H101" i="5"/>
  <c r="F45" i="5"/>
  <c r="H17" i="1" s="1"/>
  <c r="J26" i="1"/>
  <c r="K26" i="1" s="1"/>
  <c r="H73" i="5"/>
  <c r="F84" i="5"/>
  <c r="H96" i="5"/>
  <c r="H106" i="5"/>
  <c r="H104" i="5" s="1"/>
  <c r="F104" i="5"/>
  <c r="H35" i="1" s="1"/>
  <c r="K37" i="1"/>
  <c r="K36" i="1"/>
  <c r="K27" i="1"/>
  <c r="K19" i="1"/>
  <c r="K18" i="1"/>
  <c r="H19" i="5"/>
  <c r="H14" i="5" s="1"/>
  <c r="H59" i="5"/>
  <c r="H51" i="5"/>
  <c r="E24" i="6"/>
  <c r="H38" i="5"/>
  <c r="H34" i="5"/>
  <c r="H24" i="5"/>
  <c r="F18" i="6"/>
  <c r="D24" i="6"/>
  <c r="H110" i="5"/>
  <c r="H48" i="5"/>
  <c r="H45" i="5" s="1"/>
  <c r="H29" i="5"/>
  <c r="F23" i="5"/>
  <c r="F22" i="5" s="1"/>
  <c r="H28" i="1"/>
  <c r="F81" i="5"/>
  <c r="H8" i="5"/>
  <c r="J21" i="1"/>
  <c r="G113" i="5"/>
  <c r="J34" i="1"/>
  <c r="H77" i="5"/>
  <c r="H67" i="5"/>
  <c r="H85" i="5"/>
  <c r="H34" i="1" l="1"/>
  <c r="F113" i="5"/>
  <c r="F24" i="6"/>
  <c r="F62" i="5"/>
  <c r="K17" i="1"/>
  <c r="J30" i="1"/>
  <c r="H84" i="5"/>
  <c r="H113" i="5" s="1"/>
  <c r="G115" i="5"/>
  <c r="G118" i="5" s="1"/>
  <c r="F115" i="5"/>
  <c r="K35" i="1"/>
  <c r="H30" i="1"/>
  <c r="K28" i="1"/>
  <c r="J39" i="1"/>
  <c r="D43" i="6"/>
  <c r="E43" i="6"/>
  <c r="F40" i="6"/>
  <c r="H23" i="5"/>
  <c r="H22" i="5" s="1"/>
  <c r="H81" i="5"/>
  <c r="H16" i="1"/>
  <c r="F118" i="5" l="1"/>
  <c r="K34" i="1"/>
  <c r="H39" i="1"/>
  <c r="H42" i="1" s="1"/>
  <c r="H62" i="5"/>
  <c r="K30" i="1"/>
  <c r="J42" i="1"/>
  <c r="H115" i="5"/>
  <c r="H21" i="1"/>
  <c r="K16" i="1"/>
  <c r="F43" i="6"/>
  <c r="H118" i="5" l="1"/>
  <c r="K39" i="1"/>
  <c r="K21" i="1"/>
  <c r="K42" i="1" l="1"/>
</calcChain>
</file>

<file path=xl/sharedStrings.xml><?xml version="1.0" encoding="utf-8"?>
<sst xmlns="http://schemas.openxmlformats.org/spreadsheetml/2006/main" count="165" uniqueCount="153">
  <si>
    <t>Activo</t>
  </si>
  <si>
    <t>(Expresados en Dólares de los Estados Unidos de América)</t>
  </si>
  <si>
    <t>Inversiones Financieras</t>
  </si>
  <si>
    <t>Efectivo y Equivalentes</t>
  </si>
  <si>
    <t>Otros Activos</t>
  </si>
  <si>
    <t xml:space="preserve"> </t>
  </si>
  <si>
    <t>FONDO DE SANEAMIENTO Y FORTALECIMIENTO FINANCIERO</t>
  </si>
  <si>
    <t>PATRIMONIO</t>
  </si>
  <si>
    <t>Recursos del Fondo</t>
  </si>
  <si>
    <t>Superavit</t>
  </si>
  <si>
    <t>Resultados por Aplicar</t>
  </si>
  <si>
    <t>TOTAL PATRIMONIO</t>
  </si>
  <si>
    <t>ACTIVO</t>
  </si>
  <si>
    <t>(1)</t>
  </si>
  <si>
    <t>(3)=(1)-(2)</t>
  </si>
  <si>
    <t xml:space="preserve">Caja    </t>
  </si>
  <si>
    <t>En Bancos</t>
  </si>
  <si>
    <t>Banco Central de Reserva</t>
  </si>
  <si>
    <t>Caja Chica y Fondo Circulante</t>
  </si>
  <si>
    <t>Acciones y Participaciones</t>
  </si>
  <si>
    <t>Titulos Valores Conservados al Vcto.</t>
  </si>
  <si>
    <t>Certificados CEDECADA</t>
  </si>
  <si>
    <t xml:space="preserve">Ints. por Cobrar s/Titulos Valores </t>
  </si>
  <si>
    <t>Sub-Total</t>
  </si>
  <si>
    <t>Reservas Constituidas s/Invers. Acciones</t>
  </si>
  <si>
    <t>Cartera de Préstamos (Neto)</t>
  </si>
  <si>
    <t>Cartera Permutada</t>
  </si>
  <si>
    <t xml:space="preserve">Capital s/Préstamos Permuta </t>
  </si>
  <si>
    <t>Ints. por Cobrar s/Préstamos Permuta</t>
  </si>
  <si>
    <t>Cartera Transferida</t>
  </si>
  <si>
    <t>Capital s/Préstamos Transferido</t>
  </si>
  <si>
    <t>Ints. por Cobrar s/Préstamos Transferido</t>
  </si>
  <si>
    <t>Cartera Acciones</t>
  </si>
  <si>
    <t>Capital s/Préstamos Acciones</t>
  </si>
  <si>
    <t>Ints. por Cobrar s/Préstamos Acciones</t>
  </si>
  <si>
    <t>Seguros Cartera Acciones</t>
  </si>
  <si>
    <t>Cartera Aporte B.C.R:</t>
  </si>
  <si>
    <t>Capital s/Cartera ex - Credisa</t>
  </si>
  <si>
    <t>Ints. por Cobrar s/Cartera ex Credisa</t>
  </si>
  <si>
    <t>Activos Extraordinarios(Netos)</t>
  </si>
  <si>
    <t xml:space="preserve">En Administración </t>
  </si>
  <si>
    <t>Administrados por FOSAFFI</t>
  </si>
  <si>
    <t>Reserva s/Activos Extraordinarios</t>
  </si>
  <si>
    <t>Diferidos</t>
  </si>
  <si>
    <t>Realizables</t>
  </si>
  <si>
    <t>Otras Cuentas por Cobrar</t>
  </si>
  <si>
    <t xml:space="preserve"> Depósitos en Garantía</t>
  </si>
  <si>
    <t>Propiedad Planta y Equipo (Neto)</t>
  </si>
  <si>
    <t>Propiedad Planta y Equipo</t>
  </si>
  <si>
    <t>Depreciación Acumulada</t>
  </si>
  <si>
    <t>TOTAL ACTIVO</t>
  </si>
  <si>
    <t>PASIVO</t>
  </si>
  <si>
    <t>Cuentas por Pagar</t>
  </si>
  <si>
    <t>Retenciones y Cotizaciones por Pagar</t>
  </si>
  <si>
    <t>Provisiones por Pagar</t>
  </si>
  <si>
    <t>Comisiones por Pagar</t>
  </si>
  <si>
    <t>Obligaciones con Banco Central</t>
  </si>
  <si>
    <t xml:space="preserve">Pagarés </t>
  </si>
  <si>
    <t>Ints. s/Pagarés</t>
  </si>
  <si>
    <t>Otros Pasivos</t>
  </si>
  <si>
    <t>Abonos de Prestamos en Proceso Judicial</t>
  </si>
  <si>
    <t>Iva Debito Fiscal</t>
  </si>
  <si>
    <t>TOTAL PASIVO</t>
  </si>
  <si>
    <t>Aportes Banco Central de Reserva</t>
  </si>
  <si>
    <t>Aportaciones-Acciones B.C.R.</t>
  </si>
  <si>
    <t>Aportaciones Cartera de Préstamos (Bancos Liq.)</t>
  </si>
  <si>
    <t>Aporte Cartera Credisa</t>
  </si>
  <si>
    <t>Aportaciones-Presupuesto</t>
  </si>
  <si>
    <t>Aportaciones BCR - Activos Extraordinarios</t>
  </si>
  <si>
    <t>Aportaciones BCR - Crédito Estabilizacion</t>
  </si>
  <si>
    <t>Aportes Estado</t>
  </si>
  <si>
    <t>Aportaciones-Acciones Estado</t>
  </si>
  <si>
    <t>Aportaciones Estado-Bonos</t>
  </si>
  <si>
    <t>Aportaciones Estado-Cartera Banafi</t>
  </si>
  <si>
    <t>Superávit o Déficit por Revaluacion de Acciones</t>
  </si>
  <si>
    <t>Superavit  o Déficit por Venta de Acciones</t>
  </si>
  <si>
    <t>TOTAL PASIVO Y PATRIMONIO</t>
  </si>
  <si>
    <t>INGRESOS</t>
  </si>
  <si>
    <t>Ingresos por Venta de Activos Extraordinarios</t>
  </si>
  <si>
    <t>Ingresos por  Dividendos sobre Acciones</t>
  </si>
  <si>
    <t>Ingresos por Reversión Reservas de Saneamiento</t>
  </si>
  <si>
    <t>Ingresos por Administración de Activos</t>
  </si>
  <si>
    <t>TOTAL INGRESOS</t>
  </si>
  <si>
    <t>GASTOS</t>
  </si>
  <si>
    <t>TOTAL GASTOS</t>
  </si>
  <si>
    <t>Total Cartera de Préstamos</t>
  </si>
  <si>
    <t>Balance General</t>
  </si>
  <si>
    <t xml:space="preserve">Total del Activo </t>
  </si>
  <si>
    <t>Total del Pasivo</t>
  </si>
  <si>
    <t>Total del Patrimonio</t>
  </si>
  <si>
    <t>Total del Pasivo más Patrimonio</t>
  </si>
  <si>
    <t>Superavit  No Realizado por Valuación de Aportes</t>
  </si>
  <si>
    <t>Deudores Varios Préstamos Transferidos</t>
  </si>
  <si>
    <t>Recuperac. Prestamos Cobro Judicial</t>
  </si>
  <si>
    <t>Deudores Varios Préstamos Permuta</t>
  </si>
  <si>
    <t>Deudores Varios Cartera ex Credisa</t>
  </si>
  <si>
    <t>Donaciones</t>
  </si>
  <si>
    <t>Donaciones del Estado</t>
  </si>
  <si>
    <t xml:space="preserve"> Otros Aportes BCR</t>
  </si>
  <si>
    <t>Cuentas por Pagar por Recup.  de Cartera</t>
  </si>
  <si>
    <t>Superavit  No Realizado por Revaluación de Activos Extraordinarios</t>
  </si>
  <si>
    <t>Recuperac. Prestamos Cobro Judicial (CR)</t>
  </si>
  <si>
    <t>Ingresos por Intereses</t>
  </si>
  <si>
    <t>Ingresos por Arrendamientos de Activos</t>
  </si>
  <si>
    <t>Reservas de Saneamiento Cartera Préstamos (CR)</t>
  </si>
  <si>
    <t>Reserva de Saneamiento Créditos Forestales DL No.677</t>
  </si>
  <si>
    <t>Variación del Período</t>
  </si>
  <si>
    <t xml:space="preserve">          FONDO DE SANEAMIENTO Y FORTALECIMIENTO FINANCIERO</t>
  </si>
  <si>
    <t xml:space="preserve">Otros Gastos </t>
  </si>
  <si>
    <t>Variación</t>
  </si>
  <si>
    <t>Aporte Acciones Básicas S.A.</t>
  </si>
  <si>
    <t xml:space="preserve">Superávit o Déficit </t>
  </si>
  <si>
    <t xml:space="preserve">GASTOS DE OPERACIÓN </t>
  </si>
  <si>
    <t xml:space="preserve">Otros Ingresos </t>
  </si>
  <si>
    <t>Aporte Activos Extraordinarios Ex Credisa</t>
  </si>
  <si>
    <r>
      <t xml:space="preserve">      </t>
    </r>
    <r>
      <rPr>
        <b/>
        <u/>
        <sz val="10.5"/>
        <color indexed="8"/>
        <rFont val="Calibri"/>
        <family val="2"/>
      </rPr>
      <t>Pasivo y Patrimonio</t>
    </r>
  </si>
  <si>
    <t>Pasivo</t>
  </si>
  <si>
    <r>
      <t xml:space="preserve">OTROS GASTOS </t>
    </r>
    <r>
      <rPr>
        <b/>
        <sz val="10"/>
        <rFont val="Calibri"/>
        <family val="2"/>
      </rPr>
      <t xml:space="preserve"> </t>
    </r>
  </si>
  <si>
    <t>Aportes BCR-Vehiculos</t>
  </si>
  <si>
    <t xml:space="preserve"> FONDO DE SANEAMIENTO Y FORTALECIMIENTO FINANCIERO</t>
  </si>
  <si>
    <t>Bienes Tangibles e Intangibles</t>
  </si>
  <si>
    <t>Utilidad del Ejercicio</t>
  </si>
  <si>
    <t>Pérdida Acumulada Ejercicios Anteriores</t>
  </si>
  <si>
    <t>Pérdida Acumulada de Ejercicios Anteriores</t>
  </si>
  <si>
    <t>PRUEBA</t>
  </si>
  <si>
    <t>diciembre 2021</t>
  </si>
  <si>
    <t>diciembre 2020</t>
  </si>
  <si>
    <t>UTILIDAD DEL EJERCICIO</t>
  </si>
  <si>
    <t>Estado de Resultados del  1 de enero al 31 de diciembre de 2021</t>
  </si>
  <si>
    <t>Fondos ajenos en poder de FOSAFFI</t>
  </si>
  <si>
    <t>Balance General al 31 de diciembre de 2021</t>
  </si>
  <si>
    <t>Efectivo y Equivalentes  (nota 4)</t>
  </si>
  <si>
    <t>Inversiones Financieras  (nota 5)</t>
  </si>
  <si>
    <t>Cartera de Préstamos - netos  (nota 6)</t>
  </si>
  <si>
    <t>Activos extraordinarios - neto   (nota 7)</t>
  </si>
  <si>
    <t>Otros Activos  (nota 8)</t>
  </si>
  <si>
    <t>Propiedad, Planta y Equipo - neto  (nota 9)</t>
  </si>
  <si>
    <t>Cuentas por pagar (nota 10)</t>
  </si>
  <si>
    <t>Obligaciones con Banco Central de Reserva (nota 11)</t>
  </si>
  <si>
    <t>Otros Pasivos (nota 12)</t>
  </si>
  <si>
    <t>Patrimonio (nota 13)</t>
  </si>
  <si>
    <t>INGRESOS DE OPERACIÓN  (nota 14)</t>
  </si>
  <si>
    <t>INGRESOS NO DE OPERACIÓN (nota 15)</t>
  </si>
  <si>
    <t>Gastos de Funcionamiento  (nota 16)</t>
  </si>
  <si>
    <t>Gastos de  Activos Extraordinarios  (nota 17)</t>
  </si>
  <si>
    <t>Gestión de Recuperación y Comercialización (nota 18)</t>
  </si>
  <si>
    <t>Gastos por Constitución de Reservas (nota 19)</t>
  </si>
  <si>
    <t>Pérdida por Aplicación de Decretos (nota 20)</t>
  </si>
  <si>
    <t>Al  31 de diciembre de 2021</t>
  </si>
  <si>
    <t>Presidente                                                                      Jefe Sección Contabilidad y Finanzas                                                      Auditoría Externa</t>
  </si>
  <si>
    <t xml:space="preserve"> Presidente                                                  Jefe Sección Contabilidad y Finanzas                                       Auditoria Externa</t>
  </si>
  <si>
    <t>Presidente                                                     Jefe Sección Contabilidad y Finanzas                                   Auditoría Externa</t>
  </si>
  <si>
    <t>Variación del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</si>
</sst>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(&quot;US$&quot;\ * #,##0.00_);_(&quot;US$&quot;\ * \(#,##0.00\);_(&quot;US$&quot;\ * &quot;-&quot;??_);_(@_)"/>
    <numFmt numFmtId="166" formatCode="_(* #,##0_);_(* \(#,##0\);_(* &quot;-&quot;??_);_(@_)"/>
    <numFmt numFmtId="167" formatCode="#,##0.0_);\(#,##0.0\)"/>
    <numFmt numFmtId="168" formatCode="_(* #,##0.00_);_(* \(#,##0.00\);_(* &quot;0.00&quot;_);_(@_)"/>
    <numFmt numFmtId="169" formatCode="0_);\(0\)"/>
    <numFmt numFmtId="170" formatCode="0.0%"/>
    <numFmt numFmtId="171" formatCode="_(&quot;$&quot;* #,##0.00_);_(&quot;$&quot;* \(#,##0.00\);_(&quot;$&quot;* &quot;-&quot;??_);_(@_)"/>
  </numFmts>
  <fonts count="3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 Narrow"/>
      <family val="2"/>
    </font>
    <font>
      <b/>
      <sz val="8"/>
      <color rgb="FF000000"/>
      <name val="Arial Narrow"/>
      <family val="2"/>
    </font>
    <font>
      <sz val="10"/>
      <color rgb="FF000000"/>
      <name val="Arial"/>
      <family val="2"/>
    </font>
    <font>
      <sz val="7"/>
      <color rgb="FF000000"/>
      <name val="Arial Narrow"/>
      <family val="2"/>
    </font>
    <font>
      <sz val="7"/>
      <color rgb="FF000000"/>
      <name val="Arial"/>
      <family val="2"/>
    </font>
    <font>
      <b/>
      <sz val="9"/>
      <color rgb="FFFFFFFF"/>
      <name val="Arial"/>
      <family val="2"/>
    </font>
    <font>
      <b/>
      <sz val="7"/>
      <color rgb="FF000000"/>
      <name val="Arial Narrow"/>
      <family val="2"/>
    </font>
    <font>
      <sz val="1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sz val="11"/>
      <color indexed="8"/>
      <name val="Calibri"/>
      <family val="2"/>
    </font>
    <font>
      <sz val="12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b/>
      <u/>
      <sz val="14"/>
      <name val="Calibri"/>
      <family val="2"/>
    </font>
    <font>
      <b/>
      <u/>
      <sz val="12"/>
      <name val="Calibri"/>
      <family val="2"/>
    </font>
    <font>
      <u/>
      <sz val="12"/>
      <name val="Calibri"/>
      <family val="2"/>
    </font>
    <font>
      <b/>
      <sz val="13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sz val="9"/>
      <name val="Calibri"/>
      <family val="2"/>
    </font>
    <font>
      <u val="double"/>
      <sz val="11"/>
      <color indexed="8"/>
      <name val="Calibri"/>
      <family val="2"/>
    </font>
    <font>
      <b/>
      <sz val="17"/>
      <name val="Calibri"/>
      <family val="2"/>
    </font>
    <font>
      <sz val="10.5"/>
      <name val="Calibri"/>
      <family val="2"/>
    </font>
    <font>
      <b/>
      <u/>
      <sz val="10.5"/>
      <color indexed="8"/>
      <name val="Calibri"/>
      <family val="2"/>
    </font>
    <font>
      <u/>
      <sz val="10.5"/>
      <name val="Calibri"/>
      <family val="2"/>
    </font>
    <font>
      <sz val="10.5"/>
      <color indexed="8"/>
      <name val="Calibri"/>
      <family val="2"/>
    </font>
    <font>
      <b/>
      <sz val="10.5"/>
      <color indexed="8"/>
      <name val="Calibri"/>
      <family val="2"/>
    </font>
    <font>
      <b/>
      <sz val="10.5"/>
      <name val="Calibri"/>
      <family val="2"/>
    </font>
    <font>
      <u/>
      <sz val="10.5"/>
      <color indexed="8"/>
      <name val="Calibri"/>
      <family val="2"/>
    </font>
    <font>
      <b/>
      <sz val="14"/>
      <color rgb="FFFF0000"/>
      <name val="Calibri"/>
      <family val="2"/>
    </font>
    <font>
      <sz val="10"/>
      <name val="Tms Rmn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 style="thin">
        <color rgb="FF000000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8"/>
      </top>
      <bottom/>
      <diagonal/>
    </border>
  </borders>
  <cellStyleXfs count="2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3" borderId="0">
      <alignment horizontal="center" vertical="center"/>
    </xf>
    <xf numFmtId="0" fontId="4" fillId="3" borderId="0">
      <alignment horizontal="left" vertical="top"/>
    </xf>
    <xf numFmtId="0" fontId="5" fillId="3" borderId="0">
      <alignment horizontal="righ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0" fontId="6" fillId="3" borderId="0">
      <alignment horizontal="left" vertical="top"/>
    </xf>
    <xf numFmtId="0" fontId="7" fillId="3" borderId="0">
      <alignment horizontal="right" vertical="top"/>
    </xf>
    <xf numFmtId="0" fontId="8" fillId="3" borderId="0">
      <alignment horizontal="left" vertical="top"/>
    </xf>
    <xf numFmtId="0" fontId="6" fillId="3" borderId="0">
      <alignment horizontal="left" vertical="top"/>
    </xf>
    <xf numFmtId="0" fontId="9" fillId="3" borderId="0">
      <alignment horizontal="center" vertical="top"/>
    </xf>
    <xf numFmtId="0" fontId="10" fillId="3" borderId="0">
      <alignment horizontal="left" vertical="top"/>
    </xf>
    <xf numFmtId="0" fontId="5" fillId="3" borderId="0">
      <alignment horizontal="right" vertical="top"/>
    </xf>
    <xf numFmtId="0" fontId="5" fillId="3" borderId="0">
      <alignment horizontal="right" vertical="top"/>
    </xf>
    <xf numFmtId="0" fontId="4" fillId="3" borderId="0">
      <alignment horizontal="lef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0" fontId="1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36" fillId="0" borderId="0"/>
    <xf numFmtId="171" fontId="36" fillId="0" borderId="0" applyFont="0" applyFill="0" applyBorder="0" applyAlignment="0" applyProtection="0"/>
  </cellStyleXfs>
  <cellXfs count="304">
    <xf numFmtId="0" fontId="0" fillId="0" borderId="0" xfId="0"/>
    <xf numFmtId="164" fontId="11" fillId="0" borderId="0" xfId="1" applyFont="1"/>
    <xf numFmtId="0" fontId="11" fillId="0" borderId="0" xfId="0" applyFont="1"/>
    <xf numFmtId="0" fontId="12" fillId="0" borderId="0" xfId="0" applyFont="1"/>
    <xf numFmtId="168" fontId="13" fillId="0" borderId="24" xfId="0" applyNumberFormat="1" applyFont="1" applyBorder="1"/>
    <xf numFmtId="168" fontId="13" fillId="0" borderId="18" xfId="0" applyNumberFormat="1" applyFont="1" applyBorder="1"/>
    <xf numFmtId="168" fontId="13" fillId="0" borderId="25" xfId="0" applyNumberFormat="1" applyFont="1" applyBorder="1"/>
    <xf numFmtId="49" fontId="14" fillId="0" borderId="26" xfId="0" applyNumberFormat="1" applyFont="1" applyBorder="1" applyAlignment="1">
      <alignment horizontal="center" vertical="center" wrapText="1"/>
    </xf>
    <xf numFmtId="168" fontId="13" fillId="0" borderId="28" xfId="0" applyNumberFormat="1" applyFont="1" applyBorder="1" applyAlignment="1">
      <alignment horizontal="centerContinuous"/>
    </xf>
    <xf numFmtId="168" fontId="13" fillId="0" borderId="0" xfId="0" applyNumberFormat="1" applyFont="1" applyAlignment="1">
      <alignment horizontal="centerContinuous"/>
    </xf>
    <xf numFmtId="168" fontId="13" fillId="0" borderId="29" xfId="0" applyNumberFormat="1" applyFont="1" applyBorder="1" applyAlignment="1">
      <alignment horizontal="centerContinuous"/>
    </xf>
    <xf numFmtId="168" fontId="13" fillId="0" borderId="23" xfId="0" applyNumberFormat="1" applyFont="1" applyBorder="1" applyAlignment="1">
      <alignment horizontal="centerContinuous" vertical="center"/>
    </xf>
    <xf numFmtId="169" fontId="14" fillId="0" borderId="30" xfId="0" applyNumberFormat="1" applyFont="1" applyBorder="1" applyAlignment="1">
      <alignment horizontal="centerContinuous" vertical="center"/>
    </xf>
    <xf numFmtId="168" fontId="19" fillId="0" borderId="9" xfId="0" applyNumberFormat="1" applyFont="1" applyBorder="1" applyAlignment="1">
      <alignment horizontal="left"/>
    </xf>
    <xf numFmtId="168" fontId="20" fillId="0" borderId="10" xfId="0" applyNumberFormat="1" applyFont="1" applyBorder="1" applyAlignment="1">
      <alignment horizontal="left"/>
    </xf>
    <xf numFmtId="168" fontId="14" fillId="0" borderId="11" xfId="0" applyNumberFormat="1" applyFont="1" applyBorder="1"/>
    <xf numFmtId="168" fontId="17" fillId="0" borderId="23" xfId="0" applyNumberFormat="1" applyFont="1" applyBorder="1"/>
    <xf numFmtId="168" fontId="20" fillId="0" borderId="12" xfId="0" applyNumberFormat="1" applyFont="1" applyBorder="1" applyAlignment="1">
      <alignment horizontal="left"/>
    </xf>
    <xf numFmtId="168" fontId="16" fillId="0" borderId="29" xfId="0" applyNumberFormat="1" applyFont="1" applyBorder="1" applyAlignment="1">
      <alignment horizontal="left"/>
    </xf>
    <xf numFmtId="168" fontId="20" fillId="0" borderId="0" xfId="0" applyNumberFormat="1" applyFont="1" applyAlignment="1">
      <alignment horizontal="left"/>
    </xf>
    <xf numFmtId="168" fontId="14" fillId="0" borderId="13" xfId="0" applyNumberFormat="1" applyFont="1" applyBorder="1" applyAlignment="1">
      <alignment horizontal="left"/>
    </xf>
    <xf numFmtId="168" fontId="16" fillId="0" borderId="19" xfId="0" applyNumberFormat="1" applyFont="1" applyBorder="1" applyAlignment="1">
      <alignment horizontal="right"/>
    </xf>
    <xf numFmtId="168" fontId="16" fillId="0" borderId="29" xfId="0" applyNumberFormat="1" applyFont="1" applyBorder="1"/>
    <xf numFmtId="168" fontId="11" fillId="0" borderId="0" xfId="0" applyNumberFormat="1" applyFont="1"/>
    <xf numFmtId="168" fontId="14" fillId="0" borderId="12" xfId="0" applyNumberFormat="1" applyFont="1" applyBorder="1"/>
    <xf numFmtId="168" fontId="16" fillId="0" borderId="0" xfId="0" applyNumberFormat="1" applyFont="1"/>
    <xf numFmtId="168" fontId="16" fillId="0" borderId="22" xfId="0" applyNumberFormat="1" applyFont="1" applyBorder="1" applyAlignment="1">
      <alignment horizontal="right"/>
    </xf>
    <xf numFmtId="168" fontId="16" fillId="0" borderId="31" xfId="0" applyNumberFormat="1" applyFont="1" applyBorder="1"/>
    <xf numFmtId="168" fontId="16" fillId="0" borderId="32" xfId="0" applyNumberFormat="1" applyFont="1" applyBorder="1"/>
    <xf numFmtId="168" fontId="14" fillId="0" borderId="0" xfId="0" applyNumberFormat="1" applyFont="1"/>
    <xf numFmtId="168" fontId="14" fillId="0" borderId="13" xfId="0" applyNumberFormat="1" applyFont="1" applyBorder="1"/>
    <xf numFmtId="168" fontId="14" fillId="0" borderId="19" xfId="0" applyNumberFormat="1" applyFont="1" applyBorder="1"/>
    <xf numFmtId="168" fontId="14" fillId="0" borderId="29" xfId="0" applyNumberFormat="1" applyFont="1" applyBorder="1"/>
    <xf numFmtId="168" fontId="19" fillId="0" borderId="12" xfId="0" applyNumberFormat="1" applyFont="1" applyBorder="1" applyAlignment="1">
      <alignment horizontal="left"/>
    </xf>
    <xf numFmtId="168" fontId="17" fillId="0" borderId="22" xfId="0" applyNumberFormat="1" applyFont="1" applyBorder="1"/>
    <xf numFmtId="168" fontId="14" fillId="0" borderId="0" xfId="0" applyNumberFormat="1" applyFont="1" applyAlignment="1">
      <alignment horizontal="left"/>
    </xf>
    <xf numFmtId="168" fontId="16" fillId="0" borderId="13" xfId="0" applyNumberFormat="1" applyFont="1" applyBorder="1" applyAlignment="1">
      <alignment horizontal="left"/>
    </xf>
    <xf numFmtId="168" fontId="16" fillId="0" borderId="19" xfId="0" applyNumberFormat="1" applyFont="1" applyBorder="1"/>
    <xf numFmtId="164" fontId="11" fillId="0" borderId="0" xfId="0" applyNumberFormat="1" applyFont="1"/>
    <xf numFmtId="168" fontId="16" fillId="0" borderId="22" xfId="0" applyNumberFormat="1" applyFont="1" applyBorder="1"/>
    <xf numFmtId="168" fontId="16" fillId="0" borderId="33" xfId="0" applyNumberFormat="1" applyFont="1" applyBorder="1"/>
    <xf numFmtId="168" fontId="21" fillId="0" borderId="0" xfId="0" applyNumberFormat="1" applyFont="1" applyAlignment="1">
      <alignment horizontal="left"/>
    </xf>
    <xf numFmtId="168" fontId="21" fillId="0" borderId="13" xfId="0" applyNumberFormat="1" applyFont="1" applyBorder="1" applyAlignment="1">
      <alignment horizontal="left"/>
    </xf>
    <xf numFmtId="168" fontId="16" fillId="0" borderId="22" xfId="1" applyNumberFormat="1" applyFont="1" applyBorder="1"/>
    <xf numFmtId="168" fontId="17" fillId="0" borderId="19" xfId="0" applyNumberFormat="1" applyFont="1" applyBorder="1"/>
    <xf numFmtId="168" fontId="17" fillId="0" borderId="12" xfId="0" applyNumberFormat="1" applyFont="1" applyBorder="1"/>
    <xf numFmtId="168" fontId="14" fillId="0" borderId="29" xfId="0" applyNumberFormat="1" applyFont="1" applyBorder="1" applyAlignment="1">
      <alignment horizontal="left"/>
    </xf>
    <xf numFmtId="0" fontId="11" fillId="0" borderId="13" xfId="0" applyFont="1" applyBorder="1"/>
    <xf numFmtId="168" fontId="22" fillId="0" borderId="27" xfId="0" applyNumberFormat="1" applyFont="1" applyBorder="1"/>
    <xf numFmtId="0" fontId="11" fillId="0" borderId="34" xfId="0" applyFont="1" applyBorder="1"/>
    <xf numFmtId="168" fontId="22" fillId="0" borderId="35" xfId="0" applyNumberFormat="1" applyFont="1" applyBorder="1"/>
    <xf numFmtId="168" fontId="16" fillId="0" borderId="29" xfId="0" applyNumberFormat="1" applyFont="1" applyBorder="1" applyAlignment="1">
      <alignment horizontal="right"/>
    </xf>
    <xf numFmtId="168" fontId="16" fillId="0" borderId="13" xfId="0" applyNumberFormat="1" applyFont="1" applyBorder="1"/>
    <xf numFmtId="168" fontId="16" fillId="0" borderId="36" xfId="0" applyNumberFormat="1" applyFont="1" applyBorder="1" applyAlignment="1">
      <alignment horizontal="right"/>
    </xf>
    <xf numFmtId="168" fontId="16" fillId="0" borderId="36" xfId="0" applyNumberFormat="1" applyFont="1" applyBorder="1"/>
    <xf numFmtId="168" fontId="16" fillId="0" borderId="37" xfId="0" applyNumberFormat="1" applyFont="1" applyBorder="1"/>
    <xf numFmtId="168" fontId="16" fillId="0" borderId="17" xfId="0" applyNumberFormat="1" applyFont="1" applyBorder="1"/>
    <xf numFmtId="168" fontId="16" fillId="0" borderId="38" xfId="0" applyNumberFormat="1" applyFont="1" applyBorder="1"/>
    <xf numFmtId="168" fontId="16" fillId="0" borderId="34" xfId="0" applyNumberFormat="1" applyFont="1" applyBorder="1"/>
    <xf numFmtId="168" fontId="16" fillId="0" borderId="0" xfId="0" applyNumberFormat="1" applyFont="1" applyAlignment="1">
      <alignment horizontal="left"/>
    </xf>
    <xf numFmtId="168" fontId="16" fillId="0" borderId="16" xfId="0" applyNumberFormat="1" applyFont="1" applyBorder="1"/>
    <xf numFmtId="168" fontId="16" fillId="0" borderId="39" xfId="0" applyNumberFormat="1" applyFont="1" applyBorder="1"/>
    <xf numFmtId="168" fontId="17" fillId="0" borderId="29" xfId="0" applyNumberFormat="1" applyFont="1" applyBorder="1"/>
    <xf numFmtId="168" fontId="14" fillId="0" borderId="34" xfId="0" applyNumberFormat="1" applyFont="1" applyBorder="1" applyAlignment="1">
      <alignment horizontal="left"/>
    </xf>
    <xf numFmtId="168" fontId="16" fillId="0" borderId="40" xfId="0" applyNumberFormat="1" applyFont="1" applyBorder="1"/>
    <xf numFmtId="168" fontId="16" fillId="0" borderId="31" xfId="0" applyNumberFormat="1" applyFont="1" applyBorder="1" applyAlignment="1">
      <alignment horizontal="right"/>
    </xf>
    <xf numFmtId="168" fontId="20" fillId="0" borderId="13" xfId="0" applyNumberFormat="1" applyFont="1" applyBorder="1" applyAlignment="1">
      <alignment horizontal="left"/>
    </xf>
    <xf numFmtId="168" fontId="22" fillId="0" borderId="27" xfId="0" applyNumberFormat="1" applyFont="1" applyBorder="1" applyAlignment="1">
      <alignment horizontal="right"/>
    </xf>
    <xf numFmtId="168" fontId="17" fillId="0" borderId="27" xfId="0" applyNumberFormat="1" applyFont="1" applyBorder="1"/>
    <xf numFmtId="168" fontId="16" fillId="0" borderId="12" xfId="0" applyNumberFormat="1" applyFont="1" applyBorder="1"/>
    <xf numFmtId="168" fontId="14" fillId="0" borderId="36" xfId="0" applyNumberFormat="1" applyFont="1" applyBorder="1"/>
    <xf numFmtId="168" fontId="20" fillId="0" borderId="16" xfId="0" applyNumberFormat="1" applyFont="1" applyBorder="1" applyAlignment="1">
      <alignment horizontal="left"/>
    </xf>
    <xf numFmtId="168" fontId="21" fillId="0" borderId="14" xfId="0" applyNumberFormat="1" applyFont="1" applyBorder="1" applyAlignment="1">
      <alignment horizontal="left"/>
    </xf>
    <xf numFmtId="168" fontId="14" fillId="0" borderId="24" xfId="0" applyNumberFormat="1" applyFont="1" applyBorder="1" applyAlignment="1">
      <alignment horizontal="centerContinuous"/>
    </xf>
    <xf numFmtId="168" fontId="14" fillId="0" borderId="18" xfId="0" applyNumberFormat="1" applyFont="1" applyBorder="1" applyAlignment="1">
      <alignment horizontal="centerContinuous"/>
    </xf>
    <xf numFmtId="168" fontId="14" fillId="0" borderId="25" xfId="0" applyNumberFormat="1" applyFont="1" applyBorder="1" applyAlignment="1">
      <alignment horizontal="centerContinuous"/>
    </xf>
    <xf numFmtId="168" fontId="17" fillId="0" borderId="41" xfId="0" applyNumberFormat="1" applyFont="1" applyBorder="1"/>
    <xf numFmtId="168" fontId="14" fillId="0" borderId="0" xfId="0" applyNumberFormat="1" applyFont="1" applyAlignment="1">
      <alignment horizontal="centerContinuous"/>
    </xf>
    <xf numFmtId="168" fontId="14" fillId="0" borderId="9" xfId="0" applyNumberFormat="1" applyFont="1" applyBorder="1" applyAlignment="1">
      <alignment horizontal="centerContinuous"/>
    </xf>
    <xf numFmtId="168" fontId="14" fillId="0" borderId="10" xfId="0" applyNumberFormat="1" applyFont="1" applyBorder="1" applyAlignment="1">
      <alignment horizontal="centerContinuous"/>
    </xf>
    <xf numFmtId="168" fontId="14" fillId="0" borderId="11" xfId="0" applyNumberFormat="1" applyFont="1" applyBorder="1" applyAlignment="1">
      <alignment horizontal="centerContinuous"/>
    </xf>
    <xf numFmtId="168" fontId="14" fillId="0" borderId="16" xfId="0" applyNumberFormat="1" applyFont="1" applyBorder="1" applyAlignment="1">
      <alignment horizontal="centerContinuous"/>
    </xf>
    <xf numFmtId="168" fontId="14" fillId="0" borderId="14" xfId="0" applyNumberFormat="1" applyFont="1" applyBorder="1" applyAlignment="1">
      <alignment horizontal="centerContinuous"/>
    </xf>
    <xf numFmtId="168" fontId="14" fillId="0" borderId="17" xfId="0" applyNumberFormat="1" applyFont="1" applyBorder="1" applyAlignment="1">
      <alignment horizontal="centerContinuous"/>
    </xf>
    <xf numFmtId="168" fontId="14" fillId="0" borderId="30" xfId="0" applyNumberFormat="1" applyFont="1" applyBorder="1" applyAlignment="1">
      <alignment horizontal="centerContinuous"/>
    </xf>
    <xf numFmtId="169" fontId="14" fillId="0" borderId="30" xfId="0" applyNumberFormat="1" applyFont="1" applyBorder="1" applyAlignment="1">
      <alignment horizontal="centerContinuous"/>
    </xf>
    <xf numFmtId="168" fontId="19" fillId="0" borderId="28" xfId="0" applyNumberFormat="1" applyFont="1" applyBorder="1" applyAlignment="1">
      <alignment horizontal="left"/>
    </xf>
    <xf numFmtId="168" fontId="20" fillId="0" borderId="28" xfId="0" applyNumberFormat="1" applyFont="1" applyBorder="1" applyAlignment="1">
      <alignment horizontal="left"/>
    </xf>
    <xf numFmtId="168" fontId="14" fillId="0" borderId="28" xfId="0" applyNumberFormat="1" applyFont="1" applyBorder="1" applyAlignment="1">
      <alignment horizontal="centerContinuous"/>
    </xf>
    <xf numFmtId="168" fontId="14" fillId="0" borderId="16" xfId="0" applyNumberFormat="1" applyFont="1" applyBorder="1"/>
    <xf numFmtId="168" fontId="14" fillId="0" borderId="37" xfId="0" applyNumberFormat="1" applyFont="1" applyBorder="1"/>
    <xf numFmtId="168" fontId="14" fillId="0" borderId="28" xfId="0" applyNumberFormat="1" applyFont="1" applyBorder="1"/>
    <xf numFmtId="168" fontId="16" fillId="0" borderId="44" xfId="0" applyNumberFormat="1" applyFont="1" applyBorder="1"/>
    <xf numFmtId="168" fontId="14" fillId="0" borderId="42" xfId="0" applyNumberFormat="1" applyFont="1" applyBorder="1"/>
    <xf numFmtId="168" fontId="14" fillId="0" borderId="21" xfId="0" applyNumberFormat="1" applyFont="1" applyBorder="1"/>
    <xf numFmtId="168" fontId="14" fillId="0" borderId="30" xfId="0" applyNumberFormat="1" applyFont="1" applyBorder="1" applyAlignment="1">
      <alignment horizontal="center"/>
    </xf>
    <xf numFmtId="168" fontId="16" fillId="0" borderId="43" xfId="0" applyNumberFormat="1" applyFont="1" applyBorder="1"/>
    <xf numFmtId="168" fontId="14" fillId="0" borderId="42" xfId="0" applyNumberFormat="1" applyFont="1" applyBorder="1" applyAlignment="1">
      <alignment horizontal="centerContinuous"/>
    </xf>
    <xf numFmtId="168" fontId="14" fillId="0" borderId="21" xfId="0" applyNumberFormat="1" applyFont="1" applyBorder="1" applyAlignment="1">
      <alignment horizontal="centerContinuous"/>
    </xf>
    <xf numFmtId="168" fontId="16" fillId="0" borderId="23" xfId="0" applyNumberFormat="1" applyFont="1" applyBorder="1"/>
    <xf numFmtId="168" fontId="22" fillId="0" borderId="45" xfId="0" applyNumberFormat="1" applyFont="1" applyBorder="1"/>
    <xf numFmtId="168" fontId="16" fillId="0" borderId="28" xfId="0" applyNumberFormat="1" applyFont="1" applyBorder="1"/>
    <xf numFmtId="168" fontId="16" fillId="0" borderId="45" xfId="0" applyNumberFormat="1" applyFont="1" applyBorder="1"/>
    <xf numFmtId="168" fontId="22" fillId="0" borderId="37" xfId="0" applyNumberFormat="1" applyFont="1" applyBorder="1"/>
    <xf numFmtId="168" fontId="16" fillId="0" borderId="27" xfId="0" applyNumberFormat="1" applyFont="1" applyBorder="1"/>
    <xf numFmtId="168" fontId="14" fillId="0" borderId="20" xfId="0" applyNumberFormat="1" applyFont="1" applyBorder="1"/>
    <xf numFmtId="168" fontId="16" fillId="0" borderId="19" xfId="1" applyNumberFormat="1" applyFont="1" applyBorder="1"/>
    <xf numFmtId="168" fontId="17" fillId="0" borderId="22" xfId="1" applyNumberFormat="1" applyFont="1" applyBorder="1"/>
    <xf numFmtId="168" fontId="14" fillId="0" borderId="21" xfId="0" applyNumberFormat="1" applyFont="1" applyBorder="1" applyAlignment="1">
      <alignment horizontal="center"/>
    </xf>
    <xf numFmtId="168" fontId="14" fillId="0" borderId="32" xfId="0" applyNumberFormat="1" applyFont="1" applyBorder="1"/>
    <xf numFmtId="168" fontId="17" fillId="0" borderId="46" xfId="0" applyNumberFormat="1" applyFont="1" applyBorder="1"/>
    <xf numFmtId="168" fontId="13" fillId="0" borderId="0" xfId="0" applyNumberFormat="1" applyFont="1"/>
    <xf numFmtId="39" fontId="12" fillId="0" borderId="0" xfId="0" applyNumberFormat="1" applyFont="1"/>
    <xf numFmtId="0" fontId="16" fillId="0" borderId="0" xfId="0" applyFont="1"/>
    <xf numFmtId="170" fontId="11" fillId="0" borderId="0" xfId="2" applyNumberFormat="1" applyFont="1"/>
    <xf numFmtId="0" fontId="23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43" xfId="0" applyFont="1" applyBorder="1"/>
    <xf numFmtId="0" fontId="14" fillId="0" borderId="28" xfId="0" applyFont="1" applyBorder="1"/>
    <xf numFmtId="0" fontId="14" fillId="0" borderId="0" xfId="0" applyFont="1"/>
    <xf numFmtId="0" fontId="24" fillId="0" borderId="0" xfId="0" applyFont="1" applyAlignment="1">
      <alignment horizontal="justify" vertical="center" readingOrder="1"/>
    </xf>
    <xf numFmtId="0" fontId="16" fillId="0" borderId="0" xfId="0" applyFont="1" applyAlignment="1">
      <alignment horizontal="left"/>
    </xf>
    <xf numFmtId="168" fontId="16" fillId="0" borderId="48" xfId="0" applyNumberFormat="1" applyFont="1" applyBorder="1"/>
    <xf numFmtId="0" fontId="14" fillId="0" borderId="50" xfId="0" applyFont="1" applyBorder="1"/>
    <xf numFmtId="0" fontId="14" fillId="0" borderId="52" xfId="0" applyFont="1" applyBorder="1"/>
    <xf numFmtId="168" fontId="14" fillId="0" borderId="53" xfId="0" applyNumberFormat="1" applyFont="1" applyBorder="1"/>
    <xf numFmtId="168" fontId="14" fillId="0" borderId="54" xfId="0" applyNumberFormat="1" applyFont="1" applyBorder="1"/>
    <xf numFmtId="0" fontId="14" fillId="0" borderId="12" xfId="0" applyFont="1" applyBorder="1"/>
    <xf numFmtId="0" fontId="14" fillId="0" borderId="0" xfId="0" applyFont="1" applyAlignment="1">
      <alignment horizontal="left"/>
    </xf>
    <xf numFmtId="168" fontId="14" fillId="0" borderId="22" xfId="0" applyNumberFormat="1" applyFont="1" applyBorder="1"/>
    <xf numFmtId="168" fontId="14" fillId="0" borderId="55" xfId="0" applyNumberFormat="1" applyFont="1" applyBorder="1"/>
    <xf numFmtId="168" fontId="16" fillId="0" borderId="60" xfId="0" applyNumberFormat="1" applyFont="1" applyBorder="1"/>
    <xf numFmtId="168" fontId="16" fillId="0" borderId="61" xfId="0" applyNumberFormat="1" applyFont="1" applyBorder="1"/>
    <xf numFmtId="0" fontId="16" fillId="0" borderId="14" xfId="0" applyFont="1" applyBorder="1"/>
    <xf numFmtId="164" fontId="16" fillId="0" borderId="0" xfId="0" applyNumberFormat="1" applyFont="1"/>
    <xf numFmtId="0" fontId="25" fillId="0" borderId="0" xfId="0" applyFont="1"/>
    <xf numFmtId="0" fontId="12" fillId="2" borderId="0" xfId="0" applyFont="1" applyFill="1"/>
    <xf numFmtId="0" fontId="12" fillId="2" borderId="0" xfId="0" applyFont="1" applyFill="1" applyAlignment="1">
      <alignment horizontal="left"/>
    </xf>
    <xf numFmtId="166" fontId="12" fillId="2" borderId="0" xfId="1" applyNumberFormat="1" applyFont="1" applyFill="1" applyAlignment="1">
      <alignment horizontal="left"/>
    </xf>
    <xf numFmtId="166" fontId="12" fillId="2" borderId="0" xfId="1" applyNumberFormat="1" applyFont="1" applyFill="1"/>
    <xf numFmtId="0" fontId="12" fillId="2" borderId="1" xfId="0" applyFont="1" applyFill="1" applyBorder="1"/>
    <xf numFmtId="0" fontId="12" fillId="2" borderId="2" xfId="0" applyFont="1" applyFill="1" applyBorder="1"/>
    <xf numFmtId="0" fontId="12" fillId="2" borderId="2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right"/>
    </xf>
    <xf numFmtId="0" fontId="12" fillId="2" borderId="3" xfId="0" applyFont="1" applyFill="1" applyBorder="1"/>
    <xf numFmtId="0" fontId="12" fillId="2" borderId="4" xfId="0" applyFont="1" applyFill="1" applyBorder="1" applyAlignment="1">
      <alignment horizontal="left"/>
    </xf>
    <xf numFmtId="166" fontId="15" fillId="2" borderId="0" xfId="1" applyNumberFormat="1" applyFont="1" applyFill="1" applyAlignment="1">
      <alignment horizontal="left"/>
    </xf>
    <xf numFmtId="166" fontId="12" fillId="2" borderId="4" xfId="0" applyNumberFormat="1" applyFont="1" applyFill="1" applyBorder="1" applyAlignment="1">
      <alignment horizontal="left"/>
    </xf>
    <xf numFmtId="166" fontId="26" fillId="2" borderId="0" xfId="1" applyNumberFormat="1" applyFont="1" applyFill="1" applyAlignment="1">
      <alignment horizontal="left"/>
    </xf>
    <xf numFmtId="164" fontId="12" fillId="2" borderId="0" xfId="1" applyFont="1" applyFill="1" applyAlignment="1">
      <alignment horizontal="left"/>
    </xf>
    <xf numFmtId="0" fontId="12" fillId="2" borderId="5" xfId="0" applyFont="1" applyFill="1" applyBorder="1"/>
    <xf numFmtId="0" fontId="12" fillId="2" borderId="6" xfId="0" applyFont="1" applyFill="1" applyBorder="1"/>
    <xf numFmtId="0" fontId="12" fillId="2" borderId="6" xfId="0" applyFont="1" applyFill="1" applyBorder="1" applyAlignment="1">
      <alignment horizontal="left"/>
    </xf>
    <xf numFmtId="0" fontId="15" fillId="2" borderId="0" xfId="0" applyFont="1" applyFill="1" applyAlignment="1">
      <alignment horizontal="left"/>
    </xf>
    <xf numFmtId="37" fontId="12" fillId="2" borderId="0" xfId="0" applyNumberFormat="1" applyFont="1" applyFill="1" applyAlignment="1">
      <alignment horizontal="left"/>
    </xf>
    <xf numFmtId="168" fontId="14" fillId="0" borderId="64" xfId="0" applyNumberFormat="1" applyFont="1" applyBorder="1"/>
    <xf numFmtId="168" fontId="14" fillId="0" borderId="33" xfId="0" applyNumberFormat="1" applyFont="1" applyBorder="1"/>
    <xf numFmtId="168" fontId="14" fillId="0" borderId="65" xfId="0" applyNumberFormat="1" applyFont="1" applyBorder="1"/>
    <xf numFmtId="0" fontId="11" fillId="0" borderId="0" xfId="0" applyFont="1" applyAlignment="1">
      <alignment horizontal="right"/>
    </xf>
    <xf numFmtId="0" fontId="14" fillId="0" borderId="47" xfId="0" applyFont="1" applyBorder="1" applyAlignment="1">
      <alignment horizontal="left"/>
    </xf>
    <xf numFmtId="0" fontId="14" fillId="0" borderId="49" xfId="0" applyFont="1" applyBorder="1" applyAlignment="1">
      <alignment horizontal="left"/>
    </xf>
    <xf numFmtId="168" fontId="14" fillId="0" borderId="63" xfId="0" applyNumberFormat="1" applyFont="1" applyBorder="1"/>
    <xf numFmtId="168" fontId="14" fillId="0" borderId="62" xfId="0" applyNumberFormat="1" applyFont="1" applyBorder="1"/>
    <xf numFmtId="0" fontId="14" fillId="0" borderId="51" xfId="0" applyFont="1" applyBorder="1" applyAlignment="1">
      <alignment horizontal="left"/>
    </xf>
    <xf numFmtId="0" fontId="14" fillId="0" borderId="12" xfId="0" applyFont="1" applyBorder="1" applyAlignment="1">
      <alignment horizontal="left"/>
    </xf>
    <xf numFmtId="0" fontId="14" fillId="0" borderId="16" xfId="0" applyFont="1" applyBorder="1" applyAlignment="1">
      <alignment horizontal="left"/>
    </xf>
    <xf numFmtId="0" fontId="14" fillId="0" borderId="56" xfId="0" applyFont="1" applyBorder="1"/>
    <xf numFmtId="164" fontId="12" fillId="2" borderId="0" xfId="1" applyFont="1" applyFill="1" applyAlignment="1">
      <alignment horizontal="right"/>
    </xf>
    <xf numFmtId="0" fontId="28" fillId="0" borderId="9" xfId="0" applyFont="1" applyBorder="1"/>
    <xf numFmtId="0" fontId="28" fillId="0" borderId="10" xfId="0" applyFont="1" applyBorder="1" applyAlignment="1">
      <alignment horizontal="center"/>
    </xf>
    <xf numFmtId="0" fontId="28" fillId="0" borderId="12" xfId="0" applyFont="1" applyBorder="1"/>
    <xf numFmtId="0" fontId="28" fillId="0" borderId="13" xfId="0" applyFont="1" applyBorder="1" applyAlignment="1">
      <alignment horizontal="left"/>
    </xf>
    <xf numFmtId="0" fontId="31" fillId="0" borderId="13" xfId="0" applyFont="1" applyBorder="1" applyAlignment="1">
      <alignment horizontal="left"/>
    </xf>
    <xf numFmtId="164" fontId="28" fillId="0" borderId="14" xfId="1" applyFont="1" applyBorder="1" applyAlignment="1">
      <alignment horizontal="left"/>
    </xf>
    <xf numFmtId="164" fontId="31" fillId="0" borderId="14" xfId="1" applyFont="1" applyBorder="1"/>
    <xf numFmtId="164" fontId="33" fillId="0" borderId="15" xfId="1" applyFont="1" applyBorder="1" applyAlignment="1">
      <alignment horizontal="left"/>
    </xf>
    <xf numFmtId="164" fontId="28" fillId="0" borderId="14" xfId="1" applyFont="1" applyBorder="1"/>
    <xf numFmtId="164" fontId="33" fillId="0" borderId="14" xfId="1" applyFont="1" applyBorder="1" applyAlignment="1">
      <alignment horizontal="left"/>
    </xf>
    <xf numFmtId="164" fontId="33" fillId="0" borderId="14" xfId="1" applyFont="1" applyBorder="1" applyAlignment="1">
      <alignment horizontal="right"/>
    </xf>
    <xf numFmtId="0" fontId="28" fillId="0" borderId="16" xfId="0" applyFont="1" applyBorder="1"/>
    <xf numFmtId="0" fontId="28" fillId="0" borderId="14" xfId="0" applyFont="1" applyBorder="1" applyAlignment="1">
      <alignment horizontal="left"/>
    </xf>
    <xf numFmtId="0" fontId="28" fillId="0" borderId="17" xfId="0" applyFont="1" applyBorder="1" applyAlignment="1">
      <alignment horizontal="left"/>
    </xf>
    <xf numFmtId="164" fontId="28" fillId="0" borderId="0" xfId="1" applyFont="1" applyBorder="1" applyAlignment="1">
      <alignment horizontal="left"/>
    </xf>
    <xf numFmtId="164" fontId="33" fillId="0" borderId="0" xfId="1" applyFont="1" applyBorder="1" applyAlignment="1">
      <alignment horizontal="left"/>
    </xf>
    <xf numFmtId="164" fontId="28" fillId="0" borderId="0" xfId="1" applyFont="1" applyBorder="1"/>
    <xf numFmtId="164" fontId="31" fillId="0" borderId="0" xfId="1" applyFont="1" applyBorder="1"/>
    <xf numFmtId="164" fontId="33" fillId="0" borderId="0" xfId="1" applyFont="1" applyBorder="1" applyAlignment="1">
      <alignment horizontal="right"/>
    </xf>
    <xf numFmtId="168" fontId="14" fillId="0" borderId="0" xfId="0" applyNumberFormat="1" applyFont="1" applyBorder="1"/>
    <xf numFmtId="168" fontId="16" fillId="0" borderId="0" xfId="0" applyNumberFormat="1" applyFont="1" applyBorder="1"/>
    <xf numFmtId="168" fontId="17" fillId="0" borderId="0" xfId="0" applyNumberFormat="1" applyFont="1" applyBorder="1"/>
    <xf numFmtId="168" fontId="16" fillId="0" borderId="0" xfId="1" applyNumberFormat="1" applyFont="1" applyBorder="1"/>
    <xf numFmtId="168" fontId="22" fillId="0" borderId="0" xfId="0" applyNumberFormat="1" applyFont="1" applyBorder="1"/>
    <xf numFmtId="0" fontId="11" fillId="0" borderId="0" xfId="0" applyFont="1" applyBorder="1"/>
    <xf numFmtId="168" fontId="17" fillId="0" borderId="0" xfId="1" applyNumberFormat="1" applyFont="1" applyBorder="1"/>
    <xf numFmtId="168" fontId="17" fillId="0" borderId="66" xfId="0" applyNumberFormat="1" applyFont="1" applyBorder="1"/>
    <xf numFmtId="168" fontId="16" fillId="0" borderId="55" xfId="0" applyNumberFormat="1" applyFont="1" applyBorder="1"/>
    <xf numFmtId="168" fontId="17" fillId="0" borderId="39" xfId="0" applyNumberFormat="1" applyFont="1" applyBorder="1"/>
    <xf numFmtId="168" fontId="16" fillId="0" borderId="67" xfId="0" applyNumberFormat="1" applyFont="1" applyBorder="1"/>
    <xf numFmtId="168" fontId="22" fillId="0" borderId="68" xfId="0" applyNumberFormat="1" applyFont="1" applyBorder="1"/>
    <xf numFmtId="168" fontId="16" fillId="0" borderId="55" xfId="1" applyNumberFormat="1" applyFont="1" applyBorder="1"/>
    <xf numFmtId="168" fontId="17" fillId="0" borderId="69" xfId="0" applyNumberFormat="1" applyFont="1" applyBorder="1"/>
    <xf numFmtId="168" fontId="14" fillId="0" borderId="27" xfId="0" applyNumberFormat="1" applyFont="1" applyBorder="1" applyAlignment="1">
      <alignment horizontal="center" wrapText="1"/>
    </xf>
    <xf numFmtId="168" fontId="13" fillId="0" borderId="70" xfId="0" applyNumberFormat="1" applyFont="1" applyBorder="1" applyAlignment="1">
      <alignment horizontal="center" vertical="center"/>
    </xf>
    <xf numFmtId="168" fontId="16" fillId="0" borderId="68" xfId="0" applyNumberFormat="1" applyFont="1" applyBorder="1"/>
    <xf numFmtId="168" fontId="14" fillId="0" borderId="66" xfId="0" applyNumberFormat="1" applyFont="1" applyBorder="1"/>
    <xf numFmtId="168" fontId="17" fillId="0" borderId="59" xfId="0" applyNumberFormat="1" applyFont="1" applyBorder="1"/>
    <xf numFmtId="168" fontId="14" fillId="0" borderId="34" xfId="0" applyNumberFormat="1" applyFont="1" applyBorder="1"/>
    <xf numFmtId="168" fontId="16" fillId="0" borderId="13" xfId="1" applyNumberFormat="1" applyFont="1" applyBorder="1"/>
    <xf numFmtId="168" fontId="14" fillId="0" borderId="72" xfId="0" applyNumberFormat="1" applyFont="1" applyBorder="1"/>
    <xf numFmtId="168" fontId="17" fillId="0" borderId="39" xfId="1" applyNumberFormat="1" applyFont="1" applyBorder="1"/>
    <xf numFmtId="168" fontId="17" fillId="0" borderId="73" xfId="0" applyNumberFormat="1" applyFont="1" applyBorder="1"/>
    <xf numFmtId="0" fontId="16" fillId="0" borderId="0" xfId="0" applyFont="1" applyAlignment="1">
      <alignment horizontal="center"/>
    </xf>
    <xf numFmtId="168" fontId="18" fillId="0" borderId="0" xfId="0" applyNumberFormat="1" applyFont="1" applyAlignment="1">
      <alignment horizontal="center"/>
    </xf>
    <xf numFmtId="168" fontId="14" fillId="0" borderId="0" xfId="0" applyNumberFormat="1" applyFont="1" applyAlignment="1">
      <alignment horizontal="center"/>
    </xf>
    <xf numFmtId="168" fontId="14" fillId="0" borderId="0" xfId="0" applyNumberFormat="1" applyFont="1" applyBorder="1" applyAlignment="1">
      <alignment horizontal="center" wrapText="1"/>
    </xf>
    <xf numFmtId="168" fontId="13" fillId="0" borderId="0" xfId="0" applyNumberFormat="1" applyFont="1" applyBorder="1" applyAlignment="1">
      <alignment horizontal="center" vertical="center"/>
    </xf>
    <xf numFmtId="168" fontId="16" fillId="0" borderId="25" xfId="0" applyNumberFormat="1" applyFont="1" applyBorder="1"/>
    <xf numFmtId="168" fontId="17" fillId="0" borderId="13" xfId="0" applyNumberFormat="1" applyFont="1" applyBorder="1"/>
    <xf numFmtId="168" fontId="17" fillId="0" borderId="72" xfId="0" applyNumberFormat="1" applyFont="1" applyBorder="1"/>
    <xf numFmtId="0" fontId="12" fillId="2" borderId="0" xfId="0" applyFont="1" applyFill="1" applyBorder="1" applyAlignment="1">
      <alignment horizontal="left"/>
    </xf>
    <xf numFmtId="166" fontId="12" fillId="2" borderId="0" xfId="1" applyNumberFormat="1" applyFont="1" applyFill="1" applyBorder="1" applyAlignment="1">
      <alignment horizontal="left"/>
    </xf>
    <xf numFmtId="0" fontId="12" fillId="2" borderId="11" xfId="0" applyFont="1" applyFill="1" applyBorder="1" applyAlignment="1">
      <alignment horizontal="left"/>
    </xf>
    <xf numFmtId="0" fontId="29" fillId="0" borderId="0" xfId="0" applyFont="1" applyBorder="1" applyAlignment="1">
      <alignment horizontal="left"/>
    </xf>
    <xf numFmtId="49" fontId="30" fillId="0" borderId="0" xfId="0" applyNumberFormat="1" applyFont="1" applyBorder="1" applyAlignment="1">
      <alignment horizontal="center"/>
    </xf>
    <xf numFmtId="0" fontId="31" fillId="0" borderId="0" xfId="0" applyFont="1" applyBorder="1" applyAlignment="1">
      <alignment horizontal="left"/>
    </xf>
    <xf numFmtId="0" fontId="28" fillId="0" borderId="0" xfId="0" applyFont="1" applyBorder="1"/>
    <xf numFmtId="0" fontId="32" fillId="0" borderId="0" xfId="0" applyFont="1" applyBorder="1" applyAlignment="1">
      <alignment horizontal="left"/>
    </xf>
    <xf numFmtId="0" fontId="30" fillId="0" borderId="0" xfId="0" applyFont="1" applyBorder="1" applyAlignment="1">
      <alignment horizontal="left"/>
    </xf>
    <xf numFmtId="0" fontId="33" fillId="0" borderId="0" xfId="0" applyFont="1" applyBorder="1" applyAlignment="1">
      <alignment horizontal="left"/>
    </xf>
    <xf numFmtId="0" fontId="34" fillId="0" borderId="0" xfId="0" applyFont="1" applyBorder="1" applyAlignment="1">
      <alignment horizontal="left"/>
    </xf>
    <xf numFmtId="164" fontId="28" fillId="0" borderId="0" xfId="1" applyFont="1" applyBorder="1" applyAlignment="1">
      <alignment horizontal="right"/>
    </xf>
    <xf numFmtId="166" fontId="12" fillId="2" borderId="7" xfId="1" applyNumberFormat="1" applyFont="1" applyFill="1" applyBorder="1" applyAlignment="1">
      <alignment horizontal="left"/>
    </xf>
    <xf numFmtId="0" fontId="12" fillId="2" borderId="0" xfId="0" applyFont="1" applyFill="1" applyBorder="1"/>
    <xf numFmtId="0" fontId="12" fillId="2" borderId="0" xfId="0" applyFont="1" applyFill="1" applyBorder="1" applyAlignment="1">
      <alignment horizontal="right"/>
    </xf>
    <xf numFmtId="166" fontId="12" fillId="2" borderId="4" xfId="1" applyNumberFormat="1" applyFont="1" applyFill="1" applyBorder="1" applyAlignment="1">
      <alignment horizontal="left"/>
    </xf>
    <xf numFmtId="166" fontId="12" fillId="2" borderId="0" xfId="0" applyNumberFormat="1" applyFont="1" applyFill="1" applyBorder="1" applyAlignment="1">
      <alignment horizontal="left"/>
    </xf>
    <xf numFmtId="166" fontId="12" fillId="2" borderId="8" xfId="1" applyNumberFormat="1" applyFont="1" applyFill="1" applyBorder="1" applyAlignment="1">
      <alignment horizontal="left"/>
    </xf>
    <xf numFmtId="0" fontId="12" fillId="2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left"/>
    </xf>
    <xf numFmtId="2" fontId="14" fillId="0" borderId="26" xfId="0" applyNumberFormat="1" applyFont="1" applyBorder="1" applyAlignment="1">
      <alignment horizontal="center" vertical="center" wrapText="1"/>
    </xf>
    <xf numFmtId="0" fontId="14" fillId="0" borderId="74" xfId="0" applyFont="1" applyBorder="1"/>
    <xf numFmtId="168" fontId="14" fillId="0" borderId="76" xfId="0" applyNumberFormat="1" applyFont="1" applyBorder="1"/>
    <xf numFmtId="9" fontId="31" fillId="0" borderId="13" xfId="2" applyFont="1" applyBorder="1" applyAlignment="1">
      <alignment horizontal="left"/>
    </xf>
    <xf numFmtId="168" fontId="14" fillId="0" borderId="77" xfId="0" applyNumberFormat="1" applyFont="1" applyBorder="1"/>
    <xf numFmtId="0" fontId="14" fillId="0" borderId="12" xfId="0" applyFont="1" applyBorder="1" applyAlignment="1">
      <alignment horizontal="left" vertical="center"/>
    </xf>
    <xf numFmtId="2" fontId="30" fillId="0" borderId="0" xfId="0" applyNumberFormat="1" applyFont="1" applyBorder="1" applyAlignment="1">
      <alignment horizontal="center" vertical="center"/>
    </xf>
    <xf numFmtId="49" fontId="30" fillId="0" borderId="0" xfId="0" applyNumberFormat="1" applyFont="1" applyBorder="1" applyAlignment="1">
      <alignment horizontal="center" vertical="center"/>
    </xf>
    <xf numFmtId="0" fontId="29" fillId="0" borderId="0" xfId="0" applyFont="1" applyBorder="1" applyAlignment="1">
      <alignment horizontal="left" vertical="center"/>
    </xf>
    <xf numFmtId="0" fontId="14" fillId="0" borderId="57" xfId="0" applyFont="1" applyBorder="1" applyAlignment="1">
      <alignment horizontal="left" vertical="center"/>
    </xf>
    <xf numFmtId="0" fontId="14" fillId="0" borderId="50" xfId="0" applyFont="1" applyBorder="1" applyAlignment="1">
      <alignment vertical="center"/>
    </xf>
    <xf numFmtId="168" fontId="14" fillId="0" borderId="75" xfId="0" applyNumberFormat="1" applyFont="1" applyBorder="1" applyAlignment="1">
      <alignment vertical="center"/>
    </xf>
    <xf numFmtId="168" fontId="14" fillId="0" borderId="63" xfId="0" applyNumberFormat="1" applyFont="1" applyBorder="1" applyAlignment="1">
      <alignment vertical="center"/>
    </xf>
    <xf numFmtId="0" fontId="14" fillId="0" borderId="58" xfId="0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168" fontId="14" fillId="0" borderId="48" xfId="0" applyNumberFormat="1" applyFont="1" applyBorder="1" applyAlignment="1">
      <alignment vertical="center"/>
    </xf>
    <xf numFmtId="0" fontId="14" fillId="0" borderId="28" xfId="0" applyFont="1" applyBorder="1" applyAlignment="1">
      <alignment horizontal="left" vertical="center"/>
    </xf>
    <xf numFmtId="0" fontId="14" fillId="0" borderId="49" xfId="0" applyFont="1" applyBorder="1" applyAlignment="1">
      <alignment horizontal="left" vertical="center"/>
    </xf>
    <xf numFmtId="168" fontId="14" fillId="0" borderId="62" xfId="0" applyNumberFormat="1" applyFont="1" applyBorder="1" applyAlignment="1">
      <alignment vertical="center"/>
    </xf>
    <xf numFmtId="168" fontId="16" fillId="0" borderId="36" xfId="0" applyNumberFormat="1" applyFont="1" applyBorder="1"/>
    <xf numFmtId="168" fontId="16" fillId="0" borderId="48" xfId="0" applyNumberFormat="1" applyFont="1" applyBorder="1"/>
    <xf numFmtId="168" fontId="16" fillId="0" borderId="22" xfId="0" applyNumberFormat="1" applyFont="1" applyBorder="1" applyAlignment="1">
      <alignment horizontal="right"/>
    </xf>
    <xf numFmtId="168" fontId="16" fillId="0" borderId="36" xfId="0" applyNumberFormat="1" applyFont="1" applyBorder="1" applyAlignment="1">
      <alignment horizontal="right"/>
    </xf>
    <xf numFmtId="168" fontId="16" fillId="0" borderId="29" xfId="0" applyNumberFormat="1" applyFont="1" applyBorder="1" applyAlignment="1">
      <alignment horizontal="right"/>
    </xf>
    <xf numFmtId="168" fontId="16" fillId="0" borderId="29" xfId="0" applyNumberFormat="1" applyFont="1" applyBorder="1" applyAlignment="1">
      <alignment horizontal="right"/>
    </xf>
    <xf numFmtId="168" fontId="16" fillId="0" borderId="31" xfId="0" applyNumberFormat="1" applyFont="1" applyBorder="1" applyAlignment="1">
      <alignment horizontal="right"/>
    </xf>
    <xf numFmtId="168" fontId="22" fillId="0" borderId="27" xfId="0" applyNumberFormat="1" applyFont="1" applyBorder="1" applyAlignment="1">
      <alignment horizontal="right"/>
    </xf>
    <xf numFmtId="168" fontId="16" fillId="0" borderId="19" xfId="0" applyNumberFormat="1" applyFont="1" applyBorder="1" applyAlignment="1">
      <alignment horizontal="right"/>
    </xf>
    <xf numFmtId="168" fontId="16" fillId="0" borderId="33" xfId="0" applyNumberFormat="1" applyFont="1" applyBorder="1"/>
    <xf numFmtId="168" fontId="16" fillId="0" borderId="37" xfId="0" applyNumberFormat="1" applyFont="1" applyBorder="1"/>
    <xf numFmtId="168" fontId="16" fillId="0" borderId="38" xfId="0" applyNumberFormat="1" applyFont="1" applyBorder="1"/>
    <xf numFmtId="168" fontId="16" fillId="0" borderId="16" xfId="0" applyNumberFormat="1" applyFont="1" applyBorder="1"/>
    <xf numFmtId="168" fontId="16" fillId="0" borderId="12" xfId="0" applyNumberFormat="1" applyFont="1" applyBorder="1"/>
    <xf numFmtId="168" fontId="16" fillId="0" borderId="44" xfId="0" applyNumberFormat="1" applyFont="1" applyBorder="1"/>
    <xf numFmtId="168" fontId="16" fillId="0" borderId="31" xfId="0" applyNumberFormat="1" applyFont="1" applyBorder="1"/>
    <xf numFmtId="168" fontId="16" fillId="0" borderId="19" xfId="0" applyNumberFormat="1" applyFont="1" applyBorder="1"/>
    <xf numFmtId="168" fontId="16" fillId="0" borderId="22" xfId="0" applyNumberFormat="1" applyFont="1" applyBorder="1"/>
    <xf numFmtId="168" fontId="35" fillId="0" borderId="0" xfId="0" applyNumberFormat="1" applyFont="1"/>
    <xf numFmtId="168" fontId="14" fillId="0" borderId="78" xfId="0" applyNumberFormat="1" applyFont="1" applyBorder="1"/>
    <xf numFmtId="0" fontId="12" fillId="2" borderId="0" xfId="0" applyFont="1" applyFill="1" applyBorder="1" applyAlignment="1">
      <alignment horizontal="left"/>
    </xf>
    <xf numFmtId="0" fontId="28" fillId="0" borderId="0" xfId="0" applyFont="1" applyBorder="1" applyAlignment="1">
      <alignment horizontal="left"/>
    </xf>
    <xf numFmtId="0" fontId="17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/>
    </xf>
    <xf numFmtId="0" fontId="27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9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0" borderId="71" xfId="0" applyFont="1" applyBorder="1" applyAlignment="1">
      <alignment horizontal="left" vertical="center"/>
    </xf>
    <xf numFmtId="0" fontId="14" fillId="0" borderId="55" xfId="0" applyFont="1" applyBorder="1" applyAlignment="1">
      <alignment horizontal="left" vertical="center"/>
    </xf>
    <xf numFmtId="49" fontId="14" fillId="0" borderId="38" xfId="0" applyNumberFormat="1" applyFont="1" applyBorder="1" applyAlignment="1">
      <alignment horizontal="center" vertical="center" wrapText="1"/>
    </xf>
    <xf numFmtId="49" fontId="14" fillId="0" borderId="36" xfId="0" applyNumberFormat="1" applyFont="1" applyBorder="1" applyAlignment="1">
      <alignment horizontal="center" vertical="center" wrapText="1"/>
    </xf>
    <xf numFmtId="49" fontId="14" fillId="0" borderId="37" xfId="0" applyNumberFormat="1" applyFont="1" applyBorder="1" applyAlignment="1">
      <alignment horizontal="center" vertical="center" wrapText="1"/>
    </xf>
    <xf numFmtId="49" fontId="14" fillId="0" borderId="38" xfId="0" applyNumberFormat="1" applyFont="1" applyBorder="1" applyAlignment="1">
      <alignment horizontal="center" vertical="center"/>
    </xf>
    <xf numFmtId="49" fontId="14" fillId="0" borderId="36" xfId="0" applyNumberFormat="1" applyFont="1" applyBorder="1" applyAlignment="1">
      <alignment horizontal="center" vertical="center"/>
    </xf>
    <xf numFmtId="49" fontId="14" fillId="0" borderId="37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168" fontId="18" fillId="0" borderId="0" xfId="0" applyNumberFormat="1" applyFont="1" applyAlignment="1">
      <alignment horizontal="center"/>
    </xf>
    <xf numFmtId="168" fontId="14" fillId="0" borderId="0" xfId="0" applyNumberFormat="1" applyFont="1" applyAlignment="1">
      <alignment horizontal="center"/>
    </xf>
    <xf numFmtId="168" fontId="23" fillId="0" borderId="0" xfId="0" applyNumberFormat="1" applyFont="1" applyAlignment="1">
      <alignment horizontal="center"/>
    </xf>
    <xf numFmtId="168" fontId="17" fillId="0" borderId="0" xfId="0" applyNumberFormat="1" applyFont="1" applyAlignment="1">
      <alignment horizontal="center"/>
    </xf>
    <xf numFmtId="168" fontId="13" fillId="0" borderId="0" xfId="0" applyNumberFormat="1" applyFont="1" applyAlignment="1">
      <alignment horizontal="center"/>
    </xf>
  </cellXfs>
  <cellStyles count="25">
    <cellStyle name="Millares" xfId="1" builtinId="3"/>
    <cellStyle name="Millares 2" xfId="21" xr:uid="{00000000-0005-0000-0000-000001000000}"/>
    <cellStyle name="Moneda 2" xfId="22" xr:uid="{00000000-0005-0000-0000-000003000000}"/>
    <cellStyle name="Moneda 3" xfId="24" xr:uid="{C116F628-C4AA-4CAA-B4E5-347F38F7DF30}"/>
    <cellStyle name="Normal" xfId="0" builtinId="0"/>
    <cellStyle name="Normal 2" xfId="20" xr:uid="{00000000-0005-0000-0000-000005000000}"/>
    <cellStyle name="Normal 3" xfId="23" xr:uid="{2181962F-F1EB-4678-A38B-E30C2D3264AB}"/>
    <cellStyle name="Porcentaje" xfId="2" builtinId="5"/>
    <cellStyle name="S0" xfId="3" xr:uid="{00000000-0005-0000-0000-000007000000}"/>
    <cellStyle name="S1" xfId="4" xr:uid="{00000000-0005-0000-0000-000008000000}"/>
    <cellStyle name="S10" xfId="5" xr:uid="{00000000-0005-0000-0000-000009000000}"/>
    <cellStyle name="S11" xfId="6" xr:uid="{00000000-0005-0000-0000-00000A000000}"/>
    <cellStyle name="S12" xfId="7" xr:uid="{00000000-0005-0000-0000-00000B000000}"/>
    <cellStyle name="S13" xfId="8" xr:uid="{00000000-0005-0000-0000-00000C000000}"/>
    <cellStyle name="S14" xfId="9" xr:uid="{00000000-0005-0000-0000-00000D000000}"/>
    <cellStyle name="S15" xfId="10" xr:uid="{00000000-0005-0000-0000-00000E000000}"/>
    <cellStyle name="S16" xfId="11" xr:uid="{00000000-0005-0000-0000-00000F000000}"/>
    <cellStyle name="S2" xfId="12" xr:uid="{00000000-0005-0000-0000-000010000000}"/>
    <cellStyle name="S3" xfId="13" xr:uid="{00000000-0005-0000-0000-000011000000}"/>
    <cellStyle name="S4" xfId="14" xr:uid="{00000000-0005-0000-0000-000012000000}"/>
    <cellStyle name="S5" xfId="15" xr:uid="{00000000-0005-0000-0000-000013000000}"/>
    <cellStyle name="S6" xfId="16" xr:uid="{00000000-0005-0000-0000-000014000000}"/>
    <cellStyle name="S7" xfId="17" xr:uid="{00000000-0005-0000-0000-000015000000}"/>
    <cellStyle name="S8" xfId="18" xr:uid="{00000000-0005-0000-0000-000016000000}"/>
    <cellStyle name="S9" xfId="19" xr:uid="{00000000-0005-0000-0000-00001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173040</xdr:colOff>
      <xdr:row>2</xdr:row>
      <xdr:rowOff>12700</xdr:rowOff>
    </xdr:from>
    <xdr:to>
      <xdr:col>6</xdr:col>
      <xdr:colOff>1231900</xdr:colOff>
      <xdr:row>4</xdr:row>
      <xdr:rowOff>517525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7C2D02-0227-4C0E-8DDB-25782F8C6625}"/>
            </a:ext>
          </a:extLst>
        </xdr:cNvPr>
        <xdr:cNvGrpSpPr/>
      </xdr:nvGrpSpPr>
      <xdr:grpSpPr>
        <a:xfrm>
          <a:off x="310623" y="372533"/>
          <a:ext cx="1408110" cy="769409"/>
          <a:chOff x="102567" y="-16774"/>
          <a:chExt cx="1832039" cy="780010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3843070B-51E1-48FD-9CB9-293C32901BE3}"/>
              </a:ext>
            </a:extLst>
          </xdr:cNvPr>
          <xdr:cNvGrpSpPr/>
        </xdr:nvGrpSpPr>
        <xdr:grpSpPr>
          <a:xfrm>
            <a:off x="102567" y="-16774"/>
            <a:ext cx="1832039" cy="780010"/>
            <a:chOff x="204369" y="-35786"/>
            <a:chExt cx="3650426" cy="1664045"/>
          </a:xfrm>
        </xdr:grpSpPr>
        <xdr:pic>
          <xdr:nvPicPr>
            <xdr:cNvPr id="6" name="Picture 6">
              <a:extLst>
                <a:ext uri="{FF2B5EF4-FFF2-40B4-BE49-F238E27FC236}">
                  <a16:creationId xmlns:a16="http://schemas.microsoft.com/office/drawing/2014/main" id="{1AAF9B5A-5665-4454-92D3-5B729CD8383A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4276" t="2268" r="1642"/>
            <a:stretch/>
          </xdr:blipFill>
          <xdr:spPr bwMode="auto">
            <a:xfrm>
              <a:off x="1520848" y="237107"/>
              <a:ext cx="2333947" cy="118983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2C282C4E-27EB-497D-AE12-6F27189649FD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2282"/>
            <a:stretch/>
          </xdr:blipFill>
          <xdr:spPr>
            <a:xfrm>
              <a:off x="204369" y="-35786"/>
              <a:ext cx="1459675" cy="1664045"/>
            </a:xfrm>
            <a:prstGeom prst="rect">
              <a:avLst/>
            </a:prstGeom>
          </xdr:spPr>
        </xdr:pic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D79F9F5C-2452-4F52-AB77-582440083AB8}"/>
              </a:ext>
            </a:extLst>
          </xdr:cNvPr>
          <xdr:cNvCxnSpPr>
            <a:cxnSpLocks/>
          </xdr:cNvCxnSpPr>
        </xdr:nvCxnSpPr>
        <xdr:spPr>
          <a:xfrm>
            <a:off x="726197" y="155192"/>
            <a:ext cx="0" cy="469625"/>
          </a:xfrm>
          <a:prstGeom prst="line">
            <a:avLst/>
          </a:prstGeom>
          <a:ln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130975</xdr:colOff>
      <xdr:row>0</xdr:row>
      <xdr:rowOff>154787</xdr:rowOff>
    </xdr:from>
    <xdr:to>
      <xdr:col>2</xdr:col>
      <xdr:colOff>1321594</xdr:colOff>
      <xdr:row>2</xdr:row>
      <xdr:rowOff>452438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8C5131C2-BDFF-4333-AB8A-777A03CCE43E}"/>
            </a:ext>
          </a:extLst>
        </xdr:cNvPr>
        <xdr:cNvGrpSpPr/>
      </xdr:nvGrpSpPr>
      <xdr:grpSpPr>
        <a:xfrm>
          <a:off x="130975" y="154787"/>
          <a:ext cx="1582202" cy="826818"/>
          <a:chOff x="102567" y="0"/>
          <a:chExt cx="1832039" cy="780010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7FC1BA1A-5CB0-4267-A340-C29246173150}"/>
              </a:ext>
            </a:extLst>
          </xdr:cNvPr>
          <xdr:cNvGrpSpPr/>
        </xdr:nvGrpSpPr>
        <xdr:grpSpPr>
          <a:xfrm>
            <a:off x="102567" y="0"/>
            <a:ext cx="1832039" cy="780010"/>
            <a:chOff x="204369" y="0"/>
            <a:chExt cx="3650426" cy="1664045"/>
          </a:xfrm>
        </xdr:grpSpPr>
        <xdr:pic>
          <xdr:nvPicPr>
            <xdr:cNvPr id="6" name="Picture 6">
              <a:extLst>
                <a:ext uri="{FF2B5EF4-FFF2-40B4-BE49-F238E27FC236}">
                  <a16:creationId xmlns:a16="http://schemas.microsoft.com/office/drawing/2014/main" id="{67A440A5-3870-4E41-86DA-FA966E041F46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4276" t="2268" r="1642"/>
            <a:stretch/>
          </xdr:blipFill>
          <xdr:spPr bwMode="auto">
            <a:xfrm>
              <a:off x="1520848" y="237107"/>
              <a:ext cx="2333947" cy="118983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E897DF9E-EEF0-4A3D-B1E1-4BBABACE45F2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2282"/>
            <a:stretch/>
          </xdr:blipFill>
          <xdr:spPr>
            <a:xfrm>
              <a:off x="204369" y="0"/>
              <a:ext cx="1459675" cy="1664045"/>
            </a:xfrm>
            <a:prstGeom prst="rect">
              <a:avLst/>
            </a:prstGeom>
          </xdr:spPr>
        </xdr:pic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431CA5A2-ED56-4AB4-A9A4-AC5EF75D2EA3}"/>
              </a:ext>
            </a:extLst>
          </xdr:cNvPr>
          <xdr:cNvCxnSpPr>
            <a:cxnSpLocks/>
          </xdr:cNvCxnSpPr>
        </xdr:nvCxnSpPr>
        <xdr:spPr>
          <a:xfrm>
            <a:off x="726197" y="155192"/>
            <a:ext cx="0" cy="469625"/>
          </a:xfrm>
          <a:prstGeom prst="line">
            <a:avLst/>
          </a:prstGeom>
          <a:ln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64564</xdr:colOff>
      <xdr:row>1</xdr:row>
      <xdr:rowOff>413800</xdr:rowOff>
    </xdr:from>
    <xdr:to>
      <xdr:col>4</xdr:col>
      <xdr:colOff>1407590</xdr:colOff>
      <xdr:row>3</xdr:row>
      <xdr:rowOff>142339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FA6DD15-1EE7-4767-9714-7EE42481B4F3}"/>
            </a:ext>
          </a:extLst>
        </xdr:cNvPr>
        <xdr:cNvGrpSpPr/>
      </xdr:nvGrpSpPr>
      <xdr:grpSpPr>
        <a:xfrm>
          <a:off x="207439" y="572550"/>
          <a:ext cx="1628776" cy="522289"/>
          <a:chOff x="102567" y="0"/>
          <a:chExt cx="1832039" cy="780010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8DB5463B-7B74-4874-8114-5C6A23C679F9}"/>
              </a:ext>
            </a:extLst>
          </xdr:cNvPr>
          <xdr:cNvGrpSpPr/>
        </xdr:nvGrpSpPr>
        <xdr:grpSpPr>
          <a:xfrm>
            <a:off x="102567" y="0"/>
            <a:ext cx="1832039" cy="780010"/>
            <a:chOff x="204369" y="0"/>
            <a:chExt cx="3650426" cy="1664045"/>
          </a:xfrm>
        </xdr:grpSpPr>
        <xdr:pic>
          <xdr:nvPicPr>
            <xdr:cNvPr id="6" name="Picture 6">
              <a:extLst>
                <a:ext uri="{FF2B5EF4-FFF2-40B4-BE49-F238E27FC236}">
                  <a16:creationId xmlns:a16="http://schemas.microsoft.com/office/drawing/2014/main" id="{533187DE-6CC5-4F82-9127-2ED949FC0E77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4276" t="2268" r="1642"/>
            <a:stretch/>
          </xdr:blipFill>
          <xdr:spPr bwMode="auto">
            <a:xfrm>
              <a:off x="1520848" y="237107"/>
              <a:ext cx="2333947" cy="118983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82883F8A-7E7B-4260-9AF3-10004EFC596B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2282"/>
            <a:stretch/>
          </xdr:blipFill>
          <xdr:spPr>
            <a:xfrm>
              <a:off x="204369" y="0"/>
              <a:ext cx="1459675" cy="1664045"/>
            </a:xfrm>
            <a:prstGeom prst="rect">
              <a:avLst/>
            </a:prstGeom>
          </xdr:spPr>
        </xdr:pic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09FC9BB4-268B-47D1-AEC2-55C7BD429534}"/>
              </a:ext>
            </a:extLst>
          </xdr:cNvPr>
          <xdr:cNvCxnSpPr>
            <a:cxnSpLocks/>
          </xdr:cNvCxnSpPr>
        </xdr:nvCxnSpPr>
        <xdr:spPr>
          <a:xfrm>
            <a:off x="726197" y="155192"/>
            <a:ext cx="0" cy="469625"/>
          </a:xfrm>
          <a:prstGeom prst="line">
            <a:avLst/>
          </a:prstGeom>
          <a:ln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</sheetPr>
  <dimension ref="C2:S73"/>
  <sheetViews>
    <sheetView showGridLines="0" topLeftCell="A13" zoomScale="90" zoomScaleNormal="90" zoomScaleSheetLayoutView="75" workbookViewId="0">
      <selection activeCell="H39" sqref="H39"/>
    </sheetView>
  </sheetViews>
  <sheetFormatPr baseColWidth="10" defaultColWidth="9.140625" defaultRowHeight="15" x14ac:dyDescent="0.25"/>
  <cols>
    <col min="1" max="1" width="1.42578125" style="136" customWidth="1"/>
    <col min="2" max="2" width="0.5703125" style="136" customWidth="1"/>
    <col min="3" max="3" width="2.5703125" style="136" customWidth="1"/>
    <col min="4" max="4" width="0.5703125" style="136" customWidth="1"/>
    <col min="5" max="5" width="0.85546875" style="137" customWidth="1"/>
    <col min="6" max="6" width="1.28515625" style="137" customWidth="1"/>
    <col min="7" max="7" width="45.140625" style="137" customWidth="1"/>
    <col min="8" max="8" width="16.28515625" style="137" customWidth="1"/>
    <col min="9" max="9" width="1.42578125" style="137" customWidth="1"/>
    <col min="10" max="10" width="16.85546875" style="137" customWidth="1"/>
    <col min="11" max="11" width="15.140625" style="137" customWidth="1"/>
    <col min="12" max="12" width="0.85546875" style="137" customWidth="1"/>
    <col min="13" max="13" width="2.42578125" style="138" customWidth="1"/>
    <col min="14" max="14" width="9.28515625" style="138" bestFit="1" customWidth="1"/>
    <col min="15" max="15" width="11.42578125" style="138" bestFit="1" customWidth="1"/>
    <col min="16" max="16" width="9.28515625" style="138" bestFit="1" customWidth="1"/>
    <col min="17" max="17" width="9.28515625" style="139" bestFit="1" customWidth="1"/>
    <col min="18" max="16384" width="9.140625" style="136"/>
  </cols>
  <sheetData>
    <row r="2" spans="3:19" ht="13.5" customHeight="1" thickBot="1" x14ac:dyDescent="0.3"/>
    <row r="3" spans="3:19" ht="6" customHeight="1" x14ac:dyDescent="0.25">
      <c r="C3" s="140"/>
      <c r="D3" s="141"/>
      <c r="E3" s="142"/>
      <c r="F3" s="142"/>
      <c r="G3" s="142"/>
      <c r="H3" s="142"/>
      <c r="I3" s="142"/>
      <c r="J3" s="143"/>
      <c r="K3" s="143"/>
      <c r="L3" s="142"/>
      <c r="M3" s="231"/>
    </row>
    <row r="4" spans="3:19" x14ac:dyDescent="0.25">
      <c r="C4" s="144"/>
      <c r="D4" s="232"/>
      <c r="E4" s="219"/>
      <c r="F4" s="219"/>
      <c r="G4" s="219"/>
      <c r="H4" s="219"/>
      <c r="I4" s="219"/>
      <c r="J4" s="233"/>
      <c r="K4" s="233"/>
      <c r="L4" s="219"/>
      <c r="M4" s="234"/>
    </row>
    <row r="5" spans="3:19" ht="41.1" customHeight="1" x14ac:dyDescent="0.3">
      <c r="C5" s="144"/>
      <c r="D5" s="232"/>
      <c r="E5" s="280" t="s">
        <v>119</v>
      </c>
      <c r="F5" s="280"/>
      <c r="G5" s="280"/>
      <c r="H5" s="280"/>
      <c r="I5" s="280"/>
      <c r="J5" s="280"/>
      <c r="K5" s="280"/>
      <c r="L5" s="219"/>
      <c r="M5" s="234"/>
    </row>
    <row r="6" spans="3:19" ht="4.5" customHeight="1" x14ac:dyDescent="0.25">
      <c r="C6" s="144"/>
      <c r="D6" s="232"/>
      <c r="E6" s="232"/>
      <c r="F6" s="232"/>
      <c r="G6" s="232"/>
      <c r="H6" s="232"/>
      <c r="I6" s="232"/>
      <c r="J6" s="232"/>
      <c r="K6" s="232"/>
      <c r="L6" s="219"/>
      <c r="M6" s="234"/>
    </row>
    <row r="7" spans="3:19" ht="18.75" customHeight="1" x14ac:dyDescent="0.3">
      <c r="C7" s="144"/>
      <c r="D7" s="232"/>
      <c r="E7" s="280" t="s">
        <v>86</v>
      </c>
      <c r="F7" s="280"/>
      <c r="G7" s="280"/>
      <c r="H7" s="280"/>
      <c r="I7" s="280"/>
      <c r="J7" s="280"/>
      <c r="K7" s="280"/>
      <c r="L7" s="219"/>
      <c r="M7" s="234"/>
    </row>
    <row r="8" spans="3:19" ht="5.25" customHeight="1" x14ac:dyDescent="0.25">
      <c r="C8" s="144"/>
      <c r="D8" s="232"/>
      <c r="E8" s="237"/>
      <c r="F8" s="237"/>
      <c r="G8" s="237"/>
      <c r="H8" s="237"/>
      <c r="I8" s="237"/>
      <c r="J8" s="237"/>
      <c r="K8" s="237"/>
      <c r="L8" s="219"/>
      <c r="M8" s="234"/>
    </row>
    <row r="9" spans="3:19" x14ac:dyDescent="0.25">
      <c r="C9" s="144"/>
      <c r="D9" s="232"/>
      <c r="E9" s="281" t="s">
        <v>148</v>
      </c>
      <c r="F9" s="281"/>
      <c r="G9" s="281"/>
      <c r="H9" s="281"/>
      <c r="I9" s="281"/>
      <c r="J9" s="281"/>
      <c r="K9" s="281"/>
      <c r="L9" s="219"/>
      <c r="M9" s="234"/>
    </row>
    <row r="10" spans="3:19" ht="5.25" customHeight="1" x14ac:dyDescent="0.25">
      <c r="C10" s="144"/>
      <c r="D10" s="232"/>
      <c r="E10" s="237"/>
      <c r="F10" s="237"/>
      <c r="G10" s="237"/>
      <c r="H10" s="237"/>
      <c r="I10" s="237"/>
      <c r="J10" s="237"/>
      <c r="K10" s="237"/>
      <c r="L10" s="219"/>
      <c r="M10" s="234"/>
    </row>
    <row r="11" spans="3:19" x14ac:dyDescent="0.25">
      <c r="C11" s="144"/>
      <c r="D11" s="232"/>
      <c r="E11" s="281" t="s">
        <v>1</v>
      </c>
      <c r="F11" s="281"/>
      <c r="G11" s="281"/>
      <c r="H11" s="281"/>
      <c r="I11" s="281"/>
      <c r="J11" s="281"/>
      <c r="K11" s="281"/>
      <c r="L11" s="219"/>
      <c r="M11" s="234"/>
    </row>
    <row r="12" spans="3:19" ht="4.5" customHeight="1" x14ac:dyDescent="0.25">
      <c r="C12" s="144"/>
      <c r="D12" s="168"/>
      <c r="E12" s="169"/>
      <c r="F12" s="169"/>
      <c r="G12" s="169"/>
      <c r="H12" s="169"/>
      <c r="I12" s="169"/>
      <c r="J12" s="169"/>
      <c r="K12" s="169"/>
      <c r="L12" s="221"/>
      <c r="M12" s="234"/>
    </row>
    <row r="13" spans="3:19" x14ac:dyDescent="0.25">
      <c r="C13" s="144"/>
      <c r="D13" s="170"/>
      <c r="E13" s="238"/>
      <c r="F13" s="238"/>
      <c r="G13" s="247" t="s">
        <v>0</v>
      </c>
      <c r="H13" s="245" t="str">
        <f>+'Balance General'!F6</f>
        <v>diciembre 2021</v>
      </c>
      <c r="I13" s="223"/>
      <c r="J13" s="245" t="str">
        <f>+'Balance General'!G6</f>
        <v>diciembre 2020</v>
      </c>
      <c r="K13" s="246" t="s">
        <v>109</v>
      </c>
      <c r="L13" s="171"/>
      <c r="M13" s="145"/>
      <c r="N13" s="137"/>
      <c r="Q13" s="138"/>
      <c r="R13" s="138"/>
      <c r="S13" s="139"/>
    </row>
    <row r="14" spans="3:19" ht="19.5" customHeight="1" x14ac:dyDescent="0.25">
      <c r="C14" s="144"/>
      <c r="D14" s="170"/>
      <c r="E14" s="238"/>
      <c r="F14" s="224" t="s">
        <v>131</v>
      </c>
      <c r="G14" s="224"/>
      <c r="H14" s="185">
        <f>+'Balance General'!F8</f>
        <v>1054021.76</v>
      </c>
      <c r="I14" s="185"/>
      <c r="J14" s="185">
        <f>+'Balance General'!G8</f>
        <v>818793.47000000009</v>
      </c>
      <c r="K14" s="185">
        <f t="shared" ref="K14:K19" si="0">+H14-J14</f>
        <v>235228.28999999992</v>
      </c>
      <c r="L14" s="242"/>
      <c r="M14" s="145"/>
      <c r="N14" s="137"/>
      <c r="Q14" s="138"/>
      <c r="R14" s="138"/>
      <c r="S14" s="139"/>
    </row>
    <row r="15" spans="3:19" ht="19.5" customHeight="1" x14ac:dyDescent="0.25">
      <c r="C15" s="144"/>
      <c r="D15" s="170"/>
      <c r="E15" s="238"/>
      <c r="F15" s="224" t="s">
        <v>132</v>
      </c>
      <c r="G15" s="224"/>
      <c r="H15" s="185">
        <f>+'Balance General'!F14</f>
        <v>127549985.83</v>
      </c>
      <c r="I15" s="185"/>
      <c r="J15" s="185">
        <f>+'Balance General'!G14</f>
        <v>117743296.39</v>
      </c>
      <c r="K15" s="185">
        <f t="shared" si="0"/>
        <v>9806689.4399999976</v>
      </c>
      <c r="L15" s="242"/>
      <c r="M15" s="145"/>
      <c r="N15" s="137"/>
      <c r="Q15" s="138"/>
      <c r="R15" s="138"/>
      <c r="S15" s="139"/>
    </row>
    <row r="16" spans="3:19" ht="19.5" customHeight="1" x14ac:dyDescent="0.25">
      <c r="C16" s="144"/>
      <c r="D16" s="170"/>
      <c r="E16" s="238"/>
      <c r="F16" s="224" t="s">
        <v>133</v>
      </c>
      <c r="G16" s="224"/>
      <c r="H16" s="185">
        <f>+'Balance General'!F22</f>
        <v>5804208.6899999976</v>
      </c>
      <c r="I16" s="185"/>
      <c r="J16" s="185">
        <f>+'Balance General'!G22</f>
        <v>6216226.799999997</v>
      </c>
      <c r="K16" s="185">
        <f t="shared" si="0"/>
        <v>-412018.1099999994</v>
      </c>
      <c r="L16" s="242"/>
      <c r="M16" s="145"/>
      <c r="N16" s="137"/>
      <c r="Q16" s="138"/>
      <c r="R16" s="138"/>
      <c r="S16" s="139"/>
    </row>
    <row r="17" spans="3:19" ht="19.5" customHeight="1" x14ac:dyDescent="0.25">
      <c r="C17" s="144"/>
      <c r="D17" s="170"/>
      <c r="E17" s="238"/>
      <c r="F17" s="224" t="s">
        <v>134</v>
      </c>
      <c r="G17" s="224"/>
      <c r="H17" s="185">
        <f>+'Balance General'!F45</f>
        <v>5342530.8699999992</v>
      </c>
      <c r="I17" s="185"/>
      <c r="J17" s="185">
        <f>+'Balance General'!G45</f>
        <v>8246259.9199999999</v>
      </c>
      <c r="K17" s="185">
        <f t="shared" si="0"/>
        <v>-2903729.0500000007</v>
      </c>
      <c r="L17" s="242"/>
      <c r="M17" s="145"/>
      <c r="N17" s="137"/>
      <c r="Q17" s="138"/>
      <c r="R17" s="138"/>
      <c r="S17" s="139"/>
    </row>
    <row r="18" spans="3:19" ht="19.5" customHeight="1" x14ac:dyDescent="0.25">
      <c r="C18" s="144"/>
      <c r="D18" s="170"/>
      <c r="E18" s="224"/>
      <c r="F18" s="225" t="s">
        <v>135</v>
      </c>
      <c r="G18" s="224"/>
      <c r="H18" s="182">
        <f>+'Balance General'!F51</f>
        <v>6688311.0999999996</v>
      </c>
      <c r="I18" s="182"/>
      <c r="J18" s="182">
        <f>+'Balance General'!G51</f>
        <v>6644011.0600000005</v>
      </c>
      <c r="K18" s="185">
        <f t="shared" si="0"/>
        <v>44300.039999999106</v>
      </c>
      <c r="L18" s="242"/>
      <c r="M18" s="145"/>
      <c r="N18" s="137"/>
      <c r="Q18" s="138"/>
      <c r="R18" s="138"/>
      <c r="S18" s="139"/>
    </row>
    <row r="19" spans="3:19" ht="19.5" customHeight="1" x14ac:dyDescent="0.25">
      <c r="C19" s="144"/>
      <c r="D19" s="170"/>
      <c r="E19" s="224"/>
      <c r="F19" s="224" t="s">
        <v>136</v>
      </c>
      <c r="G19" s="224"/>
      <c r="H19" s="173">
        <f>+'Balance General'!F59</f>
        <v>62572.799999999988</v>
      </c>
      <c r="I19" s="182"/>
      <c r="J19" s="173">
        <f>+'Balance General'!G59</f>
        <v>61108.339999999967</v>
      </c>
      <c r="K19" s="174">
        <f t="shared" si="0"/>
        <v>1464.460000000021</v>
      </c>
      <c r="L19" s="242"/>
      <c r="M19" s="145"/>
      <c r="N19" s="137"/>
      <c r="Q19" s="138"/>
      <c r="R19" s="138"/>
      <c r="S19" s="139"/>
    </row>
    <row r="20" spans="3:19" ht="5.25" hidden="1" customHeight="1" x14ac:dyDescent="0.25">
      <c r="C20" s="144"/>
      <c r="D20" s="170"/>
      <c r="E20" s="238"/>
      <c r="F20" s="224"/>
      <c r="G20" s="224"/>
      <c r="H20" s="184"/>
      <c r="I20" s="184"/>
      <c r="J20" s="184"/>
      <c r="K20" s="184"/>
      <c r="L20" s="171"/>
      <c r="M20" s="145"/>
      <c r="N20" s="137"/>
      <c r="Q20" s="146"/>
      <c r="R20" s="138"/>
      <c r="S20" s="139"/>
    </row>
    <row r="21" spans="3:19" ht="21" customHeight="1" thickBot="1" x14ac:dyDescent="0.3">
      <c r="C21" s="144"/>
      <c r="D21" s="170"/>
      <c r="E21" s="238"/>
      <c r="F21" s="238"/>
      <c r="G21" s="226" t="s">
        <v>87</v>
      </c>
      <c r="H21" s="175">
        <f>SUM(H14:H19)</f>
        <v>146501631.05000001</v>
      </c>
      <c r="I21" s="183"/>
      <c r="J21" s="175">
        <f>SUM(J14:J19)</f>
        <v>139729695.97999999</v>
      </c>
      <c r="K21" s="175">
        <f>SUM(K14:K19)</f>
        <v>6771935.0699999956</v>
      </c>
      <c r="L21" s="242"/>
      <c r="M21" s="145"/>
      <c r="N21" s="137"/>
      <c r="Q21" s="138"/>
      <c r="R21" s="138"/>
      <c r="S21" s="139"/>
    </row>
    <row r="22" spans="3:19" ht="8.25" customHeight="1" thickTop="1" x14ac:dyDescent="0.25">
      <c r="C22" s="144"/>
      <c r="D22" s="170"/>
      <c r="E22" s="224"/>
      <c r="F22" s="238"/>
      <c r="G22" s="238"/>
      <c r="H22" s="225"/>
      <c r="I22" s="225"/>
      <c r="J22" s="225"/>
      <c r="K22" s="225"/>
      <c r="L22" s="171"/>
      <c r="M22" s="145"/>
      <c r="N22" s="137"/>
      <c r="Q22" s="138"/>
      <c r="R22" s="138"/>
      <c r="S22" s="139"/>
    </row>
    <row r="23" spans="3:19" ht="12.75" customHeight="1" x14ac:dyDescent="0.25">
      <c r="C23" s="144"/>
      <c r="D23" s="170"/>
      <c r="E23" s="238"/>
      <c r="F23" s="226" t="s">
        <v>115</v>
      </c>
      <c r="G23" s="222"/>
      <c r="H23" s="225"/>
      <c r="I23" s="225"/>
      <c r="J23" s="225"/>
      <c r="K23" s="225"/>
      <c r="L23" s="171"/>
      <c r="M23" s="145"/>
      <c r="N23" s="137"/>
      <c r="Q23" s="138"/>
      <c r="R23" s="138"/>
      <c r="S23" s="139"/>
    </row>
    <row r="24" spans="3:19" ht="6" customHeight="1" x14ac:dyDescent="0.25">
      <c r="C24" s="144"/>
      <c r="D24" s="170"/>
      <c r="E24" s="224"/>
      <c r="F24" s="238"/>
      <c r="G24" s="238"/>
      <c r="H24" s="225"/>
      <c r="I24" s="225"/>
      <c r="J24" s="225"/>
      <c r="K24" s="225"/>
      <c r="L24" s="171"/>
      <c r="M24" s="145"/>
      <c r="N24" s="137"/>
      <c r="Q24" s="138"/>
      <c r="R24" s="138"/>
      <c r="S24" s="139"/>
    </row>
    <row r="25" spans="3:19" ht="14.25" customHeight="1" x14ac:dyDescent="0.25">
      <c r="C25" s="144"/>
      <c r="D25" s="170"/>
      <c r="E25" s="222" t="s">
        <v>116</v>
      </c>
      <c r="F25" s="227"/>
      <c r="G25" s="238"/>
      <c r="H25" s="225"/>
      <c r="I25" s="225"/>
      <c r="J25" s="225"/>
      <c r="K25" s="225"/>
      <c r="L25" s="171"/>
      <c r="M25" s="145"/>
      <c r="N25" s="137"/>
      <c r="Q25" s="138"/>
      <c r="R25" s="138"/>
      <c r="S25" s="139"/>
    </row>
    <row r="26" spans="3:19" ht="21" customHeight="1" x14ac:dyDescent="0.25">
      <c r="C26" s="144"/>
      <c r="D26" s="170"/>
      <c r="E26" s="224"/>
      <c r="F26" s="279" t="s">
        <v>137</v>
      </c>
      <c r="G26" s="279"/>
      <c r="H26" s="185">
        <f>+'Balance General'!F67</f>
        <v>455826.77</v>
      </c>
      <c r="I26" s="185"/>
      <c r="J26" s="185">
        <f>+'Balance General'!G67</f>
        <v>726056.79</v>
      </c>
      <c r="K26" s="185">
        <f>+H26-J26</f>
        <v>-270230.02</v>
      </c>
      <c r="L26" s="171"/>
      <c r="M26" s="145"/>
      <c r="N26" s="137"/>
      <c r="Q26" s="138"/>
      <c r="R26" s="138"/>
      <c r="S26" s="139"/>
    </row>
    <row r="27" spans="3:19" ht="21" customHeight="1" x14ac:dyDescent="0.25">
      <c r="C27" s="144"/>
      <c r="D27" s="170"/>
      <c r="E27" s="224"/>
      <c r="F27" s="238" t="s">
        <v>138</v>
      </c>
      <c r="G27" s="238"/>
      <c r="H27" s="184">
        <f>+'Balance General'!F73</f>
        <v>107443561.98999999</v>
      </c>
      <c r="I27" s="225"/>
      <c r="J27" s="184">
        <f>+'Balance General'!G73</f>
        <v>108975544.59999999</v>
      </c>
      <c r="K27" s="185">
        <f>+H27-J27</f>
        <v>-1531982.6099999994</v>
      </c>
      <c r="L27" s="171"/>
      <c r="M27" s="145"/>
      <c r="N27" s="137"/>
      <c r="Q27" s="138"/>
      <c r="R27" s="138"/>
      <c r="S27" s="139"/>
    </row>
    <row r="28" spans="3:19" ht="21" customHeight="1" x14ac:dyDescent="0.25">
      <c r="C28" s="144"/>
      <c r="D28" s="170"/>
      <c r="E28" s="238"/>
      <c r="F28" s="238" t="s">
        <v>139</v>
      </c>
      <c r="G28" s="238"/>
      <c r="H28" s="176">
        <f>+'Balance General'!F77</f>
        <v>624086.38000000012</v>
      </c>
      <c r="I28" s="184"/>
      <c r="J28" s="174">
        <f>+'Balance General'!G77</f>
        <v>849779.69</v>
      </c>
      <c r="K28" s="174">
        <f>+H28-J28</f>
        <v>-225693.30999999982</v>
      </c>
      <c r="L28" s="172"/>
      <c r="M28" s="145"/>
      <c r="N28" s="137"/>
      <c r="Q28" s="138"/>
      <c r="R28" s="138"/>
      <c r="S28" s="139"/>
    </row>
    <row r="29" spans="3:19" ht="4.5" hidden="1" customHeight="1" x14ac:dyDescent="0.25">
      <c r="C29" s="144"/>
      <c r="D29" s="170"/>
      <c r="E29" s="238"/>
      <c r="F29" s="238"/>
      <c r="G29" s="238"/>
      <c r="H29" s="184"/>
      <c r="I29" s="184"/>
      <c r="J29" s="184"/>
      <c r="K29" s="184"/>
      <c r="L29" s="171"/>
      <c r="M29" s="145"/>
      <c r="N29" s="137"/>
      <c r="Q29" s="138"/>
      <c r="R29" s="138"/>
      <c r="S29" s="139"/>
    </row>
    <row r="30" spans="3:19" ht="21" customHeight="1" x14ac:dyDescent="0.25">
      <c r="C30" s="144"/>
      <c r="D30" s="170"/>
      <c r="E30" s="238"/>
      <c r="F30" s="238"/>
      <c r="G30" s="228" t="s">
        <v>88</v>
      </c>
      <c r="H30" s="177">
        <f>SUM(H26:H28)</f>
        <v>108523475.13999999</v>
      </c>
      <c r="I30" s="183"/>
      <c r="J30" s="177">
        <f>SUM(J26:J28)</f>
        <v>110551381.08</v>
      </c>
      <c r="K30" s="177">
        <f>SUM(K26:K28)</f>
        <v>-2027905.9399999992</v>
      </c>
      <c r="L30" s="171"/>
      <c r="M30" s="145"/>
      <c r="N30" s="137"/>
      <c r="Q30" s="138"/>
      <c r="R30" s="138"/>
      <c r="S30" s="139"/>
    </row>
    <row r="31" spans="3:19" ht="9.75" hidden="1" customHeight="1" x14ac:dyDescent="0.25">
      <c r="C31" s="144"/>
      <c r="D31" s="170"/>
      <c r="E31" s="238"/>
      <c r="F31" s="238"/>
      <c r="G31" s="224"/>
      <c r="H31" s="225"/>
      <c r="I31" s="225"/>
      <c r="J31" s="225"/>
      <c r="K31" s="225"/>
      <c r="L31" s="171"/>
      <c r="M31" s="145"/>
      <c r="N31" s="137"/>
      <c r="Q31" s="138"/>
      <c r="R31" s="138"/>
      <c r="S31" s="139"/>
    </row>
    <row r="32" spans="3:19" ht="6" hidden="1" customHeight="1" x14ac:dyDescent="0.25">
      <c r="C32" s="144"/>
      <c r="D32" s="170"/>
      <c r="E32" s="238"/>
      <c r="F32" s="224"/>
      <c r="G32" s="224"/>
      <c r="H32" s="225"/>
      <c r="I32" s="225"/>
      <c r="J32" s="225"/>
      <c r="K32" s="225"/>
      <c r="L32" s="171"/>
      <c r="M32" s="145"/>
      <c r="N32" s="137"/>
      <c r="Q32" s="138"/>
      <c r="R32" s="138"/>
      <c r="S32" s="139"/>
    </row>
    <row r="33" spans="3:19" ht="21" customHeight="1" x14ac:dyDescent="0.25">
      <c r="C33" s="144"/>
      <c r="D33" s="170"/>
      <c r="E33" s="222" t="s">
        <v>140</v>
      </c>
      <c r="F33" s="229"/>
      <c r="G33" s="224"/>
      <c r="H33" s="225"/>
      <c r="I33" s="225"/>
      <c r="J33" s="225"/>
      <c r="K33" s="225"/>
      <c r="L33" s="171"/>
      <c r="M33" s="145"/>
      <c r="N33" s="137"/>
      <c r="Q33" s="138"/>
      <c r="R33" s="138"/>
      <c r="S33" s="139"/>
    </row>
    <row r="34" spans="3:19" ht="21" customHeight="1" x14ac:dyDescent="0.25">
      <c r="C34" s="144"/>
      <c r="D34" s="170"/>
      <c r="E34" s="238"/>
      <c r="F34" s="224" t="s">
        <v>8</v>
      </c>
      <c r="G34" s="224"/>
      <c r="H34" s="185">
        <f>+'Balance General'!F84</f>
        <v>151383906.10999998</v>
      </c>
      <c r="I34" s="185"/>
      <c r="J34" s="185">
        <f>+'Balance General'!G84</f>
        <v>126276071.62</v>
      </c>
      <c r="K34" s="185">
        <f>+H34-J34</f>
        <v>25107834.48999998</v>
      </c>
      <c r="L34" s="171"/>
      <c r="M34" s="145"/>
      <c r="N34" s="137"/>
      <c r="Q34" s="138"/>
      <c r="R34" s="138"/>
      <c r="S34" s="139"/>
    </row>
    <row r="35" spans="3:19" ht="21" customHeight="1" x14ac:dyDescent="0.25">
      <c r="C35" s="144"/>
      <c r="D35" s="170"/>
      <c r="E35" s="238"/>
      <c r="F35" s="224" t="s">
        <v>111</v>
      </c>
      <c r="G35" s="224"/>
      <c r="H35" s="185">
        <f>+'Balance General'!F104</f>
        <v>113437171.92</v>
      </c>
      <c r="I35" s="185"/>
      <c r="J35" s="185">
        <f>+'Balance General'!G104</f>
        <v>133857827.31999999</v>
      </c>
      <c r="K35" s="185">
        <f>+H35-J35</f>
        <v>-20420655.399999991</v>
      </c>
      <c r="L35" s="171"/>
      <c r="M35" s="147"/>
      <c r="N35" s="137"/>
      <c r="Q35" s="138"/>
      <c r="R35" s="138"/>
      <c r="S35" s="139"/>
    </row>
    <row r="36" spans="3:19" ht="21" customHeight="1" x14ac:dyDescent="0.25">
      <c r="C36" s="144"/>
      <c r="D36" s="170"/>
      <c r="E36" s="238"/>
      <c r="F36" s="224" t="s">
        <v>122</v>
      </c>
      <c r="G36" s="224"/>
      <c r="H36" s="185">
        <f>+'Balance General'!F111</f>
        <v>-228414165.19999999</v>
      </c>
      <c r="I36" s="185"/>
      <c r="J36" s="185">
        <f>+'Balance General'!G111</f>
        <v>-231630665.53</v>
      </c>
      <c r="K36" s="185">
        <f>+H36-J36</f>
        <v>3216500.3300000131</v>
      </c>
      <c r="L36" s="171"/>
      <c r="M36" s="147"/>
      <c r="N36" s="137"/>
      <c r="Q36" s="138"/>
      <c r="R36" s="138"/>
      <c r="S36" s="139"/>
    </row>
    <row r="37" spans="3:19" ht="21" customHeight="1" x14ac:dyDescent="0.25">
      <c r="C37" s="144"/>
      <c r="D37" s="170"/>
      <c r="E37" s="238"/>
      <c r="F37" s="224" t="s">
        <v>121</v>
      </c>
      <c r="G37" s="224"/>
      <c r="H37" s="174">
        <f>+'Balance General'!F112</f>
        <v>1571243.08</v>
      </c>
      <c r="I37" s="185"/>
      <c r="J37" s="174">
        <f>+'Balance General'!G112</f>
        <v>675081.49</v>
      </c>
      <c r="K37" s="174">
        <f>+H37-J37</f>
        <v>896161.59000000008</v>
      </c>
      <c r="L37" s="171"/>
      <c r="M37" s="147"/>
      <c r="N37" s="137"/>
      <c r="Q37" s="138"/>
      <c r="R37" s="138"/>
      <c r="S37" s="139"/>
    </row>
    <row r="38" spans="3:19" ht="4.5" hidden="1" customHeight="1" x14ac:dyDescent="0.25">
      <c r="C38" s="144"/>
      <c r="D38" s="170"/>
      <c r="E38" s="238"/>
      <c r="F38" s="238"/>
      <c r="G38" s="224"/>
      <c r="H38" s="184"/>
      <c r="I38" s="184"/>
      <c r="J38" s="184"/>
      <c r="K38" s="184"/>
      <c r="L38" s="171"/>
      <c r="M38" s="145"/>
      <c r="N38" s="137"/>
      <c r="O38" s="148"/>
      <c r="Q38" s="138"/>
      <c r="R38" s="138"/>
      <c r="S38" s="139"/>
    </row>
    <row r="39" spans="3:19" ht="21" customHeight="1" x14ac:dyDescent="0.25">
      <c r="C39" s="144"/>
      <c r="D39" s="170"/>
      <c r="E39" s="238"/>
      <c r="F39" s="238"/>
      <c r="G39" s="226" t="s">
        <v>89</v>
      </c>
      <c r="H39" s="178">
        <f>SUM(H34:H38)</f>
        <v>37978155.909999982</v>
      </c>
      <c r="I39" s="186"/>
      <c r="J39" s="178">
        <f>SUM(J34:J38)</f>
        <v>29178314.899999995</v>
      </c>
      <c r="K39" s="178">
        <f>SUM(K34:K38)</f>
        <v>8799841.0100000016</v>
      </c>
      <c r="L39" s="171"/>
      <c r="M39" s="145"/>
      <c r="N39" s="137"/>
      <c r="O39" s="148"/>
      <c r="Q39" s="138"/>
      <c r="R39" s="138"/>
      <c r="S39" s="139"/>
    </row>
    <row r="40" spans="3:19" ht="8.25" hidden="1" customHeight="1" x14ac:dyDescent="0.25">
      <c r="C40" s="144"/>
      <c r="D40" s="170"/>
      <c r="E40" s="238"/>
      <c r="F40" s="238"/>
      <c r="G40" s="224"/>
      <c r="H40" s="230"/>
      <c r="I40" s="230"/>
      <c r="J40" s="230"/>
      <c r="K40" s="230"/>
      <c r="L40" s="171"/>
      <c r="M40" s="145"/>
      <c r="N40" s="137"/>
      <c r="O40" s="148"/>
      <c r="Q40" s="138"/>
      <c r="R40" s="138"/>
      <c r="S40" s="139"/>
    </row>
    <row r="41" spans="3:19" ht="7.5" hidden="1" customHeight="1" thickBot="1" x14ac:dyDescent="0.3">
      <c r="C41" s="144"/>
      <c r="D41" s="170"/>
      <c r="E41" s="238"/>
      <c r="F41" s="238"/>
      <c r="G41" s="224"/>
      <c r="H41" s="184"/>
      <c r="I41" s="184"/>
      <c r="J41" s="184"/>
      <c r="K41" s="184"/>
      <c r="L41" s="171"/>
      <c r="M41" s="145"/>
      <c r="N41" s="137"/>
      <c r="O41" s="148"/>
      <c r="Q41" s="138"/>
      <c r="R41" s="138"/>
      <c r="S41" s="139"/>
    </row>
    <row r="42" spans="3:19" ht="21" customHeight="1" thickBot="1" x14ac:dyDescent="0.3">
      <c r="C42" s="144"/>
      <c r="D42" s="170"/>
      <c r="E42" s="238"/>
      <c r="F42" s="238"/>
      <c r="G42" s="226" t="s">
        <v>90</v>
      </c>
      <c r="H42" s="175">
        <f>+H30+H39</f>
        <v>146501631.04999995</v>
      </c>
      <c r="I42" s="183"/>
      <c r="J42" s="175">
        <f>+J30+J39</f>
        <v>139729695.97999999</v>
      </c>
      <c r="K42" s="175">
        <f>+K30+K39</f>
        <v>6771935.0700000022</v>
      </c>
      <c r="L42" s="172"/>
      <c r="M42" s="145"/>
      <c r="N42" s="137"/>
      <c r="Q42" s="138"/>
      <c r="R42" s="138"/>
      <c r="S42" s="139"/>
    </row>
    <row r="43" spans="3:19" ht="6.75" customHeight="1" thickTop="1" x14ac:dyDescent="0.25">
      <c r="C43" s="144"/>
      <c r="D43" s="179"/>
      <c r="E43" s="180"/>
      <c r="F43" s="180"/>
      <c r="G43" s="180"/>
      <c r="H43" s="180"/>
      <c r="I43" s="180"/>
      <c r="J43" s="180"/>
      <c r="K43" s="180"/>
      <c r="L43" s="181"/>
      <c r="M43" s="145"/>
      <c r="N43" s="137"/>
      <c r="O43" s="149"/>
      <c r="Q43" s="138"/>
      <c r="R43" s="138"/>
      <c r="S43" s="139"/>
    </row>
    <row r="44" spans="3:19" x14ac:dyDescent="0.25">
      <c r="C44" s="144"/>
      <c r="D44" s="232"/>
      <c r="E44" s="219"/>
      <c r="F44" s="219"/>
      <c r="G44" s="219"/>
      <c r="H44" s="219"/>
      <c r="I44" s="219"/>
      <c r="J44" s="219"/>
      <c r="K44" s="219"/>
      <c r="L44" s="219"/>
      <c r="M44" s="234"/>
      <c r="N44" s="220"/>
    </row>
    <row r="45" spans="3:19" x14ac:dyDescent="0.25">
      <c r="C45" s="144"/>
      <c r="D45" s="232"/>
      <c r="E45" s="219"/>
      <c r="F45" s="219"/>
      <c r="G45" s="219"/>
      <c r="H45" s="219"/>
      <c r="I45" s="219"/>
      <c r="J45" s="219"/>
      <c r="K45" s="219"/>
      <c r="L45" s="219"/>
      <c r="M45" s="234"/>
      <c r="N45" s="220"/>
    </row>
    <row r="46" spans="3:19" x14ac:dyDescent="0.25">
      <c r="C46" s="144"/>
      <c r="D46" s="232"/>
      <c r="E46" s="219"/>
      <c r="F46" s="219"/>
      <c r="G46" s="219"/>
      <c r="H46" s="219"/>
      <c r="I46" s="219"/>
      <c r="J46" s="219"/>
      <c r="K46" s="219"/>
      <c r="L46" s="219"/>
      <c r="M46" s="234"/>
      <c r="N46" s="220"/>
    </row>
    <row r="47" spans="3:19" x14ac:dyDescent="0.25">
      <c r="C47" s="144"/>
      <c r="D47" s="232"/>
      <c r="E47" s="219"/>
      <c r="F47" s="219"/>
      <c r="G47" s="219"/>
      <c r="H47" s="235"/>
      <c r="I47" s="235"/>
      <c r="J47" s="219"/>
      <c r="K47" s="219"/>
      <c r="L47" s="219"/>
      <c r="M47" s="234"/>
      <c r="N47" s="220"/>
    </row>
    <row r="48" spans="3:19" x14ac:dyDescent="0.25">
      <c r="C48" s="144"/>
      <c r="D48" s="232"/>
      <c r="E48" s="219"/>
      <c r="F48" s="219"/>
      <c r="G48" s="219"/>
      <c r="H48" s="219"/>
      <c r="I48" s="219"/>
      <c r="J48" s="219"/>
      <c r="K48" s="219"/>
      <c r="L48" s="219"/>
      <c r="M48" s="234"/>
      <c r="N48" s="220"/>
    </row>
    <row r="49" spans="3:14" x14ac:dyDescent="0.25">
      <c r="C49" s="144"/>
      <c r="D49" s="232"/>
      <c r="E49" s="219"/>
      <c r="F49" s="219"/>
      <c r="G49" s="219"/>
      <c r="H49" s="219"/>
      <c r="I49" s="219"/>
      <c r="J49" s="219"/>
      <c r="K49" s="219"/>
      <c r="L49" s="219"/>
      <c r="M49" s="234"/>
      <c r="N49" s="220"/>
    </row>
    <row r="50" spans="3:14" x14ac:dyDescent="0.25">
      <c r="C50" s="144"/>
      <c r="D50" s="232"/>
      <c r="E50" s="219"/>
      <c r="F50" s="219"/>
      <c r="G50" s="219"/>
      <c r="H50" s="219"/>
      <c r="I50" s="219"/>
      <c r="J50" s="219"/>
      <c r="K50" s="219"/>
      <c r="L50" s="219"/>
      <c r="M50" s="234"/>
      <c r="N50" s="220"/>
    </row>
    <row r="51" spans="3:14" x14ac:dyDescent="0.25">
      <c r="C51" s="144"/>
      <c r="D51" s="232"/>
      <c r="E51" s="219"/>
      <c r="F51" s="219"/>
      <c r="G51" s="219"/>
      <c r="H51" s="219"/>
      <c r="I51" s="219"/>
      <c r="J51" s="219"/>
      <c r="K51" s="219"/>
      <c r="L51" s="219"/>
      <c r="M51" s="234"/>
      <c r="N51" s="220"/>
    </row>
    <row r="52" spans="3:14" x14ac:dyDescent="0.25">
      <c r="C52" s="144"/>
      <c r="D52" s="232"/>
      <c r="E52" s="278" t="s">
        <v>151</v>
      </c>
      <c r="F52" s="278"/>
      <c r="G52" s="278"/>
      <c r="H52" s="278"/>
      <c r="I52" s="278"/>
      <c r="J52" s="278"/>
      <c r="K52" s="278"/>
      <c r="L52" s="219"/>
      <c r="M52" s="234"/>
      <c r="N52" s="220"/>
    </row>
    <row r="53" spans="3:14" x14ac:dyDescent="0.25">
      <c r="C53" s="144"/>
      <c r="D53" s="232"/>
      <c r="E53" s="219"/>
      <c r="F53" s="219"/>
      <c r="G53" s="219"/>
      <c r="H53" s="219"/>
      <c r="I53" s="219"/>
      <c r="J53" s="219"/>
      <c r="K53" s="219"/>
      <c r="L53" s="219"/>
      <c r="M53" s="234"/>
      <c r="N53" s="220"/>
    </row>
    <row r="54" spans="3:14" hidden="1" x14ac:dyDescent="0.25">
      <c r="C54" s="144"/>
      <c r="D54" s="232"/>
      <c r="E54" s="219"/>
      <c r="F54" s="219"/>
      <c r="G54" s="219"/>
      <c r="H54" s="219"/>
      <c r="I54" s="219"/>
      <c r="J54" s="219"/>
      <c r="K54" s="219"/>
      <c r="L54" s="219"/>
      <c r="M54" s="234"/>
      <c r="N54" s="220"/>
    </row>
    <row r="55" spans="3:14" hidden="1" x14ac:dyDescent="0.25">
      <c r="C55" s="144"/>
      <c r="D55" s="232"/>
      <c r="E55" s="219"/>
      <c r="F55" s="219"/>
      <c r="G55" s="219"/>
      <c r="H55" s="219"/>
      <c r="I55" s="219"/>
      <c r="J55" s="219"/>
      <c r="K55" s="219"/>
      <c r="L55" s="219"/>
      <c r="M55" s="234"/>
      <c r="N55" s="220"/>
    </row>
    <row r="56" spans="3:14" x14ac:dyDescent="0.25">
      <c r="C56" s="144"/>
      <c r="D56" s="232"/>
      <c r="E56" s="219"/>
      <c r="F56" s="219"/>
      <c r="G56" s="219"/>
      <c r="H56" s="219"/>
      <c r="I56" s="219"/>
      <c r="J56" s="219"/>
      <c r="K56" s="219"/>
      <c r="L56" s="219"/>
      <c r="M56" s="234"/>
      <c r="N56" s="220"/>
    </row>
    <row r="57" spans="3:14" ht="15.75" thickBot="1" x14ac:dyDescent="0.3">
      <c r="C57" s="150"/>
      <c r="D57" s="151"/>
      <c r="E57" s="152"/>
      <c r="F57" s="152"/>
      <c r="G57" s="152"/>
      <c r="H57" s="152"/>
      <c r="I57" s="152"/>
      <c r="J57" s="152"/>
      <c r="K57" s="152"/>
      <c r="L57" s="152"/>
      <c r="M57" s="236"/>
      <c r="N57" s="220"/>
    </row>
    <row r="58" spans="3:14" x14ac:dyDescent="0.25">
      <c r="E58" s="153"/>
      <c r="H58" s="154"/>
      <c r="I58" s="154"/>
    </row>
    <row r="62" spans="3:14" ht="21.75" customHeight="1" x14ac:dyDescent="0.25"/>
    <row r="72" spans="8:8" x14ac:dyDescent="0.25">
      <c r="H72" s="167"/>
    </row>
    <row r="73" spans="8:8" x14ac:dyDescent="0.25">
      <c r="H73" s="167"/>
    </row>
  </sheetData>
  <mergeCells count="6">
    <mergeCell ref="E52:K52"/>
    <mergeCell ref="F26:G26"/>
    <mergeCell ref="E5:K5"/>
    <mergeCell ref="E7:K7"/>
    <mergeCell ref="E9:K9"/>
    <mergeCell ref="E11:K11"/>
  </mergeCells>
  <phoneticPr fontId="0" type="noConversion"/>
  <printOptions horizontalCentered="1"/>
  <pageMargins left="0" right="0.35433070866141736" top="0.74803149606299213" bottom="0.74803149606299213" header="0.98425196850393704" footer="0.51181102362204722"/>
  <pageSetup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</sheetPr>
  <dimension ref="A1:H69"/>
  <sheetViews>
    <sheetView showGridLines="0" zoomScale="90" zoomScaleNormal="90" workbookViewId="0">
      <selection activeCell="F9" sqref="F9"/>
    </sheetView>
  </sheetViews>
  <sheetFormatPr baseColWidth="10" defaultColWidth="11.42578125" defaultRowHeight="12.75" x14ac:dyDescent="0.2"/>
  <cols>
    <col min="1" max="1" width="2.28515625" style="2" customWidth="1"/>
    <col min="2" max="2" width="3.7109375" style="2" customWidth="1"/>
    <col min="3" max="3" width="54.140625" style="2" customWidth="1"/>
    <col min="4" max="4" width="16.7109375" style="2" customWidth="1"/>
    <col min="5" max="6" width="16.140625" style="2" customWidth="1"/>
    <col min="7" max="17" width="11.42578125" style="2" customWidth="1"/>
    <col min="18" max="16384" width="11.42578125" style="2"/>
  </cols>
  <sheetData>
    <row r="1" spans="1:8" ht="21" x14ac:dyDescent="0.35">
      <c r="A1" s="113"/>
      <c r="B1" s="115"/>
      <c r="C1" s="116"/>
      <c r="D1" s="116"/>
      <c r="E1" s="116"/>
      <c r="F1" s="116"/>
    </row>
    <row r="2" spans="1:8" ht="21" x14ac:dyDescent="0.35">
      <c r="A2" s="113"/>
      <c r="B2" s="115"/>
      <c r="C2" s="116"/>
      <c r="D2" s="116"/>
      <c r="E2" s="116"/>
      <c r="F2" s="116"/>
    </row>
    <row r="3" spans="1:8" ht="44.25" customHeight="1" x14ac:dyDescent="0.35">
      <c r="A3" s="283" t="s">
        <v>107</v>
      </c>
      <c r="B3" s="283"/>
      <c r="C3" s="283"/>
      <c r="D3" s="283"/>
      <c r="E3" s="283"/>
      <c r="F3" s="283"/>
    </row>
    <row r="4" spans="1:8" ht="18.75" x14ac:dyDescent="0.3">
      <c r="A4" s="284" t="s">
        <v>128</v>
      </c>
      <c r="B4" s="284"/>
      <c r="C4" s="284"/>
      <c r="D4" s="284"/>
      <c r="E4" s="284"/>
      <c r="F4" s="284"/>
    </row>
    <row r="5" spans="1:8" ht="15.75" x14ac:dyDescent="0.25">
      <c r="A5" s="285" t="s">
        <v>1</v>
      </c>
      <c r="B5" s="285"/>
      <c r="C5" s="285"/>
      <c r="D5" s="285"/>
      <c r="E5" s="285"/>
      <c r="F5" s="285"/>
    </row>
    <row r="6" spans="1:8" ht="16.5" customHeight="1" x14ac:dyDescent="0.25">
      <c r="A6" s="113"/>
      <c r="B6" s="286" t="s">
        <v>77</v>
      </c>
      <c r="C6" s="287"/>
      <c r="D6" s="295" t="s">
        <v>125</v>
      </c>
      <c r="E6" s="295" t="s">
        <v>126</v>
      </c>
      <c r="F6" s="292" t="s">
        <v>152</v>
      </c>
    </row>
    <row r="7" spans="1:8" ht="17.25" hidden="1" customHeight="1" x14ac:dyDescent="0.25">
      <c r="A7" s="113"/>
      <c r="B7" s="288"/>
      <c r="C7" s="289"/>
      <c r="D7" s="296"/>
      <c r="E7" s="296"/>
      <c r="F7" s="293"/>
    </row>
    <row r="8" spans="1:8" ht="12.75" customHeight="1" x14ac:dyDescent="0.25">
      <c r="A8" s="113"/>
      <c r="B8" s="290"/>
      <c r="C8" s="291"/>
      <c r="D8" s="297"/>
      <c r="E8" s="297"/>
      <c r="F8" s="294"/>
    </row>
    <row r="9" spans="1:8" ht="7.5" customHeight="1" x14ac:dyDescent="0.25">
      <c r="A9" s="113"/>
      <c r="B9" s="118"/>
      <c r="C9" s="119"/>
      <c r="D9" s="70"/>
      <c r="E9" s="70"/>
      <c r="F9" s="32"/>
    </row>
    <row r="10" spans="1:8" ht="21" customHeight="1" x14ac:dyDescent="0.25">
      <c r="A10" s="113"/>
      <c r="B10" s="252" t="s">
        <v>141</v>
      </c>
      <c r="C10" s="253"/>
      <c r="D10" s="254">
        <f>SUM(D11:D16)</f>
        <v>4709515.38</v>
      </c>
      <c r="E10" s="254">
        <f>SUM(E11:E16)</f>
        <v>4031217.2</v>
      </c>
      <c r="F10" s="254">
        <f>D10-E10</f>
        <v>678298.1799999997</v>
      </c>
      <c r="H10" s="120"/>
    </row>
    <row r="11" spans="1:8" ht="21" customHeight="1" x14ac:dyDescent="0.25">
      <c r="A11" s="113"/>
      <c r="B11" s="118"/>
      <c r="C11" s="121" t="s">
        <v>102</v>
      </c>
      <c r="D11" s="54">
        <v>2976289.38</v>
      </c>
      <c r="E11" s="258">
        <v>2564905.4500000002</v>
      </c>
      <c r="F11" s="22">
        <f>+D11-E11</f>
        <v>411383.9299999997</v>
      </c>
      <c r="G11" s="23"/>
      <c r="H11" s="120"/>
    </row>
    <row r="12" spans="1:8" ht="21" customHeight="1" x14ac:dyDescent="0.25">
      <c r="A12" s="113"/>
      <c r="B12" s="118"/>
      <c r="C12" s="121" t="s">
        <v>78</v>
      </c>
      <c r="D12" s="54">
        <v>310573.84999999998</v>
      </c>
      <c r="E12" s="258">
        <v>159304.21</v>
      </c>
      <c r="F12" s="22">
        <f t="shared" ref="F12:F16" si="0">+D12-E12</f>
        <v>151269.63999999998</v>
      </c>
      <c r="H12" s="23"/>
    </row>
    <row r="13" spans="1:8" ht="21" customHeight="1" x14ac:dyDescent="0.25">
      <c r="A13" s="113"/>
      <c r="B13" s="118"/>
      <c r="C13" s="121" t="s">
        <v>103</v>
      </c>
      <c r="D13" s="54">
        <v>31911.45</v>
      </c>
      <c r="E13" s="258">
        <v>24033.040000000001</v>
      </c>
      <c r="F13" s="22">
        <f t="shared" si="0"/>
        <v>7878.41</v>
      </c>
      <c r="G13" s="1"/>
    </row>
    <row r="14" spans="1:8" ht="21" customHeight="1" x14ac:dyDescent="0.25">
      <c r="A14" s="113"/>
      <c r="B14" s="118"/>
      <c r="C14" s="121" t="s">
        <v>80</v>
      </c>
      <c r="D14" s="54">
        <v>1029876</v>
      </c>
      <c r="E14" s="258">
        <v>1104844.98</v>
      </c>
      <c r="F14" s="22">
        <f t="shared" si="0"/>
        <v>-74968.979999999981</v>
      </c>
      <c r="G14" s="1"/>
    </row>
    <row r="15" spans="1:8" ht="21" customHeight="1" x14ac:dyDescent="0.25">
      <c r="A15" s="113"/>
      <c r="B15" s="118"/>
      <c r="C15" s="121" t="s">
        <v>79</v>
      </c>
      <c r="D15" s="54">
        <v>177956</v>
      </c>
      <c r="E15" s="258">
        <v>118863.12</v>
      </c>
      <c r="F15" s="22">
        <f t="shared" si="0"/>
        <v>59092.880000000005</v>
      </c>
      <c r="G15" s="1"/>
      <c r="H15" s="23"/>
    </row>
    <row r="16" spans="1:8" ht="21" customHeight="1" x14ac:dyDescent="0.25">
      <c r="A16" s="113"/>
      <c r="B16" s="118"/>
      <c r="C16" s="121" t="s">
        <v>81</v>
      </c>
      <c r="D16" s="122">
        <v>182908.7</v>
      </c>
      <c r="E16" s="259">
        <v>59266.400000000001</v>
      </c>
      <c r="F16" s="28">
        <f t="shared" si="0"/>
        <v>123642.30000000002</v>
      </c>
      <c r="G16" s="1"/>
      <c r="H16" s="38"/>
    </row>
    <row r="17" spans="1:8" ht="7.5" customHeight="1" x14ac:dyDescent="0.25">
      <c r="A17" s="113"/>
      <c r="B17" s="118"/>
      <c r="C17" s="119"/>
      <c r="D17" s="70"/>
      <c r="E17" s="70"/>
      <c r="F17" s="32"/>
    </row>
    <row r="18" spans="1:8" ht="21" customHeight="1" x14ac:dyDescent="0.25">
      <c r="A18" s="113"/>
      <c r="B18" s="255" t="s">
        <v>142</v>
      </c>
      <c r="C18" s="253"/>
      <c r="D18" s="254">
        <f>SUM(D19:D21)</f>
        <v>169265.29</v>
      </c>
      <c r="E18" s="254">
        <f>SUM(E19:E21)</f>
        <v>47626.64</v>
      </c>
      <c r="F18" s="254">
        <f>D18-E18</f>
        <v>121638.65000000001</v>
      </c>
      <c r="G18" s="38"/>
      <c r="H18" s="38"/>
    </row>
    <row r="19" spans="1:8" ht="21" hidden="1" customHeight="1" x14ac:dyDescent="0.25">
      <c r="A19" s="113"/>
      <c r="B19" s="118"/>
      <c r="C19" s="121"/>
      <c r="D19" s="54"/>
      <c r="E19" s="54"/>
      <c r="F19" s="22"/>
    </row>
    <row r="20" spans="1:8" ht="21" hidden="1" customHeight="1" x14ac:dyDescent="0.25">
      <c r="A20" s="113"/>
      <c r="B20" s="118"/>
      <c r="C20" s="121"/>
      <c r="D20" s="54"/>
      <c r="E20" s="54"/>
      <c r="F20" s="22"/>
    </row>
    <row r="21" spans="1:8" ht="21" customHeight="1" x14ac:dyDescent="0.25">
      <c r="A21" s="113"/>
      <c r="B21" s="118"/>
      <c r="C21" s="121" t="s">
        <v>113</v>
      </c>
      <c r="D21" s="122">
        <v>169265.29</v>
      </c>
      <c r="E21" s="259">
        <v>47626.64</v>
      </c>
      <c r="F21" s="28">
        <f>+D21-E21</f>
        <v>121638.65000000001</v>
      </c>
      <c r="G21" s="1"/>
    </row>
    <row r="22" spans="1:8" ht="6" hidden="1" customHeight="1" x14ac:dyDescent="0.25">
      <c r="A22" s="113"/>
      <c r="B22" s="159"/>
      <c r="C22" s="117"/>
      <c r="D22" s="90"/>
      <c r="E22" s="90"/>
      <c r="F22" s="109"/>
    </row>
    <row r="23" spans="1:8" ht="6.75" customHeight="1" x14ac:dyDescent="0.25">
      <c r="A23" s="113"/>
      <c r="B23" s="118"/>
      <c r="C23" s="119"/>
      <c r="D23" s="31"/>
      <c r="E23" s="31"/>
      <c r="F23" s="32"/>
      <c r="G23" s="38"/>
    </row>
    <row r="24" spans="1:8" ht="16.5" thickBot="1" x14ac:dyDescent="0.3">
      <c r="A24" s="113"/>
      <c r="B24" s="256" t="s">
        <v>82</v>
      </c>
      <c r="C24" s="249"/>
      <c r="D24" s="251">
        <f>D10+D18+D22</f>
        <v>4878780.67</v>
      </c>
      <c r="E24" s="251">
        <f>E10+E18+E22</f>
        <v>4078843.8400000003</v>
      </c>
      <c r="F24" s="257">
        <f>+F10+F18</f>
        <v>799936.82999999973</v>
      </c>
    </row>
    <row r="25" spans="1:8" ht="9" customHeight="1" thickTop="1" x14ac:dyDescent="0.25">
      <c r="A25" s="113"/>
      <c r="B25" s="119"/>
      <c r="C25" s="119"/>
      <c r="D25" s="29"/>
      <c r="E25" s="29"/>
      <c r="F25" s="29"/>
      <c r="G25" s="38"/>
    </row>
    <row r="26" spans="1:8" ht="15.75" x14ac:dyDescent="0.25">
      <c r="A26" s="113"/>
      <c r="B26" s="163" t="s">
        <v>83</v>
      </c>
      <c r="C26" s="124"/>
      <c r="D26" s="125"/>
      <c r="E26" s="125"/>
      <c r="F26" s="126"/>
    </row>
    <row r="27" spans="1:8" ht="5.25" customHeight="1" x14ac:dyDescent="0.25">
      <c r="A27" s="113"/>
      <c r="B27" s="127"/>
      <c r="C27" s="119"/>
      <c r="D27" s="31"/>
      <c r="E27" s="31"/>
      <c r="F27" s="32"/>
    </row>
    <row r="28" spans="1:8" ht="20.45" customHeight="1" x14ac:dyDescent="0.25">
      <c r="A28" s="113"/>
      <c r="B28" s="244" t="s">
        <v>112</v>
      </c>
      <c r="C28" s="253"/>
      <c r="D28" s="254">
        <f>SUM(D29:D32)</f>
        <v>3073663.76</v>
      </c>
      <c r="E28" s="254">
        <f>SUM(E29:E32)</f>
        <v>3403762.3499999996</v>
      </c>
      <c r="F28" s="254">
        <f>D28-E28</f>
        <v>-330098.58999999985</v>
      </c>
    </row>
    <row r="29" spans="1:8" ht="21" customHeight="1" x14ac:dyDescent="0.25">
      <c r="A29" s="113"/>
      <c r="B29" s="164"/>
      <c r="C29" s="121" t="s">
        <v>143</v>
      </c>
      <c r="D29" s="37">
        <v>2213776.61</v>
      </c>
      <c r="E29" s="274">
        <v>2035789.94</v>
      </c>
      <c r="F29" s="22">
        <f t="shared" ref="F29:F32" si="1">+D29-E29</f>
        <v>177986.66999999993</v>
      </c>
    </row>
    <row r="30" spans="1:8" ht="21" customHeight="1" x14ac:dyDescent="0.25">
      <c r="A30" s="113"/>
      <c r="B30" s="127"/>
      <c r="C30" s="121" t="s">
        <v>144</v>
      </c>
      <c r="D30" s="37">
        <v>43099.01</v>
      </c>
      <c r="E30" s="274">
        <v>92115.82</v>
      </c>
      <c r="F30" s="22">
        <f t="shared" si="1"/>
        <v>-49016.810000000005</v>
      </c>
    </row>
    <row r="31" spans="1:8" ht="21" customHeight="1" x14ac:dyDescent="0.25">
      <c r="A31" s="113"/>
      <c r="B31" s="127"/>
      <c r="C31" s="121" t="s">
        <v>145</v>
      </c>
      <c r="D31" s="274">
        <f>319650.73-D37</f>
        <v>85776.9</v>
      </c>
      <c r="E31" s="274">
        <v>121142.62</v>
      </c>
      <c r="F31" s="22">
        <f t="shared" si="1"/>
        <v>-35365.72</v>
      </c>
    </row>
    <row r="32" spans="1:8" ht="21" customHeight="1" x14ac:dyDescent="0.25">
      <c r="A32" s="113"/>
      <c r="B32" s="127"/>
      <c r="C32" s="121" t="s">
        <v>146</v>
      </c>
      <c r="D32" s="37">
        <v>731011.24</v>
      </c>
      <c r="E32" s="274">
        <v>1154713.97</v>
      </c>
      <c r="F32" s="22">
        <f t="shared" si="1"/>
        <v>-423702.73</v>
      </c>
    </row>
    <row r="33" spans="1:6" ht="6.75" customHeight="1" x14ac:dyDescent="0.25">
      <c r="A33" s="113"/>
      <c r="B33" s="127"/>
      <c r="C33" s="128"/>
      <c r="D33" s="129"/>
      <c r="E33" s="129"/>
      <c r="F33" s="109"/>
    </row>
    <row r="34" spans="1:6" ht="10.5" customHeight="1" x14ac:dyDescent="0.25">
      <c r="A34" s="113"/>
      <c r="B34" s="127"/>
      <c r="C34" s="119"/>
      <c r="D34" s="31"/>
      <c r="E34" s="31"/>
      <c r="F34" s="32"/>
    </row>
    <row r="35" spans="1:6" ht="21" customHeight="1" x14ac:dyDescent="0.25">
      <c r="A35" s="113"/>
      <c r="B35" s="244" t="s">
        <v>117</v>
      </c>
      <c r="C35" s="253"/>
      <c r="D35" s="254">
        <f>SUM(D36:D38)</f>
        <v>233873.83</v>
      </c>
      <c r="E35" s="254">
        <f>SUM(E36:E38)</f>
        <v>0</v>
      </c>
      <c r="F35" s="254">
        <f>D35-E35</f>
        <v>233873.83</v>
      </c>
    </row>
    <row r="36" spans="1:6" ht="21" hidden="1" customHeight="1" x14ac:dyDescent="0.25">
      <c r="A36" s="113"/>
      <c r="B36" s="164"/>
      <c r="C36" s="121" t="s">
        <v>108</v>
      </c>
      <c r="D36" s="131">
        <v>0</v>
      </c>
      <c r="E36" s="131">
        <v>0</v>
      </c>
      <c r="F36" s="132">
        <f>+D36-E36</f>
        <v>0</v>
      </c>
    </row>
    <row r="37" spans="1:6" ht="20.25" customHeight="1" x14ac:dyDescent="0.25">
      <c r="A37" s="113"/>
      <c r="B37" s="127"/>
      <c r="C37" s="121" t="s">
        <v>147</v>
      </c>
      <c r="D37" s="37">
        <v>233873.83</v>
      </c>
      <c r="E37" s="37">
        <v>0</v>
      </c>
      <c r="F37" s="22">
        <f>+D37-E37</f>
        <v>233873.83</v>
      </c>
    </row>
    <row r="38" spans="1:6" ht="20.25" hidden="1" customHeight="1" x14ac:dyDescent="0.25">
      <c r="A38" s="113"/>
      <c r="B38" s="165"/>
      <c r="C38" s="133" t="s">
        <v>105</v>
      </c>
      <c r="D38" s="27">
        <v>0</v>
      </c>
      <c r="E38" s="27">
        <v>0</v>
      </c>
      <c r="F38" s="64">
        <f>+D38-E38</f>
        <v>0</v>
      </c>
    </row>
    <row r="39" spans="1:6" ht="6.75" customHeight="1" x14ac:dyDescent="0.25">
      <c r="A39" s="113"/>
      <c r="B39" s="118"/>
      <c r="C39" s="119"/>
      <c r="D39" s="156"/>
      <c r="E39" s="156"/>
      <c r="F39" s="157"/>
    </row>
    <row r="40" spans="1:6" ht="16.5" thickBot="1" x14ac:dyDescent="0.3">
      <c r="A40" s="113"/>
      <c r="B40" s="160" t="s">
        <v>84</v>
      </c>
      <c r="C40" s="123"/>
      <c r="D40" s="161">
        <f>D28+D35</f>
        <v>3307537.59</v>
      </c>
      <c r="E40" s="161">
        <f t="shared" ref="E40:F40" si="2">E28+E35</f>
        <v>3403762.3499999996</v>
      </c>
      <c r="F40" s="162">
        <f t="shared" si="2"/>
        <v>-96224.759999999864</v>
      </c>
    </row>
    <row r="41" spans="1:6" ht="8.25" customHeight="1" thickTop="1" thickBot="1" x14ac:dyDescent="0.3">
      <c r="A41" s="113"/>
      <c r="B41" s="119"/>
      <c r="C41" s="119"/>
      <c r="D41" s="29"/>
      <c r="E41" s="155"/>
      <c r="F41" s="155"/>
    </row>
    <row r="42" spans="1:6" ht="7.5" customHeight="1" thickTop="1" x14ac:dyDescent="0.25">
      <c r="A42" s="113"/>
      <c r="B42" s="166"/>
      <c r="C42" s="240"/>
      <c r="D42" s="277"/>
      <c r="E42" s="241"/>
      <c r="F42" s="243"/>
    </row>
    <row r="43" spans="1:6" ht="16.5" thickBot="1" x14ac:dyDescent="0.3">
      <c r="A43" s="113"/>
      <c r="B43" s="248" t="s">
        <v>127</v>
      </c>
      <c r="C43" s="249"/>
      <c r="D43" s="251">
        <f>+D24-D40</f>
        <v>1571243.08</v>
      </c>
      <c r="E43" s="250">
        <f>E24-E40</f>
        <v>675081.49000000069</v>
      </c>
      <c r="F43" s="251">
        <f>D43-E43</f>
        <v>896161.58999999939</v>
      </c>
    </row>
    <row r="44" spans="1:6" ht="16.5" thickTop="1" x14ac:dyDescent="0.25">
      <c r="A44" s="113"/>
      <c r="B44" s="113"/>
      <c r="C44" s="113"/>
      <c r="D44" s="25"/>
      <c r="E44" s="25"/>
      <c r="F44" s="25"/>
    </row>
    <row r="45" spans="1:6" ht="15.75" x14ac:dyDescent="0.25">
      <c r="A45" s="113"/>
      <c r="B45" s="113"/>
      <c r="C45" s="113"/>
      <c r="D45" s="25"/>
      <c r="E45" s="113"/>
      <c r="F45" s="113"/>
    </row>
    <row r="46" spans="1:6" ht="15.75" x14ac:dyDescent="0.25">
      <c r="A46" s="113"/>
      <c r="B46" s="113"/>
      <c r="C46" s="113"/>
      <c r="D46" s="134"/>
      <c r="E46" s="113"/>
      <c r="F46" s="113"/>
    </row>
    <row r="47" spans="1:6" ht="15.75" x14ac:dyDescent="0.25">
      <c r="A47" s="113"/>
      <c r="B47" s="113"/>
      <c r="C47" s="113"/>
      <c r="D47" s="113"/>
      <c r="E47" s="113"/>
      <c r="F47" s="113"/>
    </row>
    <row r="51" spans="2:6" s="135" customFormat="1" ht="17.25" customHeight="1" x14ac:dyDescent="0.25">
      <c r="B51" s="282" t="s">
        <v>150</v>
      </c>
      <c r="C51" s="282"/>
      <c r="D51" s="282"/>
      <c r="E51" s="282"/>
      <c r="F51" s="282"/>
    </row>
    <row r="61" spans="2:6" x14ac:dyDescent="0.2">
      <c r="B61" s="158"/>
      <c r="C61" s="158"/>
    </row>
    <row r="62" spans="2:6" x14ac:dyDescent="0.2">
      <c r="B62" s="158"/>
      <c r="C62" s="158"/>
    </row>
    <row r="63" spans="2:6" x14ac:dyDescent="0.2">
      <c r="B63" s="158"/>
      <c r="C63" s="158"/>
      <c r="D63" s="1"/>
    </row>
    <row r="64" spans="2:6" x14ac:dyDescent="0.2">
      <c r="B64" s="158"/>
      <c r="C64" s="158"/>
      <c r="E64" s="1"/>
      <c r="F64" s="38"/>
    </row>
    <row r="68" spans="5:5" x14ac:dyDescent="0.2">
      <c r="E68" s="38"/>
    </row>
    <row r="69" spans="5:5" x14ac:dyDescent="0.2">
      <c r="E69" s="38"/>
    </row>
  </sheetData>
  <mergeCells count="8">
    <mergeCell ref="B51:F51"/>
    <mergeCell ref="A3:F3"/>
    <mergeCell ref="A4:F4"/>
    <mergeCell ref="A5:F5"/>
    <mergeCell ref="B6:C8"/>
    <mergeCell ref="F6:F8"/>
    <mergeCell ref="D6:D8"/>
    <mergeCell ref="E6:E8"/>
  </mergeCells>
  <phoneticPr fontId="2" type="noConversion"/>
  <printOptions horizontalCentered="1"/>
  <pageMargins left="0.23622047244094491" right="0.23622047244094491" top="0.6692913385826772" bottom="0.31496062992125984" header="0" footer="0"/>
  <pageSetup scale="80" orientation="portrait" r:id="rId1"/>
  <headerFooter alignWithMargins="0"/>
  <ignoredErrors>
    <ignoredError sqref="F28 F35 F24 F43 F18 F1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K125"/>
  <sheetViews>
    <sheetView showGridLines="0" tabSelected="1" topLeftCell="A80" zoomScale="60" zoomScaleNormal="60" workbookViewId="0">
      <selection activeCell="A6" sqref="A6"/>
    </sheetView>
  </sheetViews>
  <sheetFormatPr baseColWidth="10" defaultColWidth="11.42578125" defaultRowHeight="12.75" x14ac:dyDescent="0.2"/>
  <cols>
    <col min="1" max="1" width="2.140625" style="2" customWidth="1"/>
    <col min="2" max="4" width="1.42578125" style="2" customWidth="1"/>
    <col min="5" max="5" width="49.7109375" style="2" customWidth="1"/>
    <col min="6" max="6" width="24" style="2" customWidth="1"/>
    <col min="7" max="7" width="24.28515625" style="2" customWidth="1"/>
    <col min="8" max="8" width="21.5703125" style="2" customWidth="1"/>
    <col min="9" max="9" width="3.85546875" style="2" customWidth="1"/>
    <col min="10" max="16384" width="11.42578125" style="2"/>
  </cols>
  <sheetData>
    <row r="2" spans="1:11" ht="44.45" customHeight="1" x14ac:dyDescent="0.35">
      <c r="A2" s="2" t="s">
        <v>5</v>
      </c>
      <c r="B2" s="301" t="s">
        <v>6</v>
      </c>
      <c r="C2" s="301"/>
      <c r="D2" s="301"/>
      <c r="E2" s="301"/>
      <c r="F2" s="301"/>
      <c r="G2" s="301"/>
      <c r="H2" s="301"/>
      <c r="I2" s="301"/>
    </row>
    <row r="3" spans="1:11" ht="18.75" x14ac:dyDescent="0.3">
      <c r="B3" s="302" t="s">
        <v>130</v>
      </c>
      <c r="C3" s="302"/>
      <c r="D3" s="302"/>
      <c r="E3" s="302"/>
      <c r="F3" s="302"/>
      <c r="G3" s="302"/>
      <c r="H3" s="302"/>
      <c r="I3" s="302"/>
    </row>
    <row r="4" spans="1:11" ht="15" x14ac:dyDescent="0.25">
      <c r="B4" s="303" t="s">
        <v>1</v>
      </c>
      <c r="C4" s="303"/>
      <c r="D4" s="303"/>
      <c r="E4" s="303"/>
      <c r="F4" s="303"/>
      <c r="G4" s="303"/>
      <c r="H4" s="303"/>
      <c r="I4" s="303"/>
    </row>
    <row r="5" spans="1:11" ht="8.25" customHeight="1" x14ac:dyDescent="0.2">
      <c r="B5" s="299"/>
      <c r="C5" s="299"/>
      <c r="D5" s="299"/>
      <c r="E5" s="299"/>
      <c r="F5" s="299"/>
      <c r="G5" s="299"/>
      <c r="H5" s="299"/>
      <c r="I5" s="212"/>
    </row>
    <row r="6" spans="1:11" ht="30" customHeight="1" x14ac:dyDescent="0.25">
      <c r="B6" s="4"/>
      <c r="C6" s="5"/>
      <c r="D6" s="5"/>
      <c r="E6" s="6"/>
      <c r="F6" s="7" t="s">
        <v>125</v>
      </c>
      <c r="G6" s="7" t="s">
        <v>126</v>
      </c>
      <c r="H6" s="201" t="s">
        <v>106</v>
      </c>
      <c r="I6" s="214"/>
    </row>
    <row r="7" spans="1:11" ht="24" customHeight="1" x14ac:dyDescent="0.25">
      <c r="B7" s="8" t="s">
        <v>12</v>
      </c>
      <c r="C7" s="9"/>
      <c r="D7" s="9"/>
      <c r="E7" s="10"/>
      <c r="F7" s="11" t="s">
        <v>13</v>
      </c>
      <c r="G7" s="12">
        <v>-2</v>
      </c>
      <c r="H7" s="202" t="s">
        <v>14</v>
      </c>
      <c r="I7" s="215"/>
      <c r="J7" s="192"/>
      <c r="K7" s="192"/>
    </row>
    <row r="8" spans="1:11" ht="21" customHeight="1" x14ac:dyDescent="0.3">
      <c r="B8" s="13" t="s">
        <v>3</v>
      </c>
      <c r="C8" s="14"/>
      <c r="D8" s="14"/>
      <c r="E8" s="15"/>
      <c r="F8" s="16">
        <f t="shared" ref="F8:H8" si="0">SUM(F9:F12)</f>
        <v>1054021.76</v>
      </c>
      <c r="G8" s="16">
        <f>SUM(G9:G12)</f>
        <v>818793.47000000009</v>
      </c>
      <c r="H8" s="218">
        <f t="shared" si="0"/>
        <v>235228.28999999989</v>
      </c>
      <c r="I8" s="189"/>
    </row>
    <row r="9" spans="1:11" ht="21" customHeight="1" x14ac:dyDescent="0.25">
      <c r="B9" s="17"/>
      <c r="C9" s="18" t="s">
        <v>15</v>
      </c>
      <c r="D9" s="19"/>
      <c r="E9" s="20"/>
      <c r="F9" s="21">
        <v>287</v>
      </c>
      <c r="G9" s="266">
        <v>41</v>
      </c>
      <c r="H9" s="57">
        <f>+F9-G9</f>
        <v>246</v>
      </c>
      <c r="I9" s="188"/>
    </row>
    <row r="10" spans="1:11" ht="21" customHeight="1" x14ac:dyDescent="0.25">
      <c r="B10" s="24"/>
      <c r="C10" s="18" t="s">
        <v>16</v>
      </c>
      <c r="D10" s="25"/>
      <c r="E10" s="20"/>
      <c r="F10" s="21">
        <v>845314.69</v>
      </c>
      <c r="G10" s="266">
        <v>436155.65</v>
      </c>
      <c r="H10" s="54">
        <f>+F10-G10</f>
        <v>409159.03999999992</v>
      </c>
      <c r="I10" s="188"/>
    </row>
    <row r="11" spans="1:11" ht="21" customHeight="1" x14ac:dyDescent="0.25">
      <c r="B11" s="24"/>
      <c r="C11" s="18" t="s">
        <v>17</v>
      </c>
      <c r="D11" s="25"/>
      <c r="E11" s="20"/>
      <c r="F11" s="21">
        <v>206385.78</v>
      </c>
      <c r="G11" s="266">
        <v>380562.53</v>
      </c>
      <c r="H11" s="54">
        <f>+F11-G11</f>
        <v>-174176.75000000003</v>
      </c>
      <c r="I11" s="188"/>
    </row>
    <row r="12" spans="1:11" ht="21" customHeight="1" x14ac:dyDescent="0.25">
      <c r="B12" s="24"/>
      <c r="C12" s="18" t="s">
        <v>18</v>
      </c>
      <c r="D12" s="25"/>
      <c r="E12" s="20"/>
      <c r="F12" s="26">
        <v>2034.29</v>
      </c>
      <c r="G12" s="260">
        <v>2034.29</v>
      </c>
      <c r="H12" s="55">
        <f>+F12-G12</f>
        <v>0</v>
      </c>
      <c r="I12" s="188"/>
    </row>
    <row r="13" spans="1:11" ht="21" customHeight="1" x14ac:dyDescent="0.25">
      <c r="B13" s="24"/>
      <c r="C13" s="29"/>
      <c r="D13" s="29"/>
      <c r="E13" s="30"/>
      <c r="F13" s="31"/>
      <c r="G13" s="31"/>
      <c r="H13" s="30"/>
      <c r="I13" s="187"/>
    </row>
    <row r="14" spans="1:11" ht="21" customHeight="1" x14ac:dyDescent="0.3">
      <c r="B14" s="33" t="s">
        <v>2</v>
      </c>
      <c r="C14" s="19"/>
      <c r="D14" s="19"/>
      <c r="E14" s="30"/>
      <c r="F14" s="34">
        <f t="shared" ref="F14:H14" si="1">+F19+F20</f>
        <v>127549985.83</v>
      </c>
      <c r="G14" s="34">
        <f t="shared" si="1"/>
        <v>117743296.39</v>
      </c>
      <c r="H14" s="196">
        <f t="shared" si="1"/>
        <v>9806689.4399999976</v>
      </c>
      <c r="I14" s="189"/>
    </row>
    <row r="15" spans="1:11" ht="21" customHeight="1" x14ac:dyDescent="0.25">
      <c r="A15" s="35"/>
      <c r="B15" s="24"/>
      <c r="C15" s="18" t="s">
        <v>19</v>
      </c>
      <c r="D15" s="25"/>
      <c r="E15" s="36"/>
      <c r="F15" s="21">
        <v>127549985.83</v>
      </c>
      <c r="G15" s="21">
        <v>117743296.39</v>
      </c>
      <c r="H15" s="52">
        <f>+F15-G15</f>
        <v>9806689.4399999976</v>
      </c>
      <c r="I15" s="188"/>
    </row>
    <row r="16" spans="1:11" ht="21" hidden="1" customHeight="1" x14ac:dyDescent="0.25">
      <c r="B16" s="24"/>
      <c r="C16" s="18" t="s">
        <v>20</v>
      </c>
      <c r="D16" s="25"/>
      <c r="E16" s="36"/>
      <c r="F16" s="37">
        <v>0</v>
      </c>
      <c r="G16" s="37">
        <v>0</v>
      </c>
      <c r="H16" s="52">
        <f>+F16-G16</f>
        <v>0</v>
      </c>
      <c r="I16" s="188"/>
    </row>
    <row r="17" spans="2:11" ht="21" hidden="1" customHeight="1" x14ac:dyDescent="0.25">
      <c r="B17" s="24"/>
      <c r="C17" s="18" t="s">
        <v>21</v>
      </c>
      <c r="D17" s="25"/>
      <c r="E17" s="36"/>
      <c r="F17" s="37">
        <v>0</v>
      </c>
      <c r="G17" s="37">
        <v>0</v>
      </c>
      <c r="H17" s="52">
        <f>+F17-G17</f>
        <v>0</v>
      </c>
      <c r="I17" s="188"/>
    </row>
    <row r="18" spans="2:11" ht="21" hidden="1" customHeight="1" x14ac:dyDescent="0.25">
      <c r="B18" s="24"/>
      <c r="C18" s="18" t="s">
        <v>22</v>
      </c>
      <c r="D18" s="25"/>
      <c r="E18" s="36"/>
      <c r="F18" s="39">
        <v>0</v>
      </c>
      <c r="G18" s="39">
        <v>0</v>
      </c>
      <c r="H18" s="195">
        <f>+F18-G18</f>
        <v>0</v>
      </c>
      <c r="I18" s="188"/>
    </row>
    <row r="19" spans="2:11" ht="21" hidden="1" customHeight="1" x14ac:dyDescent="0.25">
      <c r="B19" s="24"/>
      <c r="C19" s="25"/>
      <c r="D19" s="25"/>
      <c r="E19" s="36" t="s">
        <v>23</v>
      </c>
      <c r="F19" s="40">
        <f t="shared" ref="F19:H19" si="2">SUM(F15:F18)</f>
        <v>127549985.83</v>
      </c>
      <c r="G19" s="40">
        <f t="shared" si="2"/>
        <v>117743296.39</v>
      </c>
      <c r="H19" s="216">
        <f t="shared" si="2"/>
        <v>9806689.4399999976</v>
      </c>
      <c r="I19" s="188"/>
    </row>
    <row r="20" spans="2:11" ht="21" hidden="1" customHeight="1" x14ac:dyDescent="0.25">
      <c r="B20" s="24"/>
      <c r="C20" s="41" t="s">
        <v>24</v>
      </c>
      <c r="D20" s="25"/>
      <c r="E20" s="42"/>
      <c r="F20" s="43">
        <v>0</v>
      </c>
      <c r="G20" s="43">
        <v>0</v>
      </c>
      <c r="H20" s="195">
        <f>+F20-G20</f>
        <v>0</v>
      </c>
      <c r="I20" s="188"/>
    </row>
    <row r="21" spans="2:11" ht="9.6" customHeight="1" x14ac:dyDescent="0.25">
      <c r="B21" s="24"/>
      <c r="C21" s="25"/>
      <c r="D21" s="25"/>
      <c r="E21" s="20"/>
      <c r="F21" s="31"/>
      <c r="G21" s="31"/>
      <c r="H21" s="30"/>
      <c r="I21" s="187"/>
    </row>
    <row r="22" spans="2:11" ht="21" customHeight="1" x14ac:dyDescent="0.3">
      <c r="B22" s="33" t="s">
        <v>25</v>
      </c>
      <c r="C22" s="19"/>
      <c r="D22" s="19"/>
      <c r="E22" s="30"/>
      <c r="F22" s="44">
        <f t="shared" ref="F22:H22" si="3">+F23+F43</f>
        <v>5804208.6899999976</v>
      </c>
      <c r="G22" s="44">
        <f t="shared" si="3"/>
        <v>6216226.799999997</v>
      </c>
      <c r="H22" s="217">
        <f t="shared" si="3"/>
        <v>-412018.10999999335</v>
      </c>
      <c r="I22" s="189"/>
    </row>
    <row r="23" spans="2:11" ht="21" customHeight="1" x14ac:dyDescent="0.3">
      <c r="B23" s="45" t="s">
        <v>85</v>
      </c>
      <c r="C23" s="46"/>
      <c r="E23" s="47"/>
      <c r="F23" s="48">
        <f t="shared" ref="F23:H23" si="4">+F38+F34+F29+F24</f>
        <v>103057361.05</v>
      </c>
      <c r="G23" s="48">
        <f t="shared" si="4"/>
        <v>104310971.84</v>
      </c>
      <c r="H23" s="48">
        <f t="shared" si="4"/>
        <v>-1253610.7900000005</v>
      </c>
      <c r="I23" s="191"/>
    </row>
    <row r="24" spans="2:11" ht="21" customHeight="1" x14ac:dyDescent="0.3">
      <c r="B24" s="17"/>
      <c r="C24" s="32" t="s">
        <v>26</v>
      </c>
      <c r="D24" s="32"/>
      <c r="E24" s="49"/>
      <c r="F24" s="50">
        <f t="shared" ref="F24:H24" si="5">SUM(F25:F28)</f>
        <v>50411296.329999998</v>
      </c>
      <c r="G24" s="50">
        <f t="shared" si="5"/>
        <v>50826676.850000001</v>
      </c>
      <c r="H24" s="198">
        <f t="shared" si="5"/>
        <v>-415380.51999999816</v>
      </c>
      <c r="I24" s="191"/>
    </row>
    <row r="25" spans="2:11" ht="21" customHeight="1" x14ac:dyDescent="0.25">
      <c r="B25" s="24"/>
      <c r="C25" s="25"/>
      <c r="D25" s="36" t="s">
        <v>27</v>
      </c>
      <c r="E25" s="36"/>
      <c r="F25" s="51">
        <v>34542988.469999999</v>
      </c>
      <c r="G25" s="263">
        <v>34809240.829999998</v>
      </c>
      <c r="H25" s="52">
        <f>+F25-G25</f>
        <v>-266252.3599999994</v>
      </c>
      <c r="I25" s="188"/>
      <c r="K25" s="38"/>
    </row>
    <row r="26" spans="2:11" ht="21" customHeight="1" x14ac:dyDescent="0.25">
      <c r="B26" s="24"/>
      <c r="C26" s="25"/>
      <c r="D26" s="36" t="s">
        <v>28</v>
      </c>
      <c r="E26" s="36"/>
      <c r="F26" s="21">
        <v>14335917.630000001</v>
      </c>
      <c r="G26" s="266">
        <v>14482963.35</v>
      </c>
      <c r="H26" s="52">
        <f>+F26-G26</f>
        <v>-147045.71999999881</v>
      </c>
      <c r="I26" s="188"/>
      <c r="K26" s="38"/>
    </row>
    <row r="27" spans="2:11" ht="21" customHeight="1" x14ac:dyDescent="0.25">
      <c r="B27" s="24"/>
      <c r="C27" s="25"/>
      <c r="D27" s="36" t="s">
        <v>94</v>
      </c>
      <c r="E27" s="36"/>
      <c r="F27" s="53">
        <v>1532390.23</v>
      </c>
      <c r="G27" s="261">
        <v>1534472.67</v>
      </c>
      <c r="H27" s="54">
        <f>+F27-G27</f>
        <v>-2082.4399999999441</v>
      </c>
      <c r="I27" s="188"/>
      <c r="K27" s="38"/>
    </row>
    <row r="28" spans="2:11" ht="21.75" hidden="1" customHeight="1" x14ac:dyDescent="0.25">
      <c r="B28" s="24"/>
      <c r="C28" s="25"/>
      <c r="D28" s="36" t="s">
        <v>93</v>
      </c>
      <c r="E28" s="36"/>
      <c r="F28" s="55">
        <v>0</v>
      </c>
      <c r="G28" s="55">
        <v>0</v>
      </c>
      <c r="H28" s="56">
        <f>+F28-G28</f>
        <v>0</v>
      </c>
      <c r="I28" s="188"/>
    </row>
    <row r="29" spans="2:11" ht="21" customHeight="1" x14ac:dyDescent="0.3">
      <c r="B29" s="24"/>
      <c r="C29" s="32" t="s">
        <v>29</v>
      </c>
      <c r="D29" s="32"/>
      <c r="E29" s="49"/>
      <c r="F29" s="50">
        <f t="shared" ref="F29:H29" si="6">SUM(F30:F33)</f>
        <v>32447096.909999996</v>
      </c>
      <c r="G29" s="50">
        <f t="shared" si="6"/>
        <v>32630975.810000002</v>
      </c>
      <c r="H29" s="198">
        <f t="shared" si="6"/>
        <v>-183878.900000002</v>
      </c>
      <c r="I29" s="191"/>
    </row>
    <row r="30" spans="2:11" ht="21" customHeight="1" x14ac:dyDescent="0.25">
      <c r="B30" s="24"/>
      <c r="C30" s="25"/>
      <c r="D30" s="36" t="s">
        <v>30</v>
      </c>
      <c r="E30" s="36"/>
      <c r="F30" s="53">
        <v>14315807.189999999</v>
      </c>
      <c r="G30" s="261">
        <v>14442423.16</v>
      </c>
      <c r="H30" s="57">
        <f>+F30-G30</f>
        <v>-126615.97000000067</v>
      </c>
      <c r="I30" s="188"/>
    </row>
    <row r="31" spans="2:11" ht="21" customHeight="1" x14ac:dyDescent="0.25">
      <c r="B31" s="24"/>
      <c r="C31" s="25"/>
      <c r="D31" s="36" t="s">
        <v>31</v>
      </c>
      <c r="E31" s="36"/>
      <c r="F31" s="21">
        <v>17497366.609999999</v>
      </c>
      <c r="G31" s="266">
        <v>17556213.300000001</v>
      </c>
      <c r="H31" s="58">
        <f>+F31-G31</f>
        <v>-58846.690000001341</v>
      </c>
      <c r="I31" s="188"/>
    </row>
    <row r="32" spans="2:11" ht="20.25" customHeight="1" x14ac:dyDescent="0.25">
      <c r="B32" s="24"/>
      <c r="C32" s="25"/>
      <c r="D32" s="59" t="s">
        <v>92</v>
      </c>
      <c r="E32" s="36"/>
      <c r="F32" s="53">
        <v>633923.11</v>
      </c>
      <c r="G32" s="261">
        <v>632339.35</v>
      </c>
      <c r="H32" s="58">
        <f>+F32-G32</f>
        <v>1583.7600000000093</v>
      </c>
      <c r="I32" s="188"/>
    </row>
    <row r="33" spans="2:9" ht="15.75" hidden="1" customHeight="1" x14ac:dyDescent="0.25">
      <c r="B33" s="24"/>
      <c r="C33" s="25"/>
      <c r="D33" s="36" t="s">
        <v>93</v>
      </c>
      <c r="E33" s="36"/>
      <c r="F33" s="60">
        <v>0</v>
      </c>
      <c r="G33" s="60">
        <v>0</v>
      </c>
      <c r="H33" s="61">
        <f>+F33-G33</f>
        <v>0</v>
      </c>
      <c r="I33" s="188"/>
    </row>
    <row r="34" spans="2:9" ht="21" customHeight="1" x14ac:dyDescent="0.3">
      <c r="B34" s="24"/>
      <c r="C34" s="32" t="s">
        <v>32</v>
      </c>
      <c r="D34" s="62"/>
      <c r="E34" s="63"/>
      <c r="F34" s="48">
        <f t="shared" ref="F34:H34" si="7">SUM(F35:F37)</f>
        <v>24610.55</v>
      </c>
      <c r="G34" s="48">
        <f t="shared" si="7"/>
        <v>24610.55</v>
      </c>
      <c r="H34" s="198">
        <f t="shared" si="7"/>
        <v>0</v>
      </c>
      <c r="I34" s="191"/>
    </row>
    <row r="35" spans="2:9" ht="21" customHeight="1" x14ac:dyDescent="0.25">
      <c r="B35" s="24"/>
      <c r="C35" s="25"/>
      <c r="D35" s="36" t="s">
        <v>33</v>
      </c>
      <c r="E35" s="36"/>
      <c r="F35" s="51">
        <v>24610.55</v>
      </c>
      <c r="G35" s="262">
        <v>24610.55</v>
      </c>
      <c r="H35" s="52">
        <f>+F35-G35</f>
        <v>0</v>
      </c>
      <c r="I35" s="188"/>
    </row>
    <row r="36" spans="2:9" ht="21" hidden="1" customHeight="1" x14ac:dyDescent="0.25">
      <c r="B36" s="24"/>
      <c r="C36" s="25"/>
      <c r="D36" s="36" t="s">
        <v>34</v>
      </c>
      <c r="E36" s="36"/>
      <c r="F36" s="37">
        <v>0</v>
      </c>
      <c r="G36" s="37">
        <v>0</v>
      </c>
      <c r="H36" s="52">
        <f>+F36-G36</f>
        <v>0</v>
      </c>
      <c r="I36" s="188"/>
    </row>
    <row r="37" spans="2:9" ht="21" hidden="1" customHeight="1" x14ac:dyDescent="0.25">
      <c r="B37" s="24"/>
      <c r="C37" s="25"/>
      <c r="D37" s="36" t="s">
        <v>35</v>
      </c>
      <c r="E37" s="36"/>
      <c r="F37" s="27">
        <v>0</v>
      </c>
      <c r="G37" s="27">
        <v>0</v>
      </c>
      <c r="H37" s="56">
        <f>+F37-G37</f>
        <v>0</v>
      </c>
      <c r="I37" s="188"/>
    </row>
    <row r="38" spans="2:9" ht="21" customHeight="1" x14ac:dyDescent="0.3">
      <c r="B38" s="24"/>
      <c r="C38" s="32" t="s">
        <v>36</v>
      </c>
      <c r="D38" s="32"/>
      <c r="E38" s="20"/>
      <c r="F38" s="48">
        <f t="shared" ref="F38:H38" si="8">SUM(F39:F42)</f>
        <v>20174357.259999998</v>
      </c>
      <c r="G38" s="48">
        <f t="shared" si="8"/>
        <v>20828708.629999999</v>
      </c>
      <c r="H38" s="48">
        <f t="shared" si="8"/>
        <v>-654351.37000000046</v>
      </c>
      <c r="I38" s="191"/>
    </row>
    <row r="39" spans="2:9" ht="21" customHeight="1" x14ac:dyDescent="0.25">
      <c r="B39" s="24"/>
      <c r="C39" s="25"/>
      <c r="D39" s="36" t="s">
        <v>37</v>
      </c>
      <c r="E39" s="36"/>
      <c r="F39" s="51">
        <v>15949056.74</v>
      </c>
      <c r="G39" s="263">
        <v>16445912.970000001</v>
      </c>
      <c r="H39" s="52">
        <f>+F39-G39</f>
        <v>-496856.23000000045</v>
      </c>
      <c r="I39" s="188"/>
    </row>
    <row r="40" spans="2:9" ht="21" customHeight="1" x14ac:dyDescent="0.25">
      <c r="B40" s="24"/>
      <c r="C40" s="25"/>
      <c r="D40" s="36" t="s">
        <v>38</v>
      </c>
      <c r="E40" s="36"/>
      <c r="F40" s="51">
        <v>4772026.78</v>
      </c>
      <c r="G40" s="263">
        <v>4908592.49</v>
      </c>
      <c r="H40" s="52">
        <f>+F40-G40</f>
        <v>-136565.70999999996</v>
      </c>
      <c r="I40" s="188"/>
    </row>
    <row r="41" spans="2:9" ht="21" customHeight="1" x14ac:dyDescent="0.25">
      <c r="B41" s="24"/>
      <c r="C41" s="25"/>
      <c r="D41" s="36" t="s">
        <v>95</v>
      </c>
      <c r="E41" s="36"/>
      <c r="F41" s="51">
        <v>494390.4</v>
      </c>
      <c r="G41" s="263">
        <v>536806.82999999996</v>
      </c>
      <c r="H41" s="52">
        <f>+F41-G41</f>
        <v>-42416.429999999935</v>
      </c>
      <c r="I41" s="188"/>
    </row>
    <row r="42" spans="2:9" ht="21" customHeight="1" x14ac:dyDescent="0.25">
      <c r="B42" s="24"/>
      <c r="C42" s="25"/>
      <c r="D42" s="36" t="s">
        <v>101</v>
      </c>
      <c r="E42" s="36"/>
      <c r="F42" s="65">
        <v>-1041116.66</v>
      </c>
      <c r="G42" s="264">
        <v>-1062603.6599999999</v>
      </c>
      <c r="H42" s="56">
        <f>+F42-G42</f>
        <v>21486.999999999884</v>
      </c>
      <c r="I42" s="188"/>
    </row>
    <row r="43" spans="2:9" ht="21" customHeight="1" x14ac:dyDescent="0.3">
      <c r="B43" s="24" t="s">
        <v>104</v>
      </c>
      <c r="C43" s="32"/>
      <c r="D43" s="25"/>
      <c r="E43" s="66"/>
      <c r="F43" s="67">
        <v>-97253152.359999999</v>
      </c>
      <c r="G43" s="265">
        <v>-98094745.040000007</v>
      </c>
      <c r="H43" s="48">
        <f>+F43-G43</f>
        <v>841592.68000000715</v>
      </c>
      <c r="I43" s="191"/>
    </row>
    <row r="44" spans="2:9" ht="21" customHeight="1" x14ac:dyDescent="0.25">
      <c r="B44" s="24"/>
      <c r="C44" s="29"/>
      <c r="D44" s="29"/>
      <c r="E44" s="20"/>
      <c r="F44" s="31"/>
      <c r="G44" s="31"/>
      <c r="H44" s="30"/>
      <c r="I44" s="187"/>
    </row>
    <row r="45" spans="2:9" ht="21" customHeight="1" x14ac:dyDescent="0.3">
      <c r="B45" s="33" t="s">
        <v>39</v>
      </c>
      <c r="D45" s="19"/>
      <c r="E45" s="30"/>
      <c r="F45" s="68">
        <f t="shared" ref="F45:H45" si="9">+F48+F49</f>
        <v>5342530.8699999992</v>
      </c>
      <c r="G45" s="68">
        <f t="shared" si="9"/>
        <v>8246259.9199999999</v>
      </c>
      <c r="H45" s="68">
        <f t="shared" si="9"/>
        <v>-2903729.05</v>
      </c>
      <c r="I45" s="189"/>
    </row>
    <row r="46" spans="2:9" ht="21" hidden="1" customHeight="1" x14ac:dyDescent="0.25">
      <c r="B46" s="24"/>
      <c r="C46" s="36" t="s">
        <v>40</v>
      </c>
      <c r="D46" s="25"/>
      <c r="E46" s="36"/>
      <c r="F46" s="21">
        <v>0</v>
      </c>
      <c r="G46" s="21">
        <v>0</v>
      </c>
      <c r="H46" s="52">
        <f>+F46-G46</f>
        <v>0</v>
      </c>
      <c r="I46" s="188"/>
    </row>
    <row r="47" spans="2:9" ht="21" customHeight="1" x14ac:dyDescent="0.25">
      <c r="B47" s="24"/>
      <c r="C47" s="36" t="s">
        <v>41</v>
      </c>
      <c r="D47" s="25"/>
      <c r="E47" s="36"/>
      <c r="F47" s="21">
        <v>7905871.8499999996</v>
      </c>
      <c r="G47" s="266">
        <v>11898616.609999999</v>
      </c>
      <c r="H47" s="52">
        <f>+F47-G47</f>
        <v>-3992744.76</v>
      </c>
      <c r="I47" s="188"/>
    </row>
    <row r="48" spans="2:9" ht="13.5" hidden="1" customHeight="1" x14ac:dyDescent="0.25">
      <c r="B48" s="24"/>
      <c r="C48" s="36" t="s">
        <v>23</v>
      </c>
      <c r="D48" s="25"/>
      <c r="E48" s="36"/>
      <c r="F48" s="40">
        <f>SUM(F46:F47)</f>
        <v>7905871.8499999996</v>
      </c>
      <c r="G48" s="267">
        <f>SUM(G46:G47)</f>
        <v>11898616.609999999</v>
      </c>
      <c r="H48" s="197">
        <f t="shared" ref="H48" si="10">SUM(H46:H47)</f>
        <v>-3992744.76</v>
      </c>
      <c r="I48" s="188"/>
    </row>
    <row r="49" spans="2:9" ht="21" customHeight="1" x14ac:dyDescent="0.25">
      <c r="B49" s="24"/>
      <c r="C49" s="36" t="s">
        <v>42</v>
      </c>
      <c r="D49" s="25"/>
      <c r="E49" s="36"/>
      <c r="F49" s="43">
        <v>-2563340.98</v>
      </c>
      <c r="G49" s="43">
        <v>-3652356.69</v>
      </c>
      <c r="H49" s="199">
        <f>+F49-G49</f>
        <v>1089015.71</v>
      </c>
      <c r="I49" s="190"/>
    </row>
    <row r="50" spans="2:9" ht="21" customHeight="1" x14ac:dyDescent="0.25">
      <c r="B50" s="24"/>
      <c r="C50" s="29"/>
      <c r="D50" s="29"/>
      <c r="E50" s="20"/>
      <c r="F50" s="31"/>
      <c r="G50" s="31"/>
      <c r="H50" s="30"/>
      <c r="I50" s="187"/>
    </row>
    <row r="51" spans="2:9" ht="21" customHeight="1" x14ac:dyDescent="0.3">
      <c r="B51" s="33" t="s">
        <v>4</v>
      </c>
      <c r="D51" s="19"/>
      <c r="E51" s="30"/>
      <c r="F51" s="68">
        <f>SUM(F52:F57)</f>
        <v>6688311.0999999996</v>
      </c>
      <c r="G51" s="68">
        <f>SUM(G52:G57)</f>
        <v>6644011.0600000005</v>
      </c>
      <c r="H51" s="68">
        <f>SUM(H52:H57)</f>
        <v>44300.039999999142</v>
      </c>
      <c r="I51" s="189"/>
    </row>
    <row r="52" spans="2:9" ht="21" customHeight="1" x14ac:dyDescent="0.25">
      <c r="B52" s="69"/>
      <c r="C52" s="36" t="s">
        <v>43</v>
      </c>
      <c r="D52" s="41"/>
      <c r="E52" s="36"/>
      <c r="F52" s="37">
        <v>16916.259999999998</v>
      </c>
      <c r="G52" s="274">
        <v>22847.55</v>
      </c>
      <c r="H52" s="52">
        <f t="shared" ref="H52:H57" si="11">+F52-G52</f>
        <v>-5931.2900000000009</v>
      </c>
      <c r="I52" s="188"/>
    </row>
    <row r="53" spans="2:9" ht="21" hidden="1" customHeight="1" x14ac:dyDescent="0.25">
      <c r="B53" s="69"/>
      <c r="C53" s="36" t="s">
        <v>44</v>
      </c>
      <c r="D53" s="41"/>
      <c r="E53" s="36"/>
      <c r="F53" s="37">
        <v>0</v>
      </c>
      <c r="G53" s="274">
        <v>0</v>
      </c>
      <c r="H53" s="52">
        <f t="shared" si="11"/>
        <v>0</v>
      </c>
      <c r="I53" s="188"/>
    </row>
    <row r="54" spans="2:9" ht="21" customHeight="1" x14ac:dyDescent="0.25">
      <c r="B54" s="69"/>
      <c r="C54" s="36" t="s">
        <v>45</v>
      </c>
      <c r="D54" s="41"/>
      <c r="E54" s="36"/>
      <c r="F54" s="37">
        <v>6629800.2699999996</v>
      </c>
      <c r="G54" s="274">
        <v>6578035.9400000004</v>
      </c>
      <c r="H54" s="52">
        <f t="shared" si="11"/>
        <v>51764.329999999143</v>
      </c>
      <c r="I54" s="188"/>
    </row>
    <row r="55" spans="2:9" ht="21" customHeight="1" x14ac:dyDescent="0.25">
      <c r="B55" s="271"/>
      <c r="C55" s="59" t="s">
        <v>129</v>
      </c>
      <c r="E55" s="36"/>
      <c r="F55" s="274">
        <v>6</v>
      </c>
      <c r="G55" s="274">
        <v>0</v>
      </c>
      <c r="H55" s="52">
        <f t="shared" si="11"/>
        <v>6</v>
      </c>
      <c r="I55" s="188"/>
    </row>
    <row r="56" spans="2:9" ht="21" customHeight="1" x14ac:dyDescent="0.25">
      <c r="B56" s="69"/>
      <c r="C56" s="36" t="s">
        <v>120</v>
      </c>
      <c r="D56" s="41"/>
      <c r="E56" s="36"/>
      <c r="F56" s="37">
        <v>40000</v>
      </c>
      <c r="G56" s="274">
        <v>41539</v>
      </c>
      <c r="H56" s="52">
        <f t="shared" si="11"/>
        <v>-1539</v>
      </c>
      <c r="I56" s="188"/>
    </row>
    <row r="57" spans="2:9" ht="21" customHeight="1" x14ac:dyDescent="0.25">
      <c r="B57" s="69"/>
      <c r="C57" s="36" t="s">
        <v>46</v>
      </c>
      <c r="D57" s="41"/>
      <c r="E57" s="36"/>
      <c r="F57" s="39">
        <v>1588.57</v>
      </c>
      <c r="G57" s="275">
        <v>1588.57</v>
      </c>
      <c r="H57" s="195">
        <f t="shared" si="11"/>
        <v>0</v>
      </c>
      <c r="I57" s="188"/>
    </row>
    <row r="58" spans="2:9" ht="21" hidden="1" customHeight="1" x14ac:dyDescent="0.25">
      <c r="B58" s="69"/>
      <c r="C58" s="19"/>
      <c r="D58" s="19"/>
      <c r="E58" s="30"/>
      <c r="F58" s="24"/>
      <c r="G58" s="24"/>
      <c r="H58" s="70"/>
      <c r="I58" s="187"/>
    </row>
    <row r="59" spans="2:9" ht="21" customHeight="1" x14ac:dyDescent="0.3">
      <c r="B59" s="33" t="s">
        <v>47</v>
      </c>
      <c r="D59" s="19"/>
      <c r="E59" s="30"/>
      <c r="F59" s="68">
        <f>+F60+F61</f>
        <v>62572.799999999988</v>
      </c>
      <c r="G59" s="68">
        <f>+G60+G61</f>
        <v>61108.339999999967</v>
      </c>
      <c r="H59" s="68">
        <f t="shared" ref="H59" si="12">+H60+H61</f>
        <v>1464.460000000021</v>
      </c>
      <c r="I59" s="189"/>
    </row>
    <row r="60" spans="2:9" ht="21" customHeight="1" x14ac:dyDescent="0.25">
      <c r="B60" s="17"/>
      <c r="C60" s="52" t="s">
        <v>48</v>
      </c>
      <c r="D60" s="41"/>
      <c r="E60" s="52"/>
      <c r="F60" s="57">
        <v>496246.25</v>
      </c>
      <c r="G60" s="269">
        <v>469124.97</v>
      </c>
      <c r="H60" s="57">
        <f>+F60-G60</f>
        <v>27121.280000000028</v>
      </c>
      <c r="I60" s="188"/>
    </row>
    <row r="61" spans="2:9" ht="21" customHeight="1" x14ac:dyDescent="0.25">
      <c r="B61" s="71"/>
      <c r="C61" s="56" t="s">
        <v>49</v>
      </c>
      <c r="D61" s="72"/>
      <c r="E61" s="56"/>
      <c r="F61" s="55">
        <v>-433673.45</v>
      </c>
      <c r="G61" s="268">
        <v>-408016.63</v>
      </c>
      <c r="H61" s="55">
        <f>+F61-G61</f>
        <v>-25656.820000000007</v>
      </c>
      <c r="I61" s="188"/>
    </row>
    <row r="62" spans="2:9" ht="21" customHeight="1" thickBot="1" x14ac:dyDescent="0.35">
      <c r="B62" s="73" t="s">
        <v>50</v>
      </c>
      <c r="C62" s="73"/>
      <c r="D62" s="74"/>
      <c r="E62" s="75"/>
      <c r="F62" s="76">
        <f>+F8+F14+F22+F45+F51+F59</f>
        <v>146501631.05000001</v>
      </c>
      <c r="G62" s="76">
        <f>+G8+G14+G22+G45+G51+G59</f>
        <v>139729695.97999999</v>
      </c>
      <c r="H62" s="200">
        <f>+F62-G62</f>
        <v>6771935.0700000226</v>
      </c>
      <c r="I62" s="189"/>
    </row>
    <row r="63" spans="2:9" ht="15.75" x14ac:dyDescent="0.25">
      <c r="B63" s="77"/>
      <c r="C63" s="77"/>
      <c r="D63" s="77"/>
      <c r="E63" s="77"/>
      <c r="F63" s="29"/>
      <c r="G63" s="29"/>
    </row>
    <row r="64" spans="2:9" ht="16.5" customHeight="1" x14ac:dyDescent="0.25">
      <c r="B64" s="300"/>
      <c r="C64" s="300"/>
      <c r="D64" s="300"/>
      <c r="E64" s="300"/>
      <c r="F64" s="300"/>
      <c r="G64" s="300"/>
      <c r="H64" s="300"/>
      <c r="I64" s="213"/>
    </row>
    <row r="65" spans="2:9" ht="29.25" customHeight="1" x14ac:dyDescent="0.25">
      <c r="B65" s="78"/>
      <c r="C65" s="79"/>
      <c r="D65" s="79"/>
      <c r="E65" s="80"/>
      <c r="F65" s="239" t="str">
        <f>+F6</f>
        <v>diciembre 2021</v>
      </c>
      <c r="G65" s="239" t="str">
        <f>+G6</f>
        <v>diciembre 2020</v>
      </c>
      <c r="H65" s="201" t="s">
        <v>106</v>
      </c>
      <c r="I65" s="214"/>
    </row>
    <row r="66" spans="2:9" ht="15.75" x14ac:dyDescent="0.25">
      <c r="B66" s="81" t="s">
        <v>51</v>
      </c>
      <c r="C66" s="82"/>
      <c r="D66" s="82"/>
      <c r="E66" s="83"/>
      <c r="F66" s="84" t="s">
        <v>13</v>
      </c>
      <c r="G66" s="85">
        <v>-2</v>
      </c>
      <c r="H66" s="202" t="s">
        <v>14</v>
      </c>
      <c r="I66" s="215"/>
    </row>
    <row r="67" spans="2:9" ht="21" customHeight="1" x14ac:dyDescent="0.3">
      <c r="B67" s="86" t="s">
        <v>52</v>
      </c>
      <c r="C67" s="19"/>
      <c r="D67" s="19"/>
      <c r="E67" s="29"/>
      <c r="F67" s="34">
        <f>SUM(F68:F71)</f>
        <v>455826.77</v>
      </c>
      <c r="G67" s="34">
        <f t="shared" ref="G67" si="13">SUM(G68:G71)</f>
        <v>726056.79</v>
      </c>
      <c r="H67" s="196">
        <f t="shared" ref="H67" si="14">SUM(H68:H71)</f>
        <v>-270230.02000000008</v>
      </c>
      <c r="I67" s="189"/>
    </row>
    <row r="68" spans="2:9" ht="21" customHeight="1" x14ac:dyDescent="0.25">
      <c r="B68" s="87"/>
      <c r="C68" s="59" t="s">
        <v>99</v>
      </c>
      <c r="D68" s="59"/>
      <c r="E68" s="25"/>
      <c r="F68" s="69">
        <v>171945.74</v>
      </c>
      <c r="G68" s="271">
        <v>65392.480000000003</v>
      </c>
      <c r="H68" s="54">
        <f>+F68-G68</f>
        <v>106553.25999999998</v>
      </c>
      <c r="I68" s="188"/>
    </row>
    <row r="69" spans="2:9" ht="21" customHeight="1" x14ac:dyDescent="0.25">
      <c r="B69" s="87"/>
      <c r="C69" s="59" t="s">
        <v>53</v>
      </c>
      <c r="D69" s="41"/>
      <c r="E69" s="25"/>
      <c r="F69" s="69">
        <v>27033.1</v>
      </c>
      <c r="G69" s="271">
        <v>39098.769999999997</v>
      </c>
      <c r="H69" s="54">
        <f>+F69-G69</f>
        <v>-12065.669999999998</v>
      </c>
      <c r="I69" s="188"/>
    </row>
    <row r="70" spans="2:9" ht="21" customHeight="1" x14ac:dyDescent="0.25">
      <c r="B70" s="87"/>
      <c r="C70" s="59" t="s">
        <v>54</v>
      </c>
      <c r="D70" s="41"/>
      <c r="E70" s="25"/>
      <c r="F70" s="69">
        <v>256847.93</v>
      </c>
      <c r="G70" s="271">
        <v>621565.54</v>
      </c>
      <c r="H70" s="54">
        <f>+F70-G70</f>
        <v>-364717.61000000004</v>
      </c>
      <c r="I70" s="188"/>
    </row>
    <row r="71" spans="2:9" ht="21" hidden="1" customHeight="1" x14ac:dyDescent="0.25">
      <c r="B71" s="87"/>
      <c r="C71" s="59" t="s">
        <v>55</v>
      </c>
      <c r="D71" s="41"/>
      <c r="E71" s="25"/>
      <c r="F71" s="60">
        <v>0</v>
      </c>
      <c r="G71" s="270">
        <v>0</v>
      </c>
      <c r="H71" s="55">
        <f>+F71-G71</f>
        <v>0</v>
      </c>
      <c r="I71" s="188"/>
    </row>
    <row r="72" spans="2:9" ht="9.6" customHeight="1" x14ac:dyDescent="0.25">
      <c r="B72" s="88"/>
      <c r="C72" s="77"/>
      <c r="D72" s="77"/>
      <c r="E72" s="77"/>
      <c r="F72" s="89"/>
      <c r="G72" s="89"/>
      <c r="H72" s="90"/>
      <c r="I72" s="187"/>
    </row>
    <row r="73" spans="2:9" ht="21" customHeight="1" x14ac:dyDescent="0.3">
      <c r="B73" s="86" t="s">
        <v>56</v>
      </c>
      <c r="C73" s="19"/>
      <c r="D73" s="19"/>
      <c r="E73" s="29"/>
      <c r="F73" s="34">
        <f t="shared" ref="F73:H73" si="15">SUM(F74:F75)</f>
        <v>107443561.98999999</v>
      </c>
      <c r="G73" s="34">
        <f t="shared" si="15"/>
        <v>108975544.59999999</v>
      </c>
      <c r="H73" s="196">
        <f t="shared" si="15"/>
        <v>-1531982.6099999994</v>
      </c>
      <c r="I73" s="189"/>
    </row>
    <row r="74" spans="2:9" ht="21" customHeight="1" x14ac:dyDescent="0.25">
      <c r="B74" s="91"/>
      <c r="C74" s="59" t="s">
        <v>57</v>
      </c>
      <c r="D74" s="25"/>
      <c r="E74" s="59"/>
      <c r="F74" s="92">
        <v>107443561.98999999</v>
      </c>
      <c r="G74" s="272">
        <v>108975544.59999999</v>
      </c>
      <c r="H74" s="203">
        <f>+F74-G74</f>
        <v>-1531982.6099999994</v>
      </c>
      <c r="I74" s="188"/>
    </row>
    <row r="75" spans="2:9" ht="21" hidden="1" customHeight="1" x14ac:dyDescent="0.25">
      <c r="B75" s="91"/>
      <c r="C75" s="59" t="s">
        <v>58</v>
      </c>
      <c r="D75" s="25"/>
      <c r="E75" s="59"/>
      <c r="F75" s="39">
        <v>0</v>
      </c>
      <c r="G75" s="39">
        <v>0</v>
      </c>
      <c r="H75" s="195">
        <f>+F75-G75</f>
        <v>0</v>
      </c>
      <c r="I75" s="188"/>
    </row>
    <row r="76" spans="2:9" ht="21" customHeight="1" x14ac:dyDescent="0.25">
      <c r="B76" s="91"/>
      <c r="C76" s="29"/>
      <c r="D76" s="29"/>
      <c r="E76" s="35"/>
      <c r="F76" s="31"/>
      <c r="G76" s="31"/>
      <c r="H76" s="30"/>
      <c r="I76" s="187"/>
    </row>
    <row r="77" spans="2:9" ht="21" customHeight="1" x14ac:dyDescent="0.3">
      <c r="B77" s="86" t="s">
        <v>59</v>
      </c>
      <c r="C77" s="19"/>
      <c r="D77" s="19"/>
      <c r="E77" s="29"/>
      <c r="F77" s="34">
        <f t="shared" ref="F77:H77" si="16">SUM(F78:F80)</f>
        <v>624086.38000000012</v>
      </c>
      <c r="G77" s="34">
        <f t="shared" si="16"/>
        <v>849779.69</v>
      </c>
      <c r="H77" s="196">
        <f t="shared" si="16"/>
        <v>-225693.30999999991</v>
      </c>
      <c r="I77" s="189"/>
    </row>
    <row r="78" spans="2:9" ht="21" customHeight="1" x14ac:dyDescent="0.25">
      <c r="B78" s="91"/>
      <c r="C78" s="25" t="s">
        <v>60</v>
      </c>
      <c r="D78" s="25"/>
      <c r="F78" s="37">
        <v>111958.05</v>
      </c>
      <c r="G78" s="274">
        <v>111378.51</v>
      </c>
      <c r="H78" s="52">
        <f>+F78-G78</f>
        <v>579.54000000000815</v>
      </c>
      <c r="I78" s="188"/>
    </row>
    <row r="79" spans="2:9" ht="21" customHeight="1" x14ac:dyDescent="0.25">
      <c r="B79" s="91"/>
      <c r="C79" s="25" t="s">
        <v>59</v>
      </c>
      <c r="D79" s="25"/>
      <c r="F79" s="37">
        <v>505220.65</v>
      </c>
      <c r="G79" s="274">
        <v>731407.94</v>
      </c>
      <c r="H79" s="52">
        <f>+F79-G79</f>
        <v>-226187.28999999992</v>
      </c>
      <c r="I79" s="188"/>
    </row>
    <row r="80" spans="2:9" ht="21" customHeight="1" x14ac:dyDescent="0.25">
      <c r="B80" s="91"/>
      <c r="C80" s="59" t="s">
        <v>61</v>
      </c>
      <c r="D80" s="25"/>
      <c r="E80" s="59"/>
      <c r="F80" s="27">
        <v>6907.68</v>
      </c>
      <c r="G80" s="273">
        <v>6993.24</v>
      </c>
      <c r="H80" s="52">
        <f>+F80-G80</f>
        <v>-85.559999999999491</v>
      </c>
      <c r="I80" s="188"/>
    </row>
    <row r="81" spans="2:9" ht="21" customHeight="1" x14ac:dyDescent="0.3">
      <c r="B81" s="93"/>
      <c r="C81" s="94"/>
      <c r="D81" s="94"/>
      <c r="E81" s="95" t="s">
        <v>62</v>
      </c>
      <c r="F81" s="34">
        <f t="shared" ref="F81:H81" si="17">F73+F67+F77</f>
        <v>108523475.13999999</v>
      </c>
      <c r="G81" s="34">
        <f t="shared" si="17"/>
        <v>110551381.08</v>
      </c>
      <c r="H81" s="68">
        <f t="shared" si="17"/>
        <v>-2027905.9399999992</v>
      </c>
      <c r="I81" s="189"/>
    </row>
    <row r="82" spans="2:9" ht="15.75" x14ac:dyDescent="0.25">
      <c r="B82" s="91"/>
      <c r="C82" s="29"/>
      <c r="D82" s="29"/>
      <c r="E82" s="29"/>
      <c r="F82" s="96"/>
      <c r="G82" s="96"/>
      <c r="H82" s="130"/>
      <c r="I82" s="187"/>
    </row>
    <row r="83" spans="2:9" ht="21" customHeight="1" x14ac:dyDescent="0.25">
      <c r="B83" s="97" t="s">
        <v>7</v>
      </c>
      <c r="C83" s="98"/>
      <c r="D83" s="98"/>
      <c r="E83" s="84"/>
      <c r="F83" s="99"/>
      <c r="G83" s="99"/>
      <c r="H83" s="204"/>
      <c r="I83" s="187"/>
    </row>
    <row r="84" spans="2:9" ht="21" customHeight="1" x14ac:dyDescent="0.3">
      <c r="B84" s="86" t="s">
        <v>8</v>
      </c>
      <c r="C84" s="19"/>
      <c r="D84" s="19"/>
      <c r="E84" s="29"/>
      <c r="F84" s="34">
        <f t="shared" ref="F84:H84" si="18">+F85+F96+F101</f>
        <v>151383906.10999998</v>
      </c>
      <c r="G84" s="34">
        <f t="shared" si="18"/>
        <v>126276071.62</v>
      </c>
      <c r="H84" s="205">
        <f t="shared" si="18"/>
        <v>25107834.489999998</v>
      </c>
      <c r="I84" s="189"/>
    </row>
    <row r="85" spans="2:9" ht="21" customHeight="1" x14ac:dyDescent="0.3">
      <c r="B85" s="87"/>
      <c r="C85" s="19" t="s">
        <v>63</v>
      </c>
      <c r="D85" s="19"/>
      <c r="E85" s="29"/>
      <c r="F85" s="100">
        <f t="shared" ref="F85:H85" si="19">SUM(F86:F95)</f>
        <v>103678154.41999999</v>
      </c>
      <c r="G85" s="100">
        <f t="shared" si="19"/>
        <v>78570319.930000007</v>
      </c>
      <c r="H85" s="48">
        <f t="shared" si="19"/>
        <v>25107834.489999998</v>
      </c>
      <c r="I85" s="191"/>
    </row>
    <row r="86" spans="2:9" ht="21" customHeight="1" x14ac:dyDescent="0.25">
      <c r="B86" s="91"/>
      <c r="C86" s="29"/>
      <c r="D86" s="59" t="s">
        <v>64</v>
      </c>
      <c r="E86" s="59"/>
      <c r="F86" s="101">
        <v>74860853.689999998</v>
      </c>
      <c r="G86" s="101">
        <v>47174927.689999998</v>
      </c>
      <c r="H86" s="54">
        <f t="shared" ref="H86:H95" si="20">+F86-G86</f>
        <v>27685926</v>
      </c>
      <c r="I86" s="188"/>
    </row>
    <row r="87" spans="2:9" ht="21" customHeight="1" x14ac:dyDescent="0.25">
      <c r="B87" s="91"/>
      <c r="C87" s="29"/>
      <c r="D87" s="59" t="s">
        <v>65</v>
      </c>
      <c r="E87" s="59"/>
      <c r="F87" s="101">
        <v>4166905.47</v>
      </c>
      <c r="G87" s="101">
        <v>4223599.72</v>
      </c>
      <c r="H87" s="54">
        <f t="shared" si="20"/>
        <v>-56694.249999999534</v>
      </c>
      <c r="I87" s="188"/>
    </row>
    <row r="88" spans="2:9" ht="21" hidden="1" customHeight="1" x14ac:dyDescent="0.25">
      <c r="B88" s="91"/>
      <c r="C88" s="29"/>
      <c r="D88" s="59" t="s">
        <v>66</v>
      </c>
      <c r="E88" s="59"/>
      <c r="F88" s="101">
        <v>0</v>
      </c>
      <c r="G88" s="101">
        <v>0</v>
      </c>
      <c r="H88" s="54">
        <f t="shared" si="20"/>
        <v>0</v>
      </c>
      <c r="I88" s="188"/>
    </row>
    <row r="89" spans="2:9" ht="21" customHeight="1" x14ac:dyDescent="0.25">
      <c r="B89" s="91"/>
      <c r="C89" s="29"/>
      <c r="D89" s="59" t="s">
        <v>114</v>
      </c>
      <c r="E89" s="59"/>
      <c r="F89" s="101">
        <v>842299.11</v>
      </c>
      <c r="G89" s="101">
        <v>859660.80000000005</v>
      </c>
      <c r="H89" s="54">
        <f t="shared" si="20"/>
        <v>-17361.690000000061</v>
      </c>
      <c r="I89" s="188"/>
    </row>
    <row r="90" spans="2:9" ht="21" customHeight="1" x14ac:dyDescent="0.25">
      <c r="B90" s="91"/>
      <c r="C90" s="29"/>
      <c r="D90" s="59" t="s">
        <v>67</v>
      </c>
      <c r="E90" s="59"/>
      <c r="F90" s="101">
        <v>19236970.399999999</v>
      </c>
      <c r="G90" s="101">
        <v>21519536.07</v>
      </c>
      <c r="H90" s="54">
        <f t="shared" si="20"/>
        <v>-2282565.6700000018</v>
      </c>
      <c r="I90" s="188"/>
    </row>
    <row r="91" spans="2:9" ht="21" customHeight="1" x14ac:dyDescent="0.25">
      <c r="B91" s="91"/>
      <c r="C91" s="29"/>
      <c r="D91" s="59" t="s">
        <v>68</v>
      </c>
      <c r="E91" s="59"/>
      <c r="F91" s="101">
        <f>2670429.64-F95</f>
        <v>2421927.2800000003</v>
      </c>
      <c r="G91" s="101">
        <f>2670429.64-G95</f>
        <v>2421927.2800000003</v>
      </c>
      <c r="H91" s="54">
        <f t="shared" si="20"/>
        <v>0</v>
      </c>
      <c r="I91" s="188"/>
    </row>
    <row r="92" spans="2:9" ht="21" customHeight="1" x14ac:dyDescent="0.25">
      <c r="B92" s="91"/>
      <c r="C92" s="29"/>
      <c r="D92" s="59" t="s">
        <v>69</v>
      </c>
      <c r="E92" s="59"/>
      <c r="F92" s="101">
        <v>1425505.61</v>
      </c>
      <c r="G92" s="101">
        <v>1646975.51</v>
      </c>
      <c r="H92" s="54">
        <f t="shared" si="20"/>
        <v>-221469.89999999991</v>
      </c>
      <c r="I92" s="188"/>
    </row>
    <row r="93" spans="2:9" ht="21" customHeight="1" x14ac:dyDescent="0.25">
      <c r="B93" s="91"/>
      <c r="C93" s="29"/>
      <c r="D93" s="59" t="s">
        <v>110</v>
      </c>
      <c r="E93" s="59"/>
      <c r="F93" s="101">
        <v>475190.5</v>
      </c>
      <c r="G93" s="101">
        <v>475190.5</v>
      </c>
      <c r="H93" s="54">
        <f t="shared" si="20"/>
        <v>0</v>
      </c>
      <c r="I93" s="188"/>
    </row>
    <row r="94" spans="2:9" ht="21" hidden="1" customHeight="1" x14ac:dyDescent="0.25">
      <c r="B94" s="91"/>
      <c r="C94" s="29"/>
      <c r="D94" s="59" t="s">
        <v>118</v>
      </c>
      <c r="E94" s="59"/>
      <c r="F94" s="101">
        <v>0</v>
      </c>
      <c r="G94" s="101">
        <v>0</v>
      </c>
      <c r="H94" s="54">
        <f t="shared" si="20"/>
        <v>0</v>
      </c>
      <c r="I94" s="188"/>
    </row>
    <row r="95" spans="2:9" ht="21" customHeight="1" x14ac:dyDescent="0.25">
      <c r="B95" s="91"/>
      <c r="C95" s="29"/>
      <c r="D95" s="59" t="s">
        <v>98</v>
      </c>
      <c r="E95" s="59"/>
      <c r="F95" s="60">
        <v>248502.36</v>
      </c>
      <c r="G95" s="60">
        <v>248502.36</v>
      </c>
      <c r="H95" s="55">
        <f t="shared" si="20"/>
        <v>0</v>
      </c>
      <c r="I95" s="188"/>
    </row>
    <row r="96" spans="2:9" ht="21" customHeight="1" x14ac:dyDescent="0.3">
      <c r="B96" s="91"/>
      <c r="C96" s="19" t="s">
        <v>70</v>
      </c>
      <c r="D96" s="19"/>
      <c r="E96" s="29"/>
      <c r="F96" s="100">
        <f t="shared" ref="F96:H96" si="21">SUM(F97:F99)</f>
        <v>46216987.689999998</v>
      </c>
      <c r="G96" s="100">
        <f t="shared" si="21"/>
        <v>46216987.689999998</v>
      </c>
      <c r="H96" s="48">
        <f t="shared" si="21"/>
        <v>0</v>
      </c>
      <c r="I96" s="191"/>
    </row>
    <row r="97" spans="2:10" ht="21" customHeight="1" x14ac:dyDescent="0.25">
      <c r="B97" s="91"/>
      <c r="C97" s="29"/>
      <c r="D97" s="59" t="s">
        <v>71</v>
      </c>
      <c r="E97" s="59"/>
      <c r="F97" s="101">
        <v>14032640.65</v>
      </c>
      <c r="G97" s="101">
        <v>14032640.65</v>
      </c>
      <c r="H97" s="54">
        <f>+F97-G97</f>
        <v>0</v>
      </c>
      <c r="I97" s="188"/>
    </row>
    <row r="98" spans="2:10" ht="21" customHeight="1" x14ac:dyDescent="0.25">
      <c r="B98" s="91"/>
      <c r="C98" s="29"/>
      <c r="D98" s="59" t="s">
        <v>72</v>
      </c>
      <c r="E98" s="59"/>
      <c r="F98" s="101">
        <v>28571428.57</v>
      </c>
      <c r="G98" s="101">
        <v>28571428.57</v>
      </c>
      <c r="H98" s="54">
        <f>+F98-G98</f>
        <v>0</v>
      </c>
      <c r="I98" s="188"/>
    </row>
    <row r="99" spans="2:10" ht="21" customHeight="1" x14ac:dyDescent="0.25">
      <c r="B99" s="91"/>
      <c r="C99" s="29"/>
      <c r="D99" s="59" t="s">
        <v>73</v>
      </c>
      <c r="E99" s="59"/>
      <c r="F99" s="102">
        <v>3612918.47</v>
      </c>
      <c r="G99" s="102">
        <v>3612918.47</v>
      </c>
      <c r="H99" s="55">
        <f>+F99-G99</f>
        <v>0</v>
      </c>
      <c r="I99" s="188"/>
    </row>
    <row r="100" spans="2:10" ht="11.25" customHeight="1" x14ac:dyDescent="0.25">
      <c r="B100" s="91"/>
      <c r="C100" s="29"/>
      <c r="D100" s="59"/>
      <c r="E100" s="59"/>
      <c r="F100" s="101"/>
      <c r="G100" s="101"/>
      <c r="H100" s="57"/>
      <c r="I100" s="188"/>
    </row>
    <row r="101" spans="2:10" ht="21" customHeight="1" x14ac:dyDescent="0.3">
      <c r="B101" s="91"/>
      <c r="C101" s="19" t="s">
        <v>96</v>
      </c>
      <c r="D101" s="59"/>
      <c r="E101" s="59"/>
      <c r="F101" s="100">
        <f>+F102</f>
        <v>1488764</v>
      </c>
      <c r="G101" s="100">
        <f>+G102</f>
        <v>1488764</v>
      </c>
      <c r="H101" s="103">
        <f>+F101-G101</f>
        <v>0</v>
      </c>
      <c r="I101" s="191"/>
    </row>
    <row r="102" spans="2:10" ht="21" customHeight="1" x14ac:dyDescent="0.25">
      <c r="B102" s="91"/>
      <c r="C102" s="29"/>
      <c r="D102" s="59" t="s">
        <v>97</v>
      </c>
      <c r="E102" s="59"/>
      <c r="F102" s="101">
        <v>1488764</v>
      </c>
      <c r="G102" s="101">
        <v>1488764</v>
      </c>
      <c r="H102" s="104">
        <f>+F102-G102</f>
        <v>0</v>
      </c>
      <c r="I102" s="188"/>
    </row>
    <row r="103" spans="2:10" ht="11.25" customHeight="1" x14ac:dyDescent="0.25">
      <c r="B103" s="91"/>
      <c r="C103" s="29"/>
      <c r="D103" s="29"/>
      <c r="E103" s="29"/>
      <c r="F103" s="105"/>
      <c r="G103" s="105"/>
      <c r="H103" s="206"/>
      <c r="I103" s="187"/>
    </row>
    <row r="104" spans="2:10" ht="21" customHeight="1" x14ac:dyDescent="0.3">
      <c r="B104" s="86" t="s">
        <v>9</v>
      </c>
      <c r="C104" s="19"/>
      <c r="D104" s="19"/>
      <c r="E104" s="29"/>
      <c r="F104" s="34">
        <f t="shared" ref="F104:H104" si="22">SUM(F105:F108)</f>
        <v>113437171.92</v>
      </c>
      <c r="G104" s="34">
        <f t="shared" si="22"/>
        <v>133857827.31999999</v>
      </c>
      <c r="H104" s="196">
        <f t="shared" si="22"/>
        <v>-20420655.400000002</v>
      </c>
      <c r="I104" s="189"/>
    </row>
    <row r="105" spans="2:10" ht="21" customHeight="1" x14ac:dyDescent="0.25">
      <c r="B105" s="91"/>
      <c r="C105" s="59" t="s">
        <v>74</v>
      </c>
      <c r="D105" s="25"/>
      <c r="E105" s="59"/>
      <c r="F105" s="106">
        <v>52213941.640000001</v>
      </c>
      <c r="G105" s="106">
        <v>70093178.200000003</v>
      </c>
      <c r="H105" s="207">
        <f>+F105-G105</f>
        <v>-17879236.560000002</v>
      </c>
      <c r="I105" s="190"/>
    </row>
    <row r="106" spans="2:10" ht="21" customHeight="1" x14ac:dyDescent="0.25">
      <c r="B106" s="91"/>
      <c r="C106" s="59" t="s">
        <v>75</v>
      </c>
      <c r="D106" s="25"/>
      <c r="E106" s="59"/>
      <c r="F106" s="106">
        <f>50356324.84-1148158.07</f>
        <v>49208166.770000003</v>
      </c>
      <c r="G106" s="106">
        <f>50356324.84-1148158.07</f>
        <v>49208166.770000003</v>
      </c>
      <c r="H106" s="207">
        <f>+F106-G106</f>
        <v>0</v>
      </c>
      <c r="I106" s="190"/>
    </row>
    <row r="107" spans="2:10" ht="21" customHeight="1" x14ac:dyDescent="0.25">
      <c r="B107" s="91"/>
      <c r="C107" s="59" t="s">
        <v>91</v>
      </c>
      <c r="D107" s="25"/>
      <c r="E107" s="59"/>
      <c r="F107" s="106">
        <v>12015063.51</v>
      </c>
      <c r="G107" s="106">
        <v>14556482.35</v>
      </c>
      <c r="H107" s="207">
        <f>+F107-G107</f>
        <v>-2541418.84</v>
      </c>
      <c r="I107" s="190"/>
    </row>
    <row r="108" spans="2:10" ht="21" hidden="1" customHeight="1" x14ac:dyDescent="0.25">
      <c r="B108" s="91"/>
      <c r="C108" s="59" t="s">
        <v>100</v>
      </c>
      <c r="D108" s="25"/>
      <c r="E108" s="59"/>
      <c r="F108" s="37">
        <v>0</v>
      </c>
      <c r="G108" s="37">
        <v>0</v>
      </c>
      <c r="H108" s="52">
        <f>+F108-G108</f>
        <v>0</v>
      </c>
      <c r="I108" s="188"/>
    </row>
    <row r="109" spans="2:10" ht="11.25" customHeight="1" x14ac:dyDescent="0.25">
      <c r="B109" s="91"/>
      <c r="C109" s="29"/>
      <c r="D109" s="29"/>
      <c r="E109" s="29"/>
      <c r="F109" s="105"/>
      <c r="G109" s="105"/>
      <c r="H109" s="208"/>
      <c r="I109" s="187"/>
      <c r="J109" s="1"/>
    </row>
    <row r="110" spans="2:10" ht="21" customHeight="1" x14ac:dyDescent="0.3">
      <c r="B110" s="86" t="s">
        <v>10</v>
      </c>
      <c r="C110" s="19"/>
      <c r="D110" s="19"/>
      <c r="E110" s="29"/>
      <c r="F110" s="107">
        <f t="shared" ref="F110:H110" si="23">F111+F112</f>
        <v>-226842922.11999997</v>
      </c>
      <c r="G110" s="107">
        <f t="shared" si="23"/>
        <v>-230955584.03999999</v>
      </c>
      <c r="H110" s="209">
        <f t="shared" si="23"/>
        <v>4112661.920000013</v>
      </c>
      <c r="I110" s="193"/>
    </row>
    <row r="111" spans="2:10" ht="21" customHeight="1" x14ac:dyDescent="0.25">
      <c r="B111" s="91"/>
      <c r="C111" s="59" t="s">
        <v>123</v>
      </c>
      <c r="D111" s="25"/>
      <c r="E111" s="59"/>
      <c r="F111" s="106">
        <v>-228414165.19999999</v>
      </c>
      <c r="G111" s="106">
        <v>-231630665.53</v>
      </c>
      <c r="H111" s="207">
        <f>+F111-G111</f>
        <v>3216500.3300000131</v>
      </c>
      <c r="I111" s="190"/>
    </row>
    <row r="112" spans="2:10" ht="21" customHeight="1" x14ac:dyDescent="0.25">
      <c r="B112" s="91"/>
      <c r="C112" s="59" t="s">
        <v>121</v>
      </c>
      <c r="D112" s="25"/>
      <c r="E112" s="59"/>
      <c r="F112" s="39">
        <v>1571243.08</v>
      </c>
      <c r="G112" s="275">
        <v>675081.49</v>
      </c>
      <c r="H112" s="195">
        <f>+F112-G112</f>
        <v>896161.59000000008</v>
      </c>
      <c r="I112" s="188"/>
    </row>
    <row r="113" spans="2:9" ht="21" customHeight="1" x14ac:dyDescent="0.3">
      <c r="B113" s="93"/>
      <c r="C113" s="94"/>
      <c r="D113" s="94"/>
      <c r="E113" s="108" t="s">
        <v>11</v>
      </c>
      <c r="F113" s="16">
        <f>F84+F104+F110</f>
        <v>37978155.909999996</v>
      </c>
      <c r="G113" s="16">
        <f t="shared" ref="G113:H113" si="24">G84+G104+G110</f>
        <v>29178314.900000006</v>
      </c>
      <c r="H113" s="194">
        <f t="shared" si="24"/>
        <v>8799841.0100000091</v>
      </c>
      <c r="I113" s="189"/>
    </row>
    <row r="114" spans="2:9" ht="15.75" x14ac:dyDescent="0.25">
      <c r="B114" s="91"/>
      <c r="C114" s="29"/>
      <c r="D114" s="29"/>
      <c r="E114" s="29"/>
      <c r="F114" s="31"/>
      <c r="G114" s="31"/>
      <c r="H114" s="130"/>
      <c r="I114" s="187"/>
    </row>
    <row r="115" spans="2:9" ht="21" customHeight="1" thickBot="1" x14ac:dyDescent="0.35">
      <c r="B115" s="97" t="s">
        <v>76</v>
      </c>
      <c r="C115" s="98"/>
      <c r="D115" s="98"/>
      <c r="E115" s="98"/>
      <c r="F115" s="110">
        <f>F113+F81</f>
        <v>146501631.04999998</v>
      </c>
      <c r="G115" s="110">
        <f>G113+G81</f>
        <v>139729695.98000002</v>
      </c>
      <c r="H115" s="210">
        <f>+F115-G115</f>
        <v>6771935.069999963</v>
      </c>
      <c r="I115" s="189"/>
    </row>
    <row r="116" spans="2:9" ht="15" x14ac:dyDescent="0.25">
      <c r="B116" s="111"/>
      <c r="C116" s="111"/>
      <c r="D116" s="111"/>
      <c r="E116" s="111"/>
      <c r="F116" s="111"/>
      <c r="G116" s="111"/>
    </row>
    <row r="117" spans="2:9" ht="15" hidden="1" x14ac:dyDescent="0.25">
      <c r="B117" s="111"/>
      <c r="C117" s="111"/>
      <c r="D117" s="111"/>
      <c r="E117" s="111"/>
      <c r="F117" s="111"/>
      <c r="G117" s="111"/>
      <c r="H117" s="111"/>
      <c r="I117" s="111"/>
    </row>
    <row r="118" spans="2:9" ht="18.75" hidden="1" x14ac:dyDescent="0.3">
      <c r="B118" s="111"/>
      <c r="C118" s="111"/>
      <c r="D118" s="111"/>
      <c r="E118" s="276" t="s">
        <v>124</v>
      </c>
      <c r="F118" s="276">
        <f>+F115-F62</f>
        <v>0</v>
      </c>
      <c r="G118" s="276">
        <f t="shared" ref="G118:H118" si="25">+G115-G62</f>
        <v>0</v>
      </c>
      <c r="H118" s="276">
        <f t="shared" si="25"/>
        <v>-5.9604644775390625E-8</v>
      </c>
      <c r="I118" s="111"/>
    </row>
    <row r="119" spans="2:9" ht="15" x14ac:dyDescent="0.25">
      <c r="B119" s="111"/>
      <c r="C119" s="111"/>
      <c r="D119" s="111"/>
      <c r="E119" s="111"/>
      <c r="F119" s="111"/>
      <c r="G119" s="111"/>
      <c r="H119" s="111"/>
      <c r="I119" s="111"/>
    </row>
    <row r="120" spans="2:9" ht="15" x14ac:dyDescent="0.25">
      <c r="B120" s="3"/>
      <c r="C120" s="3"/>
      <c r="D120" s="3"/>
      <c r="E120" s="3"/>
      <c r="F120" s="112"/>
      <c r="G120" s="112"/>
    </row>
    <row r="121" spans="2:9" s="113" customFormat="1" ht="51" customHeight="1" x14ac:dyDescent="0.25">
      <c r="B121" s="298" t="s">
        <v>149</v>
      </c>
      <c r="C121" s="298"/>
      <c r="D121" s="298"/>
      <c r="E121" s="298"/>
      <c r="F121" s="298"/>
      <c r="G121" s="298"/>
      <c r="H121" s="298"/>
      <c r="I121" s="211"/>
    </row>
    <row r="122" spans="2:9" ht="15" x14ac:dyDescent="0.25">
      <c r="B122" s="3"/>
      <c r="C122" s="3"/>
      <c r="D122" s="3"/>
      <c r="E122" s="3"/>
      <c r="F122" s="112"/>
      <c r="G122" s="112"/>
    </row>
    <row r="123" spans="2:9" ht="15" x14ac:dyDescent="0.25">
      <c r="B123" s="3"/>
      <c r="C123" s="3"/>
      <c r="D123" s="3"/>
      <c r="E123" s="3"/>
      <c r="F123" s="112"/>
      <c r="G123" s="112"/>
    </row>
    <row r="124" spans="2:9" ht="15" x14ac:dyDescent="0.25">
      <c r="B124" s="3"/>
      <c r="C124" s="3"/>
      <c r="D124" s="3"/>
      <c r="E124" s="3"/>
      <c r="F124" s="3"/>
      <c r="G124" s="3"/>
    </row>
    <row r="125" spans="2:9" x14ac:dyDescent="0.2">
      <c r="F125" s="114"/>
    </row>
  </sheetData>
  <mergeCells count="6">
    <mergeCell ref="B121:H121"/>
    <mergeCell ref="B5:H5"/>
    <mergeCell ref="B64:H64"/>
    <mergeCell ref="B2:I2"/>
    <mergeCell ref="B3:I3"/>
    <mergeCell ref="B4:I4"/>
  </mergeCells>
  <phoneticPr fontId="2" type="noConversion"/>
  <printOptions horizontalCentered="1"/>
  <pageMargins left="0.11811023622047245" right="0.11811023622047245" top="0.43307086614173229" bottom="0.27559055118110237" header="0" footer="0"/>
  <pageSetup scale="63" fitToHeight="2" orientation="portrait" r:id="rId1"/>
  <headerFooter alignWithMargins="0"/>
  <rowBreaks count="1" manualBreakCount="1">
    <brk id="63" max="16383" man="1"/>
  </rowBreaks>
  <ignoredErrors>
    <ignoredError sqref="H106 H101 H115 H96 H62 H48 H38 H34 H29" formula="1"/>
    <ignoredError sqref="F66 F7" numberStoredAsText="1"/>
    <ignoredError sqref="F38 G3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Balance resumido</vt:lpstr>
      <vt:lpstr>Estado Resultados</vt:lpstr>
      <vt:lpstr>Balance General</vt:lpstr>
      <vt:lpstr>'Balance General'!Área_de_impresión</vt:lpstr>
      <vt:lpstr>'Balance resumido'!Área_de_impresión</vt:lpstr>
      <vt:lpstr>'Balance General'!Títulos_a_imprimir</vt:lpstr>
    </vt:vector>
  </TitlesOfParts>
  <Company>FOSAFFI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Estados Financieros Oficiales</dc:title>
  <dc:creator>FOSAFFI</dc:creator>
  <cp:lastModifiedBy>Yisel Villegas</cp:lastModifiedBy>
  <cp:lastPrinted>2022-02-07T17:56:51Z</cp:lastPrinted>
  <dcterms:created xsi:type="dcterms:W3CDTF">2004-04-13T04:53:39Z</dcterms:created>
  <dcterms:modified xsi:type="dcterms:W3CDTF">2022-03-15T17:35:51Z</dcterms:modified>
</cp:coreProperties>
</file>