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SEPTIEMBRE\DAF\"/>
    </mc:Choice>
  </mc:AlternateContent>
  <xr:revisionPtr revIDLastSave="0" documentId="8_{AD8448B7-C7A1-4D81-8DCC-3F1B4AE6AB80}" xr6:coauthVersionLast="47" xr6:coauthVersionMax="47" xr10:uidLastSave="{00000000-0000-0000-0000-000000000000}"/>
  <bookViews>
    <workbookView xWindow="-120" yWindow="-120" windowWidth="29040" windowHeight="15840" tabRatio="663" activeTab="1" xr2:uid="{00000000-000D-0000-FFFF-FFFF00000000}"/>
  </bookViews>
  <sheets>
    <sheet name="Balance resumido" sheetId="1" r:id="rId1"/>
    <sheet name="Estado de Resultados" sheetId="6" r:id="rId2"/>
    <sheet name="Balance" sheetId="5" r:id="rId3"/>
  </sheets>
  <definedNames>
    <definedName name="_xlnm.Print_Area" localSheetId="2">Balance!$A$2:$H$120</definedName>
    <definedName name="_xlnm.Print_Area" localSheetId="0">'Balance resumido'!$C$3:$R$57</definedName>
    <definedName name="_xlnm.Print_Titles" localSheetId="2">Balance!$2:$5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5" l="1"/>
  <c r="D31" i="6" l="1"/>
  <c r="E31" i="6"/>
  <c r="G90" i="5"/>
  <c r="G48" i="5"/>
  <c r="H9" i="5" l="1"/>
  <c r="D28" i="6" l="1"/>
  <c r="F105" i="5" l="1"/>
  <c r="L37" i="1" l="1"/>
  <c r="L36" i="1"/>
  <c r="L13" i="1"/>
  <c r="I13" i="1"/>
  <c r="H31" i="5"/>
  <c r="H40" i="5"/>
  <c r="G64" i="5" l="1"/>
  <c r="F64" i="5"/>
  <c r="G109" i="5" l="1"/>
  <c r="G103" i="5"/>
  <c r="L35" i="1" s="1"/>
  <c r="G100" i="5"/>
  <c r="G95" i="5"/>
  <c r="G84" i="5"/>
  <c r="G76" i="5"/>
  <c r="L28" i="1" s="1"/>
  <c r="G72" i="5"/>
  <c r="L27" i="1" s="1"/>
  <c r="G58" i="5"/>
  <c r="L19" i="1" s="1"/>
  <c r="G51" i="5"/>
  <c r="L18" i="1" s="1"/>
  <c r="G45" i="5"/>
  <c r="L17" i="1" s="1"/>
  <c r="G38" i="5"/>
  <c r="G34" i="5"/>
  <c r="G29" i="5"/>
  <c r="G24" i="5"/>
  <c r="G19" i="5"/>
  <c r="G14" i="5" s="1"/>
  <c r="L15" i="1" s="1"/>
  <c r="G83" i="5" l="1"/>
  <c r="L34" i="1" s="1"/>
  <c r="G23" i="5"/>
  <c r="G22" i="5" s="1"/>
  <c r="L16" i="1" s="1"/>
  <c r="E35" i="6" l="1"/>
  <c r="G8" i="5" l="1"/>
  <c r="L14" i="1" s="1"/>
  <c r="E18" i="6" l="1"/>
  <c r="F72" i="5" l="1"/>
  <c r="D10" i="6" l="1"/>
  <c r="G66" i="5" l="1"/>
  <c r="G80" i="5" l="1"/>
  <c r="L26" i="1"/>
  <c r="D35" i="6" l="1"/>
  <c r="D40" i="6" s="1"/>
  <c r="F36" i="6"/>
  <c r="H30" i="5" l="1"/>
  <c r="H32" i="5"/>
  <c r="E28" i="6" l="1"/>
  <c r="F28" i="6" l="1"/>
  <c r="F38" i="6" l="1"/>
  <c r="F35" i="6" l="1"/>
  <c r="E10" i="6" l="1"/>
  <c r="F32" i="6"/>
  <c r="G61" i="5" l="1"/>
  <c r="H25" i="5" l="1"/>
  <c r="H26" i="5"/>
  <c r="H27" i="5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10" i="5"/>
  <c r="H11" i="5"/>
  <c r="H12" i="5"/>
  <c r="H15" i="5"/>
  <c r="H16" i="5"/>
  <c r="H17" i="5"/>
  <c r="H18" i="5"/>
  <c r="H39" i="5"/>
  <c r="H42" i="5"/>
  <c r="H35" i="5"/>
  <c r="H36" i="5"/>
  <c r="H37" i="5"/>
  <c r="H33" i="5"/>
  <c r="H28" i="5"/>
  <c r="H43" i="5"/>
  <c r="H60" i="5"/>
  <c r="H59" i="5"/>
  <c r="H47" i="5"/>
  <c r="H46" i="5"/>
  <c r="F109" i="5"/>
  <c r="F84" i="5"/>
  <c r="F76" i="5"/>
  <c r="F31" i="6"/>
  <c r="H104" i="5"/>
  <c r="F11" i="6"/>
  <c r="F21" i="6"/>
  <c r="F45" i="5" l="1"/>
  <c r="I17" i="1" s="1"/>
  <c r="O14" i="1"/>
  <c r="H105" i="5"/>
  <c r="H103" i="5" s="1"/>
  <c r="H48" i="5"/>
  <c r="H45" i="5" s="1"/>
  <c r="H58" i="5"/>
  <c r="H66" i="5"/>
  <c r="H100" i="5"/>
  <c r="F83" i="5"/>
  <c r="I34" i="1" s="1"/>
  <c r="F103" i="5"/>
  <c r="I35" i="1" s="1"/>
  <c r="O36" i="1"/>
  <c r="O27" i="1"/>
  <c r="O26" i="1"/>
  <c r="O19" i="1"/>
  <c r="O18" i="1"/>
  <c r="L30" i="1"/>
  <c r="H24" i="5"/>
  <c r="H95" i="5"/>
  <c r="H29" i="5"/>
  <c r="E24" i="6"/>
  <c r="H34" i="5"/>
  <c r="H76" i="5"/>
  <c r="H38" i="5"/>
  <c r="F18" i="6"/>
  <c r="H72" i="5"/>
  <c r="H8" i="5"/>
  <c r="D24" i="6"/>
  <c r="F23" i="5"/>
  <c r="F22" i="5" s="1"/>
  <c r="I28" i="1"/>
  <c r="F80" i="5"/>
  <c r="H19" i="5"/>
  <c r="H14" i="5" s="1"/>
  <c r="H51" i="5"/>
  <c r="H84" i="5"/>
  <c r="F24" i="6" l="1"/>
  <c r="F61" i="5"/>
  <c r="O17" i="1"/>
  <c r="O35" i="1"/>
  <c r="O34" i="1"/>
  <c r="O28" i="1"/>
  <c r="F112" i="5"/>
  <c r="F114" i="5" s="1"/>
  <c r="L21" i="1"/>
  <c r="O15" i="1"/>
  <c r="I30" i="1"/>
  <c r="I39" i="1"/>
  <c r="D43" i="6"/>
  <c r="E43" i="6"/>
  <c r="F40" i="6"/>
  <c r="H83" i="5"/>
  <c r="H80" i="5"/>
  <c r="H23" i="5"/>
  <c r="H22" i="5" s="1"/>
  <c r="I16" i="1"/>
  <c r="O30" i="1" l="1"/>
  <c r="H61" i="5"/>
  <c r="G112" i="5"/>
  <c r="G114" i="5" s="1"/>
  <c r="H111" i="5"/>
  <c r="I42" i="1"/>
  <c r="O16" i="1"/>
  <c r="I21" i="1"/>
  <c r="F43" i="6"/>
  <c r="O21" i="1" l="1"/>
  <c r="H109" i="5"/>
  <c r="H112" i="5" s="1"/>
  <c r="H114" i="5" s="1"/>
  <c r="O37" i="1"/>
  <c r="L39" i="1"/>
  <c r="L42" i="1" s="1"/>
  <c r="O39" i="1" l="1"/>
  <c r="O42" i="1" l="1"/>
</calcChain>
</file>

<file path=xl/sharedStrings.xml><?xml version="1.0" encoding="utf-8"?>
<sst xmlns="http://schemas.openxmlformats.org/spreadsheetml/2006/main" count="172" uniqueCount="152">
  <si>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</si>
  <si>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</si>
  <si>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</si>
  <si>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</si>
  <si>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</si>
  <si>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</si>
  <si>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</si>
  <si>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</si>
  <si>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</si>
  <si>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</si>
  <si>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</si>
  <si>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</si>
  <si>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</si>
  <si>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</si>
  <si>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</si>
  <si>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</si>
  <si>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</si>
  <si>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</si>
  <si>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</si>
  <si>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</si>
  <si>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</si>
  <si>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</si>
  <si>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</si>
  <si>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</si>
  <si>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</si>
  <si>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</si>
  <si>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</si>
  <si>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</si>
  <si>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</si>
  <si>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</si>
  <si>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</si>
  <si>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</si>
  <si>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</si>
  <si>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</si>
  <si>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</si>
  <si>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</si>
  <si>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</si>
  <si>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</si>
  <si>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</si>
  <si>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</si>
  <si>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</si>
  <si>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</si>
  <si>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</si>
  <si>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</si>
  <si>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</si>
  <si>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</si>
  <si>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</si>
  <si>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</si>
  <si>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</si>
  <si>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</si>
  <si>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</si>
  <si>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</si>
  <si>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</si>
  <si>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</si>
  <si>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</si>
  <si>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</si>
  <si>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</si>
  <si>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</si>
  <si>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</si>
  <si>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</si>
  <si>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</si>
  <si>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</si>
  <si>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</si>
  <si>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</si>
  <si>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</si>
  <si>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</si>
  <si>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</si>
  <si>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</si>
  <si>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</si>
  <si>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</si>
  <si>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</si>
  <si>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</si>
  <si>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</si>
  <si>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</si>
  <si>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</si>
  <si>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</si>
  <si>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</si>
  <si>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</si>
  <si>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</si>
  <si>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</si>
  <si>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</si>
  <si>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</si>
  <si>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</si>
  <si>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</si>
  <si>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</si>
  <si>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</si>
  <si>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</si>
  <si>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</si>
  <si>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</si>
  <si>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</si>
  <si>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</si>
  <si>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</si>
  <si>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</si>
  <si>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</si>
  <si>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</si>
  <si>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</si>
  <si>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</si>
  <si>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</si>
  <si>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</si>
  <si>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</si>
  <si>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</si>
  <si>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</si>
  <si>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</si>
  <si>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</si>
  <si>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</si>
  <si>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</si>
  <si>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</si>
  <si>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</si>
  <si>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</si>
  <si>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</si>
  <si>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</si>
  <si>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</si>
  <si>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</si>
  <si>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</si>
  <si>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</si>
  <si>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</si>
  <si>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</si>
  <si>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</si>
  <si>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</si>
  <si>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</si>
  <si>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</si>
  <si>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</si>
  <si>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FONDO DE SANEAMIENTO Y FORTALECIMIENTO FINANCIERO</t>
  </si>
  <si>
    <t>Bienes Tangibles e Intangibles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</si>
  <si>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</si>
  <si>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</si>
  <si>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</si>
  <si>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</si>
  <si>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t xml:space="preserve">INGRESOS DE OPERACIÓN  </t>
  </si>
  <si>
    <t xml:space="preserve">INGRESOS NO DE OPERACIÓN </t>
  </si>
  <si>
    <t xml:space="preserve">Efectivo y Equivalentes 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</si>
  <si>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</si>
  <si>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</si>
  <si>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</si>
  <si>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</si>
  <si>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</si>
  <si>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</si>
  <si>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</t>
  </si>
  <si>
    <t xml:space="preserve">Otros Pasivos </t>
  </si>
  <si>
    <t xml:space="preserve">Patrimonio </t>
  </si>
  <si>
    <t>Utilidad del Ejercicio</t>
  </si>
  <si>
    <t>Pérdida Acumulada Ejercicios Anteriores</t>
  </si>
  <si>
    <t>Pérdida Acumulada de Ejercicios Anteriores</t>
  </si>
  <si>
    <t xml:space="preserve">Presidente                                                                                                                                    Jefe Sección Contabilidad y Finanzas             </t>
  </si>
  <si>
    <t xml:space="preserve">Presidente                                                                                         Jefe Sección Contabilidad y Finanzas                  </t>
  </si>
  <si>
    <t xml:space="preserve"> Presidente                                                                                                          Jefe Sección Contabilidad y Finanzas          </t>
  </si>
  <si>
    <t>UTILIDAD (PERDIDA) DEL EJERCICIO</t>
  </si>
  <si>
    <t>agosto 2021</t>
  </si>
  <si>
    <t>septiembre 2021</t>
  </si>
  <si>
    <t>Al  30 de septiembre de 2021</t>
  </si>
  <si>
    <t>Estado de Resultados del  1 de enero al 30 de septiembre de 2021</t>
  </si>
  <si>
    <t>Balance General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</si>
</sst>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9">
    <xf numFmtId="0" fontId="0" fillId="0" borderId="0" xfId="0"/>
    <xf numFmtId="164" fontId="11" fillId="0" borderId="0" xfId="1" applyFont="1"/>
    <xf numFmtId="0" fontId="11" fillId="0" borderId="0" xfId="0" applyFont="1"/>
    <xf numFmtId="0" fontId="12" fillId="0" borderId="0" xfId="0" applyFont="1"/>
    <xf numFmtId="167" fontId="13" fillId="0" borderId="24" xfId="0" applyNumberFormat="1" applyFont="1" applyBorder="1"/>
    <xf numFmtId="167" fontId="13" fillId="0" borderId="18" xfId="0" applyNumberFormat="1" applyFont="1" applyBorder="1"/>
    <xf numFmtId="167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7" fontId="13" fillId="0" borderId="28" xfId="0" applyNumberFormat="1" applyFont="1" applyBorder="1" applyAlignment="1">
      <alignment horizontal="centerContinuous"/>
    </xf>
    <xf numFmtId="167" fontId="13" fillId="0" borderId="0" xfId="0" applyNumberFormat="1" applyFont="1" applyAlignment="1">
      <alignment horizontal="centerContinuous"/>
    </xf>
    <xf numFmtId="167" fontId="13" fillId="0" borderId="29" xfId="0" applyNumberFormat="1" applyFont="1" applyBorder="1" applyAlignment="1">
      <alignment horizontal="centerContinuous"/>
    </xf>
    <xf numFmtId="167" fontId="13" fillId="0" borderId="23" xfId="0" applyNumberFormat="1" applyFont="1" applyBorder="1" applyAlignment="1">
      <alignment horizontal="centerContinuous" vertical="center"/>
    </xf>
    <xf numFmtId="168" fontId="14" fillId="0" borderId="30" xfId="0" applyNumberFormat="1" applyFont="1" applyBorder="1" applyAlignment="1">
      <alignment horizontal="centerContinuous" vertical="center"/>
    </xf>
    <xf numFmtId="167" fontId="19" fillId="0" borderId="9" xfId="0" applyNumberFormat="1" applyFont="1" applyBorder="1" applyAlignment="1">
      <alignment horizontal="left"/>
    </xf>
    <xf numFmtId="167" fontId="20" fillId="0" borderId="10" xfId="0" applyNumberFormat="1" applyFont="1" applyBorder="1" applyAlignment="1">
      <alignment horizontal="left"/>
    </xf>
    <xf numFmtId="167" fontId="14" fillId="0" borderId="11" xfId="0" applyNumberFormat="1" applyFont="1" applyBorder="1"/>
    <xf numFmtId="167" fontId="17" fillId="0" borderId="23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6" fillId="0" borderId="29" xfId="0" applyNumberFormat="1" applyFont="1" applyBorder="1" applyAlignment="1">
      <alignment horizontal="left"/>
    </xf>
    <xf numFmtId="167" fontId="20" fillId="0" borderId="0" xfId="0" applyNumberFormat="1" applyFont="1" applyAlignment="1">
      <alignment horizontal="left"/>
    </xf>
    <xf numFmtId="167" fontId="14" fillId="0" borderId="13" xfId="0" applyNumberFormat="1" applyFont="1" applyBorder="1" applyAlignment="1">
      <alignment horizontal="left"/>
    </xf>
    <xf numFmtId="167" fontId="16" fillId="0" borderId="19" xfId="0" applyNumberFormat="1" applyFont="1" applyBorder="1" applyAlignment="1">
      <alignment horizontal="right"/>
    </xf>
    <xf numFmtId="167" fontId="16" fillId="0" borderId="29" xfId="0" applyNumberFormat="1" applyFont="1" applyBorder="1"/>
    <xf numFmtId="167" fontId="14" fillId="0" borderId="12" xfId="0" applyNumberFormat="1" applyFont="1" applyBorder="1"/>
    <xf numFmtId="167" fontId="16" fillId="0" borderId="0" xfId="0" applyNumberFormat="1" applyFont="1"/>
    <xf numFmtId="167" fontId="16" fillId="0" borderId="22" xfId="0" applyNumberFormat="1" applyFont="1" applyBorder="1" applyAlignment="1">
      <alignment horizontal="right"/>
    </xf>
    <xf numFmtId="167" fontId="16" fillId="0" borderId="31" xfId="0" applyNumberFormat="1" applyFont="1" applyBorder="1"/>
    <xf numFmtId="167" fontId="16" fillId="0" borderId="32" xfId="0" applyNumberFormat="1" applyFont="1" applyBorder="1"/>
    <xf numFmtId="167" fontId="14" fillId="0" borderId="0" xfId="0" applyNumberFormat="1" applyFont="1"/>
    <xf numFmtId="167" fontId="14" fillId="0" borderId="13" xfId="0" applyNumberFormat="1" applyFont="1" applyBorder="1"/>
    <xf numFmtId="167" fontId="14" fillId="0" borderId="19" xfId="0" applyNumberFormat="1" applyFont="1" applyBorder="1"/>
    <xf numFmtId="167" fontId="14" fillId="0" borderId="29" xfId="0" applyNumberFormat="1" applyFont="1" applyBorder="1"/>
    <xf numFmtId="167" fontId="19" fillId="0" borderId="12" xfId="0" applyNumberFormat="1" applyFont="1" applyBorder="1" applyAlignment="1">
      <alignment horizontal="left"/>
    </xf>
    <xf numFmtId="167" fontId="17" fillId="0" borderId="22" xfId="0" applyNumberFormat="1" applyFont="1" applyBorder="1"/>
    <xf numFmtId="167" fontId="14" fillId="0" borderId="0" xfId="0" applyNumberFormat="1" applyFont="1" applyAlignment="1">
      <alignment horizontal="left"/>
    </xf>
    <xf numFmtId="167" fontId="16" fillId="0" borderId="13" xfId="0" applyNumberFormat="1" applyFont="1" applyBorder="1" applyAlignment="1">
      <alignment horizontal="left"/>
    </xf>
    <xf numFmtId="167" fontId="16" fillId="0" borderId="19" xfId="0" applyNumberFormat="1" applyFont="1" applyBorder="1"/>
    <xf numFmtId="164" fontId="11" fillId="0" borderId="0" xfId="0" applyNumberFormat="1" applyFont="1"/>
    <xf numFmtId="167" fontId="16" fillId="0" borderId="22" xfId="0" applyNumberFormat="1" applyFont="1" applyBorder="1"/>
    <xf numFmtId="167" fontId="16" fillId="0" borderId="33" xfId="0" applyNumberFormat="1" applyFont="1" applyBorder="1"/>
    <xf numFmtId="167" fontId="21" fillId="0" borderId="0" xfId="0" applyNumberFormat="1" applyFont="1" applyAlignment="1">
      <alignment horizontal="left"/>
    </xf>
    <xf numFmtId="167" fontId="21" fillId="0" borderId="13" xfId="0" applyNumberFormat="1" applyFont="1" applyBorder="1" applyAlignment="1">
      <alignment horizontal="left"/>
    </xf>
    <xf numFmtId="167" fontId="16" fillId="0" borderId="22" xfId="1" applyNumberFormat="1" applyFont="1" applyBorder="1"/>
    <xf numFmtId="167" fontId="17" fillId="0" borderId="19" xfId="0" applyNumberFormat="1" applyFont="1" applyBorder="1"/>
    <xf numFmtId="167" fontId="17" fillId="0" borderId="12" xfId="0" applyNumberFormat="1" applyFont="1" applyBorder="1"/>
    <xf numFmtId="167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7" fontId="22" fillId="0" borderId="27" xfId="0" applyNumberFormat="1" applyFont="1" applyBorder="1"/>
    <xf numFmtId="0" fontId="11" fillId="0" borderId="34" xfId="0" applyFont="1" applyBorder="1"/>
    <xf numFmtId="167" fontId="22" fillId="0" borderId="35" xfId="0" applyNumberFormat="1" applyFont="1" applyBorder="1"/>
    <xf numFmtId="167" fontId="16" fillId="0" borderId="29" xfId="0" applyNumberFormat="1" applyFont="1" applyBorder="1" applyAlignment="1">
      <alignment horizontal="right"/>
    </xf>
    <xf numFmtId="167" fontId="16" fillId="0" borderId="13" xfId="0" applyNumberFormat="1" applyFont="1" applyBorder="1"/>
    <xf numFmtId="167" fontId="16" fillId="0" borderId="36" xfId="0" applyNumberFormat="1" applyFont="1" applyBorder="1" applyAlignment="1">
      <alignment horizontal="right"/>
    </xf>
    <xf numFmtId="167" fontId="16" fillId="0" borderId="36" xfId="0" applyNumberFormat="1" applyFont="1" applyBorder="1"/>
    <xf numFmtId="167" fontId="16" fillId="0" borderId="37" xfId="0" applyNumberFormat="1" applyFont="1" applyBorder="1"/>
    <xf numFmtId="167" fontId="16" fillId="0" borderId="17" xfId="0" applyNumberFormat="1" applyFont="1" applyBorder="1"/>
    <xf numFmtId="167" fontId="16" fillId="0" borderId="38" xfId="0" applyNumberFormat="1" applyFont="1" applyBorder="1"/>
    <xf numFmtId="167" fontId="16" fillId="0" borderId="34" xfId="0" applyNumberFormat="1" applyFont="1" applyBorder="1"/>
    <xf numFmtId="167" fontId="16" fillId="0" borderId="0" xfId="0" applyNumberFormat="1" applyFont="1" applyAlignment="1">
      <alignment horizontal="left"/>
    </xf>
    <xf numFmtId="167" fontId="16" fillId="0" borderId="16" xfId="0" applyNumberFormat="1" applyFont="1" applyBorder="1"/>
    <xf numFmtId="167" fontId="16" fillId="0" borderId="39" xfId="0" applyNumberFormat="1" applyFont="1" applyBorder="1"/>
    <xf numFmtId="167" fontId="17" fillId="0" borderId="29" xfId="0" applyNumberFormat="1" applyFont="1" applyBorder="1"/>
    <xf numFmtId="167" fontId="14" fillId="0" borderId="34" xfId="0" applyNumberFormat="1" applyFont="1" applyBorder="1" applyAlignment="1">
      <alignment horizontal="left"/>
    </xf>
    <xf numFmtId="167" fontId="16" fillId="0" borderId="40" xfId="0" applyNumberFormat="1" applyFont="1" applyBorder="1"/>
    <xf numFmtId="167" fontId="16" fillId="0" borderId="31" xfId="0" applyNumberFormat="1" applyFont="1" applyBorder="1" applyAlignment="1">
      <alignment horizontal="right"/>
    </xf>
    <xf numFmtId="167" fontId="20" fillId="0" borderId="13" xfId="0" applyNumberFormat="1" applyFont="1" applyBorder="1" applyAlignment="1">
      <alignment horizontal="left"/>
    </xf>
    <xf numFmtId="167" fontId="22" fillId="0" borderId="27" xfId="0" applyNumberFormat="1" applyFont="1" applyBorder="1" applyAlignment="1">
      <alignment horizontal="right"/>
    </xf>
    <xf numFmtId="167" fontId="17" fillId="0" borderId="27" xfId="0" applyNumberFormat="1" applyFont="1" applyBorder="1"/>
    <xf numFmtId="167" fontId="16" fillId="0" borderId="32" xfId="1" applyNumberFormat="1" applyFont="1" applyBorder="1"/>
    <xf numFmtId="167" fontId="16" fillId="0" borderId="12" xfId="0" applyNumberFormat="1" applyFont="1" applyBorder="1"/>
    <xf numFmtId="167" fontId="14" fillId="0" borderId="36" xfId="0" applyNumberFormat="1" applyFont="1" applyBorder="1"/>
    <xf numFmtId="167" fontId="20" fillId="0" borderId="16" xfId="0" applyNumberFormat="1" applyFont="1" applyBorder="1" applyAlignment="1">
      <alignment horizontal="left"/>
    </xf>
    <xf numFmtId="167" fontId="21" fillId="0" borderId="14" xfId="0" applyNumberFormat="1" applyFont="1" applyBorder="1" applyAlignment="1">
      <alignment horizontal="left"/>
    </xf>
    <xf numFmtId="167" fontId="16" fillId="0" borderId="47" xfId="0" applyNumberFormat="1" applyFont="1" applyBorder="1"/>
    <xf numFmtId="167" fontId="14" fillId="0" borderId="24" xfId="0" applyNumberFormat="1" applyFont="1" applyBorder="1" applyAlignment="1">
      <alignment horizontal="centerContinuous"/>
    </xf>
    <xf numFmtId="167" fontId="14" fillId="0" borderId="18" xfId="0" applyNumberFormat="1" applyFont="1" applyBorder="1" applyAlignment="1">
      <alignment horizontal="centerContinuous"/>
    </xf>
    <xf numFmtId="167" fontId="14" fillId="0" borderId="25" xfId="0" applyNumberFormat="1" applyFont="1" applyBorder="1" applyAlignment="1">
      <alignment horizontal="centerContinuous"/>
    </xf>
    <xf numFmtId="167" fontId="17" fillId="0" borderId="41" xfId="0" applyNumberFormat="1" applyFont="1" applyBorder="1"/>
    <xf numFmtId="167" fontId="17" fillId="0" borderId="42" xfId="0" applyNumberFormat="1" applyFont="1" applyBorder="1"/>
    <xf numFmtId="167" fontId="14" fillId="0" borderId="0" xfId="0" applyNumberFormat="1" applyFont="1" applyAlignment="1">
      <alignment horizontal="centerContinuous"/>
    </xf>
    <xf numFmtId="167" fontId="14" fillId="0" borderId="9" xfId="0" applyNumberFormat="1" applyFont="1" applyBorder="1" applyAlignment="1">
      <alignment horizontal="centerContinuous"/>
    </xf>
    <xf numFmtId="167" fontId="14" fillId="0" borderId="10" xfId="0" applyNumberFormat="1" applyFont="1" applyBorder="1" applyAlignment="1">
      <alignment horizontal="centerContinuous"/>
    </xf>
    <xf numFmtId="167" fontId="14" fillId="0" borderId="11" xfId="0" applyNumberFormat="1" applyFont="1" applyBorder="1" applyAlignment="1">
      <alignment horizontal="centerContinuous"/>
    </xf>
    <xf numFmtId="167" fontId="14" fillId="0" borderId="16" xfId="0" applyNumberFormat="1" applyFont="1" applyBorder="1" applyAlignment="1">
      <alignment horizontal="centerContinuous"/>
    </xf>
    <xf numFmtId="167" fontId="14" fillId="0" borderId="14" xfId="0" applyNumberFormat="1" applyFont="1" applyBorder="1" applyAlignment="1">
      <alignment horizontal="centerContinuous"/>
    </xf>
    <xf numFmtId="167" fontId="14" fillId="0" borderId="17" xfId="0" applyNumberFormat="1" applyFont="1" applyBorder="1" applyAlignment="1">
      <alignment horizontal="centerContinuous"/>
    </xf>
    <xf numFmtId="167" fontId="14" fillId="0" borderId="30" xfId="0" applyNumberFormat="1" applyFont="1" applyBorder="1" applyAlignment="1">
      <alignment horizontal="centerContinuous"/>
    </xf>
    <xf numFmtId="168" fontId="14" fillId="0" borderId="30" xfId="0" applyNumberFormat="1" applyFont="1" applyBorder="1" applyAlignment="1">
      <alignment horizontal="centerContinuous"/>
    </xf>
    <xf numFmtId="167" fontId="14" fillId="0" borderId="33" xfId="0" applyNumberFormat="1" applyFont="1" applyBorder="1" applyAlignment="1">
      <alignment horizontal="center"/>
    </xf>
    <xf numFmtId="167" fontId="19" fillId="0" borderId="28" xfId="0" applyNumberFormat="1" applyFont="1" applyBorder="1" applyAlignment="1">
      <alignment horizontal="left"/>
    </xf>
    <xf numFmtId="167" fontId="20" fillId="0" borderId="28" xfId="0" applyNumberFormat="1" applyFont="1" applyBorder="1" applyAlignment="1">
      <alignment horizontal="left"/>
    </xf>
    <xf numFmtId="167" fontId="14" fillId="0" borderId="28" xfId="0" applyNumberFormat="1" applyFont="1" applyBorder="1" applyAlignment="1">
      <alignment horizontal="centerContinuous"/>
    </xf>
    <xf numFmtId="167" fontId="14" fillId="0" borderId="16" xfId="0" applyNumberFormat="1" applyFont="1" applyBorder="1"/>
    <xf numFmtId="167" fontId="14" fillId="0" borderId="37" xfId="0" applyNumberFormat="1" applyFont="1" applyBorder="1"/>
    <xf numFmtId="167" fontId="14" fillId="0" borderId="28" xfId="0" applyNumberFormat="1" applyFont="1" applyBorder="1"/>
    <xf numFmtId="167" fontId="16" fillId="0" borderId="45" xfId="0" applyNumberFormat="1" applyFont="1" applyBorder="1"/>
    <xf numFmtId="167" fontId="16" fillId="0" borderId="35" xfId="0" applyNumberFormat="1" applyFont="1" applyBorder="1"/>
    <xf numFmtId="167" fontId="14" fillId="0" borderId="43" xfId="0" applyNumberFormat="1" applyFont="1" applyBorder="1"/>
    <xf numFmtId="167" fontId="14" fillId="0" borderId="21" xfId="0" applyNumberFormat="1" applyFont="1" applyBorder="1"/>
    <xf numFmtId="167" fontId="14" fillId="0" borderId="30" xfId="0" applyNumberFormat="1" applyFont="1" applyBorder="1" applyAlignment="1">
      <alignment horizontal="center"/>
    </xf>
    <xf numFmtId="167" fontId="16" fillId="0" borderId="44" xfId="0" applyNumberFormat="1" applyFont="1" applyBorder="1"/>
    <xf numFmtId="167" fontId="14" fillId="0" borderId="43" xfId="0" applyNumberFormat="1" applyFont="1" applyBorder="1" applyAlignment="1">
      <alignment horizontal="centerContinuous"/>
    </xf>
    <xf numFmtId="167" fontId="14" fillId="0" borderId="21" xfId="0" applyNumberFormat="1" applyFont="1" applyBorder="1" applyAlignment="1">
      <alignment horizontal="centerContinuous"/>
    </xf>
    <xf numFmtId="167" fontId="16" fillId="0" borderId="23" xfId="0" applyNumberFormat="1" applyFont="1" applyBorder="1"/>
    <xf numFmtId="167" fontId="14" fillId="0" borderId="23" xfId="0" applyNumberFormat="1" applyFont="1" applyBorder="1"/>
    <xf numFmtId="167" fontId="17" fillId="0" borderId="45" xfId="0" applyNumberFormat="1" applyFont="1" applyBorder="1"/>
    <xf numFmtId="167" fontId="22" fillId="0" borderId="46" xfId="0" applyNumberFormat="1" applyFont="1" applyBorder="1"/>
    <xf numFmtId="167" fontId="16" fillId="0" borderId="28" xfId="0" applyNumberFormat="1" applyFont="1" applyBorder="1"/>
    <xf numFmtId="167" fontId="16" fillId="0" borderId="46" xfId="0" applyNumberFormat="1" applyFont="1" applyBorder="1"/>
    <xf numFmtId="167" fontId="22" fillId="0" borderId="37" xfId="0" applyNumberFormat="1" applyFont="1" applyBorder="1"/>
    <xf numFmtId="167" fontId="16" fillId="0" borderId="27" xfId="0" applyNumberFormat="1" applyFont="1" applyBorder="1"/>
    <xf numFmtId="167" fontId="14" fillId="0" borderId="20" xfId="0" applyNumberFormat="1" applyFont="1" applyBorder="1"/>
    <xf numFmtId="167" fontId="16" fillId="0" borderId="19" xfId="1" applyNumberFormat="1" applyFont="1" applyBorder="1"/>
    <xf numFmtId="167" fontId="16" fillId="0" borderId="29" xfId="1" applyNumberFormat="1" applyFont="1" applyBorder="1"/>
    <xf numFmtId="167" fontId="17" fillId="0" borderId="22" xfId="1" applyNumberFormat="1" applyFont="1" applyBorder="1"/>
    <xf numFmtId="167" fontId="14" fillId="0" borderId="21" xfId="0" applyNumberFormat="1" applyFont="1" applyBorder="1" applyAlignment="1">
      <alignment horizontal="center"/>
    </xf>
    <xf numFmtId="167" fontId="14" fillId="0" borderId="32" xfId="0" applyNumberFormat="1" applyFont="1" applyBorder="1"/>
    <xf numFmtId="167" fontId="17" fillId="0" borderId="48" xfId="0" applyNumberFormat="1" applyFont="1" applyBorder="1"/>
    <xf numFmtId="167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9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16" fillId="0" borderId="0" xfId="0" applyFont="1" applyAlignment="1">
      <alignment horizontal="left"/>
    </xf>
    <xf numFmtId="167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7" fontId="14" fillId="0" borderId="55" xfId="0" applyNumberFormat="1" applyFont="1" applyBorder="1"/>
    <xf numFmtId="167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7" fontId="14" fillId="0" borderId="22" xfId="0" applyNumberFormat="1" applyFont="1" applyBorder="1"/>
    <xf numFmtId="167" fontId="16" fillId="0" borderId="61" xfId="0" applyNumberFormat="1" applyFont="1" applyBorder="1"/>
    <xf numFmtId="167" fontId="16" fillId="0" borderId="62" xfId="0" applyNumberFormat="1" applyFont="1" applyBorder="1"/>
    <xf numFmtId="0" fontId="16" fillId="0" borderId="14" xfId="0" applyFont="1" applyBorder="1"/>
    <xf numFmtId="164" fontId="16" fillId="0" borderId="0" xfId="0" applyNumberFormat="1" applyFont="1"/>
    <xf numFmtId="0" fontId="24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6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166" fontId="15" fillId="2" borderId="0" xfId="1" applyNumberFormat="1" applyFont="1" applyFill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6" fontId="25" fillId="2" borderId="0" xfId="1" applyNumberFormat="1" applyFont="1" applyFill="1" applyAlignment="1">
      <alignment horizontal="left"/>
    </xf>
    <xf numFmtId="164" fontId="12" fillId="2" borderId="0" xfId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7" fontId="14" fillId="0" borderId="65" xfId="0" applyNumberFormat="1" applyFont="1" applyBorder="1"/>
    <xf numFmtId="167" fontId="14" fillId="0" borderId="33" xfId="0" applyNumberFormat="1" applyFont="1" applyBorder="1"/>
    <xf numFmtId="167" fontId="14" fillId="0" borderId="66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7" fontId="14" fillId="0" borderId="64" xfId="0" applyNumberFormat="1" applyFont="1" applyBorder="1"/>
    <xf numFmtId="167" fontId="14" fillId="0" borderId="63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8" xfId="0" applyFont="1" applyBorder="1"/>
    <xf numFmtId="164" fontId="12" fillId="2" borderId="0" xfId="1" applyFont="1" applyFill="1" applyAlignment="1">
      <alignment horizontal="right"/>
    </xf>
    <xf numFmtId="164" fontId="12" fillId="2" borderId="0" xfId="0" applyNumberFormat="1" applyFont="1" applyFill="1" applyAlignment="1">
      <alignment horizontal="left"/>
    </xf>
    <xf numFmtId="0" fontId="27" fillId="0" borderId="9" xfId="0" applyFont="1" applyBorder="1"/>
    <xf numFmtId="0" fontId="27" fillId="0" borderId="10" xfId="0" applyFont="1" applyBorder="1" applyAlignment="1">
      <alignment horizontal="center"/>
    </xf>
    <xf numFmtId="0" fontId="27" fillId="0" borderId="12" xfId="0" applyFont="1" applyBorder="1"/>
    <xf numFmtId="0" fontId="27" fillId="0" borderId="13" xfId="0" applyFont="1" applyBorder="1" applyAlignment="1">
      <alignment horizontal="left"/>
    </xf>
    <xf numFmtId="0" fontId="30" fillId="0" borderId="13" xfId="0" applyFont="1" applyBorder="1" applyAlignment="1">
      <alignment horizontal="left"/>
    </xf>
    <xf numFmtId="164" fontId="27" fillId="0" borderId="14" xfId="1" applyFont="1" applyBorder="1" applyAlignment="1">
      <alignment horizontal="left"/>
    </xf>
    <xf numFmtId="164" fontId="30" fillId="0" borderId="14" xfId="1" applyFont="1" applyBorder="1"/>
    <xf numFmtId="164" fontId="32" fillId="0" borderId="15" xfId="1" applyFont="1" applyBorder="1" applyAlignment="1">
      <alignment horizontal="left"/>
    </xf>
    <xf numFmtId="164" fontId="27" fillId="0" borderId="14" xfId="1" applyFont="1" applyBorder="1"/>
    <xf numFmtId="164" fontId="32" fillId="0" borderId="14" xfId="1" applyFont="1" applyBorder="1" applyAlignment="1">
      <alignment horizontal="left"/>
    </xf>
    <xf numFmtId="164" fontId="32" fillId="0" borderId="14" xfId="1" applyFont="1" applyBorder="1" applyAlignment="1">
      <alignment horizontal="right"/>
    </xf>
    <xf numFmtId="0" fontId="27" fillId="0" borderId="16" xfId="0" applyFont="1" applyBorder="1"/>
    <xf numFmtId="0" fontId="27" fillId="0" borderId="14" xfId="0" applyFont="1" applyBorder="1" applyAlignment="1">
      <alignment horizontal="left"/>
    </xf>
    <xf numFmtId="0" fontId="27" fillId="0" borderId="17" xfId="0" applyFont="1" applyBorder="1" applyAlignment="1">
      <alignment horizontal="left"/>
    </xf>
    <xf numFmtId="164" fontId="27" fillId="0" borderId="0" xfId="1" applyFont="1" applyBorder="1" applyAlignment="1">
      <alignment horizontal="left"/>
    </xf>
    <xf numFmtId="164" fontId="32" fillId="0" borderId="0" xfId="1" applyFont="1" applyBorder="1" applyAlignment="1">
      <alignment horizontal="left"/>
    </xf>
    <xf numFmtId="164" fontId="27" fillId="0" borderId="0" xfId="1" applyFont="1" applyBorder="1"/>
    <xf numFmtId="164" fontId="30" fillId="0" borderId="0" xfId="1" applyFont="1" applyBorder="1"/>
    <xf numFmtId="164" fontId="32" fillId="0" borderId="0" xfId="1" applyFont="1" applyBorder="1" applyAlignment="1">
      <alignment horizontal="right"/>
    </xf>
    <xf numFmtId="0" fontId="11" fillId="0" borderId="0" xfId="0" applyFont="1" applyBorder="1"/>
    <xf numFmtId="167" fontId="16" fillId="0" borderId="68" xfId="0" applyNumberFormat="1" applyFont="1" applyBorder="1"/>
    <xf numFmtId="167" fontId="14" fillId="0" borderId="34" xfId="0" applyNumberFormat="1" applyFont="1" applyBorder="1"/>
    <xf numFmtId="167" fontId="13" fillId="0" borderId="69" xfId="0" applyNumberFormat="1" applyFont="1" applyBorder="1" applyAlignment="1">
      <alignment horizontal="centerContinuous" vertical="center"/>
    </xf>
    <xf numFmtId="167" fontId="14" fillId="0" borderId="72" xfId="0" applyNumberFormat="1" applyFont="1" applyBorder="1"/>
    <xf numFmtId="167" fontId="16" fillId="0" borderId="71" xfId="0" applyNumberFormat="1" applyFont="1" applyBorder="1"/>
    <xf numFmtId="167" fontId="17" fillId="0" borderId="67" xfId="0" applyNumberFormat="1" applyFont="1" applyBorder="1"/>
    <xf numFmtId="0" fontId="12" fillId="2" borderId="0" xfId="0" applyFont="1" applyFill="1" applyBorder="1" applyAlignment="1">
      <alignment horizontal="left"/>
    </xf>
    <xf numFmtId="166" fontId="12" fillId="2" borderId="0" xfId="1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28" fillId="0" borderId="0" xfId="0" applyFont="1" applyBorder="1" applyAlignment="1">
      <alignment horizontal="left"/>
    </xf>
    <xf numFmtId="49" fontId="29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27" fillId="0" borderId="0" xfId="0" applyFont="1" applyBorder="1"/>
    <xf numFmtId="0" fontId="31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164" fontId="27" fillId="0" borderId="0" xfId="1" applyFont="1" applyBorder="1" applyAlignment="1">
      <alignment horizontal="right"/>
    </xf>
    <xf numFmtId="166" fontId="12" fillId="2" borderId="7" xfId="1" applyNumberFormat="1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166" fontId="12" fillId="2" borderId="4" xfId="1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12" fillId="2" borderId="0" xfId="0" applyNumberFormat="1" applyFont="1" applyFill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left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45" xfId="0" applyNumberFormat="1" applyFont="1" applyBorder="1" applyAlignment="1">
      <alignment horizontal="center" vertical="center" wrapText="1"/>
    </xf>
    <xf numFmtId="0" fontId="14" fillId="0" borderId="73" xfId="0" applyFont="1" applyBorder="1"/>
    <xf numFmtId="167" fontId="14" fillId="0" borderId="74" xfId="0" applyNumberFormat="1" applyFont="1" applyBorder="1"/>
    <xf numFmtId="167" fontId="14" fillId="0" borderId="76" xfId="0" applyNumberFormat="1" applyFont="1" applyBorder="1"/>
    <xf numFmtId="2" fontId="12" fillId="2" borderId="0" xfId="0" applyNumberFormat="1" applyFont="1" applyFill="1" applyAlignment="1">
      <alignment horizontal="left"/>
    </xf>
    <xf numFmtId="9" fontId="30" fillId="0" borderId="13" xfId="2" applyFont="1" applyBorder="1" applyAlignment="1">
      <alignment horizontal="left"/>
    </xf>
    <xf numFmtId="167" fontId="14" fillId="0" borderId="77" xfId="0" applyNumberFormat="1" applyFont="1" applyBorder="1"/>
    <xf numFmtId="0" fontId="14" fillId="0" borderId="12" xfId="0" applyFont="1" applyBorder="1" applyAlignment="1">
      <alignment horizontal="left" vertical="center"/>
    </xf>
    <xf numFmtId="2" fontId="29" fillId="0" borderId="0" xfId="0" applyNumberFormat="1" applyFont="1" applyBorder="1" applyAlignment="1">
      <alignment horizontal="center" vertical="center"/>
    </xf>
    <xf numFmtId="49" fontId="29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4" fillId="0" borderId="52" xfId="0" applyFont="1" applyBorder="1" applyAlignment="1">
      <alignment vertical="center"/>
    </xf>
    <xf numFmtId="167" fontId="14" fillId="0" borderId="75" xfId="0" applyNumberFormat="1" applyFont="1" applyBorder="1" applyAlignment="1">
      <alignment vertical="center"/>
    </xf>
    <xf numFmtId="167" fontId="14" fillId="0" borderId="64" xfId="0" applyNumberFormat="1" applyFont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167" fontId="14" fillId="0" borderId="50" xfId="0" applyNumberFormat="1" applyFont="1" applyBorder="1" applyAlignment="1">
      <alignment vertical="center"/>
    </xf>
    <xf numFmtId="0" fontId="14" fillId="0" borderId="28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167" fontId="14" fillId="0" borderId="63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2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</cellXfs>
  <cellStyles count="23">
    <cellStyle name="Millares" xfId="1" builtinId="3"/>
    <cellStyle name="Millares 2" xfId="21" xr:uid="{00000000-0005-0000-0000-000001000000}"/>
    <cellStyle name="Moneda 2" xfId="22" xr:uid="{00000000-0005-0000-0000-000003000000}"/>
    <cellStyle name="Normal" xfId="0" builtinId="0"/>
    <cellStyle name="Normal 2" xfId="20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173040</xdr:colOff>
      <xdr:row>2</xdr:row>
      <xdr:rowOff>12700</xdr:rowOff>
    </xdr:from>
    <xdr:to>
      <xdr:col>6</xdr:col>
      <xdr:colOff>1231900</xdr:colOff>
      <xdr:row>4</xdr:row>
      <xdr:rowOff>517525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306390" y="374650"/>
          <a:ext cx="1411285" cy="771525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82202" cy="82681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64564</xdr:colOff>
      <xdr:row>1</xdr:row>
      <xdr:rowOff>413800</xdr:rowOff>
    </xdr:from>
    <xdr:to>
      <xdr:col>4</xdr:col>
      <xdr:colOff>1407590</xdr:colOff>
      <xdr:row>3</xdr:row>
      <xdr:rowOff>142339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12731" y="572550"/>
          <a:ext cx="1628776" cy="532872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X73"/>
  <sheetViews>
    <sheetView showGridLines="0" zoomScaleNormal="100" zoomScaleSheetLayoutView="75" workbookViewId="0">
      <selection activeCell="I15" sqref="I15"/>
    </sheetView>
  </sheetViews>
  <sheetFormatPr baseColWidth="10" defaultColWidth="9.140625" defaultRowHeight="15" x14ac:dyDescent="0.25"/>
  <cols>
    <col min="1" max="1" width="1.42578125" style="142" customWidth="1"/>
    <col min="2" max="2" width="0.5703125" style="142" customWidth="1"/>
    <col min="3" max="3" width="2.5703125" style="142" customWidth="1"/>
    <col min="4" max="4" width="0.5703125" style="142" customWidth="1"/>
    <col min="5" max="5" width="0.85546875" style="143" customWidth="1"/>
    <col min="6" max="6" width="1.28515625" style="143" customWidth="1"/>
    <col min="7" max="7" width="43.42578125" style="143" customWidth="1"/>
    <col min="8" max="8" width="4.140625" style="143" customWidth="1"/>
    <col min="9" max="9" width="14.85546875" style="143" customWidth="1"/>
    <col min="10" max="10" width="1.42578125" style="143" customWidth="1"/>
    <col min="11" max="11" width="3.42578125" style="143" customWidth="1"/>
    <col min="12" max="12" width="14.85546875" style="143" customWidth="1"/>
    <col min="13" max="13" width="0.7109375" style="143" customWidth="1"/>
    <col min="14" max="14" width="3.5703125" style="143" customWidth="1"/>
    <col min="15" max="15" width="13.42578125" style="143" customWidth="1"/>
    <col min="16" max="16" width="1" style="143" customWidth="1"/>
    <col min="17" max="17" width="0.85546875" style="143" customWidth="1"/>
    <col min="18" max="18" width="2.42578125" style="144" customWidth="1"/>
    <col min="19" max="19" width="9.28515625" style="144" bestFit="1" customWidth="1"/>
    <col min="20" max="20" width="11.42578125" style="144" bestFit="1" customWidth="1"/>
    <col min="21" max="21" width="9.28515625" style="144" bestFit="1" customWidth="1"/>
    <col min="22" max="22" width="9.28515625" style="145" bestFit="1" customWidth="1"/>
    <col min="23" max="16384" width="9.140625" style="142"/>
  </cols>
  <sheetData>
    <row r="2" spans="3:24" ht="13.5" customHeight="1" thickBot="1" x14ac:dyDescent="0.3"/>
    <row r="3" spans="3:24" ht="6" customHeight="1" x14ac:dyDescent="0.25">
      <c r="C3" s="146"/>
      <c r="D3" s="147"/>
      <c r="E3" s="148"/>
      <c r="F3" s="148"/>
      <c r="G3" s="148"/>
      <c r="H3" s="148"/>
      <c r="I3" s="148"/>
      <c r="J3" s="148"/>
      <c r="K3" s="148"/>
      <c r="L3" s="149"/>
      <c r="M3" s="149"/>
      <c r="N3" s="149"/>
      <c r="O3" s="149"/>
      <c r="P3" s="149"/>
      <c r="Q3" s="148"/>
      <c r="R3" s="213"/>
    </row>
    <row r="4" spans="3:24" x14ac:dyDescent="0.25">
      <c r="C4" s="150"/>
      <c r="D4" s="214"/>
      <c r="E4" s="201"/>
      <c r="F4" s="201"/>
      <c r="G4" s="201"/>
      <c r="H4" s="201"/>
      <c r="I4" s="201"/>
      <c r="J4" s="201"/>
      <c r="K4" s="201"/>
      <c r="L4" s="215"/>
      <c r="M4" s="215"/>
      <c r="N4" s="215"/>
      <c r="O4" s="215"/>
      <c r="P4" s="215"/>
      <c r="Q4" s="201"/>
      <c r="R4" s="216"/>
    </row>
    <row r="5" spans="3:24" ht="41.1" customHeight="1" x14ac:dyDescent="0.3">
      <c r="C5" s="150"/>
      <c r="D5" s="214"/>
      <c r="E5" s="246" t="s">
        <v>122</v>
      </c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01"/>
      <c r="R5" s="216"/>
    </row>
    <row r="6" spans="3:24" ht="4.5" customHeight="1" x14ac:dyDescent="0.25">
      <c r="C6" s="150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01"/>
      <c r="R6" s="216"/>
    </row>
    <row r="7" spans="3:24" ht="18.75" customHeight="1" x14ac:dyDescent="0.3">
      <c r="C7" s="150"/>
      <c r="D7" s="214"/>
      <c r="E7" s="246" t="s">
        <v>87</v>
      </c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01"/>
      <c r="R7" s="216"/>
    </row>
    <row r="8" spans="3:24" ht="5.25" customHeight="1" x14ac:dyDescent="0.25">
      <c r="C8" s="150"/>
      <c r="D8" s="214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01"/>
      <c r="R8" s="216"/>
    </row>
    <row r="9" spans="3:24" x14ac:dyDescent="0.25">
      <c r="C9" s="150"/>
      <c r="D9" s="214"/>
      <c r="E9" s="244" t="s">
        <v>149</v>
      </c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01"/>
      <c r="R9" s="216"/>
    </row>
    <row r="10" spans="3:24" ht="5.25" customHeight="1" x14ac:dyDescent="0.25">
      <c r="C10" s="150"/>
      <c r="D10" s="214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01"/>
      <c r="R10" s="216"/>
    </row>
    <row r="11" spans="3:24" x14ac:dyDescent="0.25">
      <c r="C11" s="150"/>
      <c r="D11" s="214"/>
      <c r="E11" s="244" t="s">
        <v>2</v>
      </c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01"/>
      <c r="R11" s="216"/>
    </row>
    <row r="12" spans="3:24" ht="4.5" customHeight="1" x14ac:dyDescent="0.25">
      <c r="C12" s="150"/>
      <c r="D12" s="175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203"/>
      <c r="R12" s="216"/>
    </row>
    <row r="13" spans="3:24" x14ac:dyDescent="0.25">
      <c r="C13" s="150"/>
      <c r="D13" s="177"/>
      <c r="E13" s="221"/>
      <c r="F13" s="221"/>
      <c r="G13" s="233" t="s">
        <v>1</v>
      </c>
      <c r="H13" s="221"/>
      <c r="I13" s="231" t="str">
        <f>+Balance!F6</f>
        <v>septiembre 2021</v>
      </c>
      <c r="J13" s="205"/>
      <c r="K13" s="221"/>
      <c r="L13" s="231" t="str">
        <f>+Balance!G6</f>
        <v>agosto 2021</v>
      </c>
      <c r="M13" s="205"/>
      <c r="N13" s="205"/>
      <c r="O13" s="232" t="s">
        <v>108</v>
      </c>
      <c r="P13" s="205"/>
      <c r="Q13" s="178"/>
      <c r="R13" s="151"/>
      <c r="S13" s="143"/>
      <c r="V13" s="144"/>
      <c r="W13" s="144"/>
      <c r="X13" s="145"/>
    </row>
    <row r="14" spans="3:24" ht="19.5" customHeight="1" x14ac:dyDescent="0.25">
      <c r="C14" s="150"/>
      <c r="D14" s="177"/>
      <c r="E14" s="221"/>
      <c r="F14" s="206" t="s">
        <v>130</v>
      </c>
      <c r="G14" s="206"/>
      <c r="H14" s="206"/>
      <c r="I14" s="192">
        <f>+Balance!F8</f>
        <v>660578.34000000008</v>
      </c>
      <c r="J14" s="192"/>
      <c r="K14" s="206"/>
      <c r="L14" s="192">
        <f>+Balance!G8</f>
        <v>811693.69000000006</v>
      </c>
      <c r="M14" s="192"/>
      <c r="N14" s="206"/>
      <c r="O14" s="192">
        <f>+I14-L14</f>
        <v>-151115.34999999998</v>
      </c>
      <c r="P14" s="192"/>
      <c r="Q14" s="228"/>
      <c r="R14" s="151"/>
      <c r="S14" s="143"/>
      <c r="V14" s="144"/>
      <c r="W14" s="144"/>
      <c r="X14" s="145"/>
    </row>
    <row r="15" spans="3:24" ht="19.5" customHeight="1" x14ac:dyDescent="0.25">
      <c r="C15" s="150"/>
      <c r="D15" s="177"/>
      <c r="E15" s="221"/>
      <c r="F15" s="206" t="s">
        <v>131</v>
      </c>
      <c r="G15" s="206"/>
      <c r="H15" s="221"/>
      <c r="I15" s="192">
        <f>+Balance!F14</f>
        <v>127626502.81999999</v>
      </c>
      <c r="J15" s="192"/>
      <c r="K15" s="189"/>
      <c r="L15" s="192">
        <f>+Balance!G14</f>
        <v>127626502.81999999</v>
      </c>
      <c r="M15" s="192"/>
      <c r="N15" s="189"/>
      <c r="O15" s="192">
        <f t="shared" ref="O15:O18" si="0">+I15-L15</f>
        <v>0</v>
      </c>
      <c r="P15" s="192"/>
      <c r="Q15" s="228"/>
      <c r="R15" s="151"/>
      <c r="S15" s="143"/>
      <c r="V15" s="144"/>
      <c r="W15" s="144"/>
      <c r="X15" s="145"/>
    </row>
    <row r="16" spans="3:24" ht="19.5" customHeight="1" x14ac:dyDescent="0.25">
      <c r="C16" s="150"/>
      <c r="D16" s="177"/>
      <c r="E16" s="221"/>
      <c r="F16" s="206" t="s">
        <v>132</v>
      </c>
      <c r="G16" s="206"/>
      <c r="H16" s="221"/>
      <c r="I16" s="192">
        <f>+Balance!F22</f>
        <v>5876932.9899999946</v>
      </c>
      <c r="J16" s="192"/>
      <c r="K16" s="189"/>
      <c r="L16" s="192">
        <f>+Balance!G22</f>
        <v>5915410.2899999917</v>
      </c>
      <c r="M16" s="192"/>
      <c r="N16" s="189"/>
      <c r="O16" s="192">
        <f t="shared" si="0"/>
        <v>-38477.29999999702</v>
      </c>
      <c r="P16" s="192"/>
      <c r="Q16" s="228"/>
      <c r="R16" s="151"/>
      <c r="S16" s="143"/>
      <c r="V16" s="144"/>
      <c r="W16" s="144"/>
      <c r="X16" s="145"/>
    </row>
    <row r="17" spans="3:24" ht="19.5" customHeight="1" x14ac:dyDescent="0.25">
      <c r="C17" s="150"/>
      <c r="D17" s="177"/>
      <c r="E17" s="221"/>
      <c r="F17" s="206" t="s">
        <v>133</v>
      </c>
      <c r="G17" s="206"/>
      <c r="H17" s="221"/>
      <c r="I17" s="192">
        <f>+Balance!F45</f>
        <v>6686535.7299999986</v>
      </c>
      <c r="J17" s="192"/>
      <c r="K17" s="189"/>
      <c r="L17" s="192">
        <f>+Balance!G45</f>
        <v>7026126.0700000003</v>
      </c>
      <c r="M17" s="192"/>
      <c r="N17" s="189"/>
      <c r="O17" s="192">
        <f t="shared" si="0"/>
        <v>-339590.34000000171</v>
      </c>
      <c r="P17" s="192"/>
      <c r="Q17" s="228"/>
      <c r="R17" s="151"/>
      <c r="S17" s="143"/>
      <c r="V17" s="144"/>
      <c r="W17" s="144"/>
      <c r="X17" s="145"/>
    </row>
    <row r="18" spans="3:24" ht="19.5" customHeight="1" x14ac:dyDescent="0.25">
      <c r="C18" s="150"/>
      <c r="D18" s="177"/>
      <c r="E18" s="206"/>
      <c r="F18" s="207" t="s">
        <v>134</v>
      </c>
      <c r="G18" s="206"/>
      <c r="H18" s="221"/>
      <c r="I18" s="189">
        <f>+Balance!F51</f>
        <v>5381609.3100000005</v>
      </c>
      <c r="J18" s="189"/>
      <c r="K18" s="189"/>
      <c r="L18" s="189">
        <f>+Balance!G51</f>
        <v>5126759.95</v>
      </c>
      <c r="M18" s="189"/>
      <c r="N18" s="189"/>
      <c r="O18" s="192">
        <f t="shared" si="0"/>
        <v>254849.36000000034</v>
      </c>
      <c r="P18" s="192"/>
      <c r="Q18" s="228"/>
      <c r="R18" s="151"/>
      <c r="S18" s="143"/>
      <c r="V18" s="144"/>
      <c r="W18" s="144"/>
      <c r="X18" s="145"/>
    </row>
    <row r="19" spans="3:24" ht="19.5" customHeight="1" x14ac:dyDescent="0.25">
      <c r="C19" s="150"/>
      <c r="D19" s="177"/>
      <c r="E19" s="206"/>
      <c r="F19" s="206" t="s">
        <v>135</v>
      </c>
      <c r="G19" s="206"/>
      <c r="H19" s="221"/>
      <c r="I19" s="180">
        <f>+Balance!F58</f>
        <v>69213.739999999991</v>
      </c>
      <c r="J19" s="189"/>
      <c r="K19" s="189"/>
      <c r="L19" s="180">
        <f>+Balance!G58</f>
        <v>71221.849999999977</v>
      </c>
      <c r="M19" s="189"/>
      <c r="N19" s="189"/>
      <c r="O19" s="181">
        <f>+I19-L19</f>
        <v>-2008.109999999986</v>
      </c>
      <c r="P19" s="192"/>
      <c r="Q19" s="228"/>
      <c r="R19" s="151"/>
      <c r="S19" s="143"/>
      <c r="V19" s="144"/>
      <c r="W19" s="144"/>
      <c r="X19" s="145"/>
    </row>
    <row r="20" spans="3:24" ht="5.25" hidden="1" customHeight="1" x14ac:dyDescent="0.25">
      <c r="C20" s="150"/>
      <c r="D20" s="177"/>
      <c r="E20" s="221"/>
      <c r="F20" s="206"/>
      <c r="G20" s="206"/>
      <c r="H20" s="221"/>
      <c r="I20" s="191"/>
      <c r="J20" s="191"/>
      <c r="K20" s="189"/>
      <c r="L20" s="191"/>
      <c r="M20" s="191"/>
      <c r="N20" s="189"/>
      <c r="O20" s="191"/>
      <c r="P20" s="191"/>
      <c r="Q20" s="178"/>
      <c r="R20" s="151"/>
      <c r="S20" s="143"/>
      <c r="V20" s="152"/>
      <c r="W20" s="144"/>
      <c r="X20" s="145"/>
    </row>
    <row r="21" spans="3:24" ht="21" customHeight="1" thickBot="1" x14ac:dyDescent="0.3">
      <c r="C21" s="150"/>
      <c r="D21" s="177"/>
      <c r="E21" s="221"/>
      <c r="F21" s="221"/>
      <c r="G21" s="208" t="s">
        <v>88</v>
      </c>
      <c r="H21" s="208" t="s">
        <v>0</v>
      </c>
      <c r="I21" s="182">
        <f>SUM(I14:I19)</f>
        <v>146301372.93000001</v>
      </c>
      <c r="J21" s="190"/>
      <c r="K21" s="208" t="s">
        <v>0</v>
      </c>
      <c r="L21" s="182">
        <f>SUM(L14:L19)</f>
        <v>146577714.66999996</v>
      </c>
      <c r="M21" s="190"/>
      <c r="N21" s="208" t="s">
        <v>0</v>
      </c>
      <c r="O21" s="182">
        <f>SUM(O14:O19)</f>
        <v>-276341.73999999836</v>
      </c>
      <c r="P21" s="190"/>
      <c r="Q21" s="228"/>
      <c r="R21" s="151"/>
      <c r="S21" s="143"/>
      <c r="V21" s="144"/>
      <c r="W21" s="144"/>
      <c r="X21" s="145"/>
    </row>
    <row r="22" spans="3:24" ht="8.25" customHeight="1" thickTop="1" x14ac:dyDescent="0.25">
      <c r="C22" s="150"/>
      <c r="D22" s="177"/>
      <c r="E22" s="206"/>
      <c r="F22" s="221"/>
      <c r="G22" s="221"/>
      <c r="H22" s="221"/>
      <c r="I22" s="207"/>
      <c r="J22" s="207"/>
      <c r="K22" s="221"/>
      <c r="L22" s="207"/>
      <c r="M22" s="207"/>
      <c r="N22" s="221"/>
      <c r="O22" s="207"/>
      <c r="P22" s="207"/>
      <c r="Q22" s="178"/>
      <c r="R22" s="151"/>
      <c r="S22" s="143"/>
      <c r="V22" s="144"/>
      <c r="W22" s="144"/>
      <c r="X22" s="145"/>
    </row>
    <row r="23" spans="3:24" ht="12.75" customHeight="1" x14ac:dyDescent="0.25">
      <c r="C23" s="150"/>
      <c r="D23" s="177"/>
      <c r="E23" s="221"/>
      <c r="F23" s="208" t="s">
        <v>117</v>
      </c>
      <c r="G23" s="204"/>
      <c r="H23" s="221"/>
      <c r="I23" s="207"/>
      <c r="J23" s="207"/>
      <c r="K23" s="221"/>
      <c r="L23" s="207"/>
      <c r="M23" s="207"/>
      <c r="N23" s="221"/>
      <c r="O23" s="207"/>
      <c r="P23" s="207"/>
      <c r="Q23" s="178"/>
      <c r="R23" s="151"/>
      <c r="S23" s="143"/>
      <c r="V23" s="144"/>
      <c r="W23" s="144"/>
      <c r="X23" s="145"/>
    </row>
    <row r="24" spans="3:24" ht="6" customHeight="1" x14ac:dyDescent="0.25">
      <c r="C24" s="150"/>
      <c r="D24" s="177"/>
      <c r="E24" s="206"/>
      <c r="F24" s="221"/>
      <c r="G24" s="221"/>
      <c r="H24" s="221"/>
      <c r="I24" s="207"/>
      <c r="J24" s="207"/>
      <c r="K24" s="221"/>
      <c r="L24" s="207"/>
      <c r="M24" s="207"/>
      <c r="N24" s="221"/>
      <c r="O24" s="207"/>
      <c r="P24" s="207"/>
      <c r="Q24" s="178"/>
      <c r="R24" s="151"/>
      <c r="S24" s="143"/>
      <c r="V24" s="144"/>
      <c r="W24" s="144"/>
      <c r="X24" s="145"/>
    </row>
    <row r="25" spans="3:24" ht="14.25" customHeight="1" x14ac:dyDescent="0.25">
      <c r="C25" s="150"/>
      <c r="D25" s="177"/>
      <c r="E25" s="204" t="s">
        <v>118</v>
      </c>
      <c r="F25" s="209"/>
      <c r="G25" s="221"/>
      <c r="H25" s="221"/>
      <c r="I25" s="207"/>
      <c r="J25" s="207"/>
      <c r="K25" s="221"/>
      <c r="L25" s="207"/>
      <c r="M25" s="207"/>
      <c r="N25" s="221"/>
      <c r="O25" s="207"/>
      <c r="P25" s="207"/>
      <c r="Q25" s="178"/>
      <c r="R25" s="151"/>
      <c r="S25" s="143"/>
      <c r="V25" s="144"/>
      <c r="W25" s="144"/>
      <c r="X25" s="145"/>
    </row>
    <row r="26" spans="3:24" ht="21" customHeight="1" x14ac:dyDescent="0.25">
      <c r="C26" s="150"/>
      <c r="D26" s="177"/>
      <c r="E26" s="206"/>
      <c r="F26" s="245" t="s">
        <v>136</v>
      </c>
      <c r="G26" s="245"/>
      <c r="H26" s="206"/>
      <c r="I26" s="192">
        <f>+Balance!F66</f>
        <v>426346.11</v>
      </c>
      <c r="J26" s="192"/>
      <c r="K26" s="206"/>
      <c r="L26" s="192">
        <f>+Balance!G66</f>
        <v>393526.84</v>
      </c>
      <c r="M26" s="192"/>
      <c r="N26" s="206"/>
      <c r="O26" s="192">
        <f t="shared" ref="O26:O27" si="1">+I26-L26</f>
        <v>32819.26999999996</v>
      </c>
      <c r="P26" s="192"/>
      <c r="Q26" s="178"/>
      <c r="R26" s="151"/>
      <c r="S26" s="143"/>
      <c r="V26" s="144"/>
      <c r="W26" s="144"/>
      <c r="X26" s="145"/>
    </row>
    <row r="27" spans="3:24" ht="21" customHeight="1" x14ac:dyDescent="0.25">
      <c r="C27" s="150"/>
      <c r="D27" s="177"/>
      <c r="E27" s="206"/>
      <c r="F27" s="221" t="s">
        <v>137</v>
      </c>
      <c r="G27" s="221"/>
      <c r="H27" s="221"/>
      <c r="I27" s="191">
        <f>+Balance!F72</f>
        <v>108136584.17</v>
      </c>
      <c r="J27" s="207"/>
      <c r="K27" s="221"/>
      <c r="L27" s="191">
        <f>+Balance!G72</f>
        <v>108143217.94</v>
      </c>
      <c r="M27" s="191"/>
      <c r="N27" s="221"/>
      <c r="O27" s="192">
        <f t="shared" si="1"/>
        <v>-6633.7699999958277</v>
      </c>
      <c r="P27" s="192"/>
      <c r="Q27" s="178"/>
      <c r="R27" s="151"/>
      <c r="S27" s="143"/>
      <c r="V27" s="144"/>
      <c r="W27" s="144"/>
      <c r="X27" s="145"/>
    </row>
    <row r="28" spans="3:24" ht="21" customHeight="1" x14ac:dyDescent="0.25">
      <c r="C28" s="150"/>
      <c r="D28" s="177"/>
      <c r="E28" s="221"/>
      <c r="F28" s="221" t="s">
        <v>138</v>
      </c>
      <c r="G28" s="221"/>
      <c r="H28" s="221"/>
      <c r="I28" s="183">
        <f>+Balance!F76</f>
        <v>834745.16</v>
      </c>
      <c r="J28" s="191"/>
      <c r="K28" s="221"/>
      <c r="L28" s="183">
        <f>+Balance!G76</f>
        <v>860066.64</v>
      </c>
      <c r="M28" s="191"/>
      <c r="N28" s="221"/>
      <c r="O28" s="181">
        <f>+I28-L28</f>
        <v>-25321.479999999981</v>
      </c>
      <c r="P28" s="192"/>
      <c r="Q28" s="179"/>
      <c r="R28" s="151"/>
      <c r="S28" s="143"/>
      <c r="V28" s="144"/>
      <c r="W28" s="144"/>
      <c r="X28" s="145"/>
    </row>
    <row r="29" spans="3:24" ht="4.5" hidden="1" customHeight="1" x14ac:dyDescent="0.25">
      <c r="C29" s="150"/>
      <c r="D29" s="177"/>
      <c r="E29" s="221"/>
      <c r="F29" s="221"/>
      <c r="G29" s="221"/>
      <c r="H29" s="221"/>
      <c r="I29" s="191"/>
      <c r="J29" s="191"/>
      <c r="K29" s="221"/>
      <c r="L29" s="191"/>
      <c r="M29" s="191"/>
      <c r="N29" s="221"/>
      <c r="O29" s="191"/>
      <c r="P29" s="191"/>
      <c r="Q29" s="178"/>
      <c r="R29" s="151"/>
      <c r="S29" s="143"/>
      <c r="V29" s="144"/>
      <c r="W29" s="144"/>
      <c r="X29" s="145"/>
    </row>
    <row r="30" spans="3:24" ht="21" customHeight="1" x14ac:dyDescent="0.25">
      <c r="C30" s="150"/>
      <c r="D30" s="177"/>
      <c r="E30" s="221"/>
      <c r="F30" s="221"/>
      <c r="G30" s="210" t="s">
        <v>89</v>
      </c>
      <c r="H30" s="208" t="s">
        <v>0</v>
      </c>
      <c r="I30" s="184">
        <f>SUM(I26:I28)</f>
        <v>109397675.44</v>
      </c>
      <c r="J30" s="190"/>
      <c r="K30" s="208" t="s">
        <v>0</v>
      </c>
      <c r="L30" s="184">
        <f>+L26+L27+L28</f>
        <v>109396811.42</v>
      </c>
      <c r="M30" s="190"/>
      <c r="N30" s="208" t="s">
        <v>0</v>
      </c>
      <c r="O30" s="184">
        <f>SUM(O26:O28)</f>
        <v>864.02000000415137</v>
      </c>
      <c r="P30" s="190"/>
      <c r="Q30" s="178"/>
      <c r="R30" s="151"/>
      <c r="S30" s="143"/>
      <c r="V30" s="144"/>
      <c r="W30" s="144"/>
      <c r="X30" s="145"/>
    </row>
    <row r="31" spans="3:24" ht="9.75" hidden="1" customHeight="1" x14ac:dyDescent="0.25">
      <c r="C31" s="150"/>
      <c r="D31" s="177"/>
      <c r="E31" s="221"/>
      <c r="F31" s="221"/>
      <c r="G31" s="206"/>
      <c r="H31" s="221"/>
      <c r="I31" s="207"/>
      <c r="J31" s="207"/>
      <c r="K31" s="221"/>
      <c r="L31" s="207"/>
      <c r="M31" s="207"/>
      <c r="N31" s="221"/>
      <c r="O31" s="207"/>
      <c r="P31" s="207"/>
      <c r="Q31" s="178"/>
      <c r="R31" s="151"/>
      <c r="S31" s="143"/>
      <c r="V31" s="144"/>
      <c r="W31" s="144"/>
      <c r="X31" s="145"/>
    </row>
    <row r="32" spans="3:24" ht="6" hidden="1" customHeight="1" x14ac:dyDescent="0.25">
      <c r="C32" s="150"/>
      <c r="D32" s="177"/>
      <c r="E32" s="221"/>
      <c r="F32" s="206"/>
      <c r="G32" s="206"/>
      <c r="H32" s="221"/>
      <c r="I32" s="207"/>
      <c r="J32" s="207"/>
      <c r="K32" s="221"/>
      <c r="L32" s="207"/>
      <c r="M32" s="207"/>
      <c r="N32" s="221"/>
      <c r="O32" s="207"/>
      <c r="P32" s="207"/>
      <c r="Q32" s="178"/>
      <c r="R32" s="151"/>
      <c r="S32" s="143"/>
      <c r="V32" s="144"/>
      <c r="W32" s="144"/>
      <c r="X32" s="145"/>
    </row>
    <row r="33" spans="3:24" ht="21" customHeight="1" x14ac:dyDescent="0.25">
      <c r="C33" s="150"/>
      <c r="D33" s="177"/>
      <c r="E33" s="204" t="s">
        <v>139</v>
      </c>
      <c r="F33" s="211"/>
      <c r="G33" s="206"/>
      <c r="H33" s="221"/>
      <c r="I33" s="207"/>
      <c r="J33" s="207"/>
      <c r="K33" s="221"/>
      <c r="L33" s="207"/>
      <c r="M33" s="207"/>
      <c r="N33" s="221"/>
      <c r="O33" s="207"/>
      <c r="P33" s="207"/>
      <c r="Q33" s="178"/>
      <c r="R33" s="151"/>
      <c r="S33" s="143"/>
      <c r="V33" s="144"/>
      <c r="W33" s="144"/>
      <c r="X33" s="145"/>
    </row>
    <row r="34" spans="3:24" ht="21" customHeight="1" x14ac:dyDescent="0.25">
      <c r="C34" s="150"/>
      <c r="D34" s="177"/>
      <c r="E34" s="221"/>
      <c r="F34" s="206" t="s">
        <v>9</v>
      </c>
      <c r="G34" s="206"/>
      <c r="H34" s="221"/>
      <c r="I34" s="192">
        <f>+Balance!F83</f>
        <v>151462091.38999999</v>
      </c>
      <c r="J34" s="192"/>
      <c r="K34" s="221"/>
      <c r="L34" s="192">
        <f>+Balance!G83</f>
        <v>151740638.25</v>
      </c>
      <c r="M34" s="192"/>
      <c r="N34" s="221"/>
      <c r="O34" s="192">
        <f t="shared" ref="O34:O36" si="2">+I34-L34</f>
        <v>-278546.86000001431</v>
      </c>
      <c r="P34" s="192"/>
      <c r="Q34" s="178"/>
      <c r="R34" s="151"/>
      <c r="S34" s="143"/>
      <c r="V34" s="144"/>
      <c r="W34" s="144"/>
      <c r="X34" s="145"/>
    </row>
    <row r="35" spans="3:24" ht="21" customHeight="1" x14ac:dyDescent="0.25">
      <c r="C35" s="150"/>
      <c r="D35" s="177"/>
      <c r="E35" s="221"/>
      <c r="F35" s="206" t="s">
        <v>113</v>
      </c>
      <c r="G35" s="206"/>
      <c r="H35" s="221"/>
      <c r="I35" s="192">
        <f>+Balance!F103</f>
        <v>113716931.27000001</v>
      </c>
      <c r="J35" s="192"/>
      <c r="K35" s="221"/>
      <c r="L35" s="192">
        <f>+Balance!G103</f>
        <v>113734403.13000001</v>
      </c>
      <c r="M35" s="192"/>
      <c r="N35" s="221"/>
      <c r="O35" s="192">
        <f t="shared" si="2"/>
        <v>-17471.859999999404</v>
      </c>
      <c r="P35" s="192"/>
      <c r="Q35" s="178"/>
      <c r="R35" s="153"/>
      <c r="S35" s="143"/>
      <c r="V35" s="144"/>
      <c r="W35" s="144"/>
      <c r="X35" s="145"/>
    </row>
    <row r="36" spans="3:24" ht="21" customHeight="1" x14ac:dyDescent="0.25">
      <c r="C36" s="150"/>
      <c r="D36" s="177"/>
      <c r="E36" s="221"/>
      <c r="F36" s="206" t="s">
        <v>141</v>
      </c>
      <c r="G36" s="206"/>
      <c r="H36" s="221"/>
      <c r="I36" s="192">
        <f>+Balance!F110</f>
        <v>-228617407.56</v>
      </c>
      <c r="J36" s="192"/>
      <c r="K36" s="221"/>
      <c r="L36" s="192">
        <f>+Balance!G110</f>
        <v>-228634879.41999999</v>
      </c>
      <c r="M36" s="192"/>
      <c r="N36" s="221"/>
      <c r="O36" s="192">
        <f t="shared" si="2"/>
        <v>17471.859999984503</v>
      </c>
      <c r="P36" s="192"/>
      <c r="Q36" s="178"/>
      <c r="R36" s="153"/>
      <c r="S36" s="143"/>
      <c r="V36" s="144"/>
      <c r="W36" s="144"/>
      <c r="X36" s="145"/>
    </row>
    <row r="37" spans="3:24" ht="21" customHeight="1" x14ac:dyDescent="0.25">
      <c r="C37" s="150"/>
      <c r="D37" s="177"/>
      <c r="E37" s="221"/>
      <c r="F37" s="206" t="s">
        <v>140</v>
      </c>
      <c r="G37" s="206"/>
      <c r="H37" s="221"/>
      <c r="I37" s="181">
        <f>+Balance!F111</f>
        <v>342082.39</v>
      </c>
      <c r="J37" s="192"/>
      <c r="K37" s="221"/>
      <c r="L37" s="181">
        <f>+Balance!G111</f>
        <v>340741.29</v>
      </c>
      <c r="M37" s="192"/>
      <c r="N37" s="221"/>
      <c r="O37" s="181">
        <f>+I37-L37</f>
        <v>1341.1000000000349</v>
      </c>
      <c r="P37" s="192"/>
      <c r="Q37" s="178"/>
      <c r="R37" s="153"/>
      <c r="S37" s="143"/>
      <c r="V37" s="144"/>
      <c r="W37" s="144"/>
      <c r="X37" s="145"/>
    </row>
    <row r="38" spans="3:24" ht="4.5" hidden="1" customHeight="1" x14ac:dyDescent="0.25">
      <c r="C38" s="150"/>
      <c r="D38" s="177"/>
      <c r="E38" s="221"/>
      <c r="F38" s="221"/>
      <c r="G38" s="206"/>
      <c r="H38" s="221"/>
      <c r="I38" s="191"/>
      <c r="J38" s="191"/>
      <c r="K38" s="221"/>
      <c r="L38" s="191"/>
      <c r="M38" s="191"/>
      <c r="N38" s="221"/>
      <c r="O38" s="191"/>
      <c r="P38" s="191"/>
      <c r="Q38" s="178"/>
      <c r="R38" s="151"/>
      <c r="S38" s="143"/>
      <c r="T38" s="154"/>
      <c r="V38" s="144"/>
      <c r="W38" s="144"/>
      <c r="X38" s="145"/>
    </row>
    <row r="39" spans="3:24" ht="21" customHeight="1" x14ac:dyDescent="0.25">
      <c r="C39" s="150"/>
      <c r="D39" s="177"/>
      <c r="E39" s="221"/>
      <c r="F39" s="221"/>
      <c r="G39" s="208" t="s">
        <v>90</v>
      </c>
      <c r="H39" s="210"/>
      <c r="I39" s="185">
        <f>SUM(I34:I38)</f>
        <v>36903697.489999995</v>
      </c>
      <c r="J39" s="193"/>
      <c r="K39" s="210"/>
      <c r="L39" s="185">
        <f>SUM(L34:L38)</f>
        <v>37180903.250000007</v>
      </c>
      <c r="M39" s="193"/>
      <c r="N39" s="210"/>
      <c r="O39" s="185">
        <f>SUM(O34:O38)</f>
        <v>-277205.76000002917</v>
      </c>
      <c r="P39" s="193"/>
      <c r="Q39" s="178"/>
      <c r="R39" s="151"/>
      <c r="S39" s="143"/>
      <c r="T39" s="154"/>
      <c r="V39" s="144"/>
      <c r="W39" s="144"/>
      <c r="X39" s="145"/>
    </row>
    <row r="40" spans="3:24" ht="8.25" hidden="1" customHeight="1" x14ac:dyDescent="0.25">
      <c r="C40" s="150"/>
      <c r="D40" s="177"/>
      <c r="E40" s="221"/>
      <c r="F40" s="221"/>
      <c r="G40" s="206"/>
      <c r="H40" s="221"/>
      <c r="I40" s="212"/>
      <c r="J40" s="212"/>
      <c r="K40" s="221"/>
      <c r="L40" s="212"/>
      <c r="M40" s="212"/>
      <c r="N40" s="221"/>
      <c r="O40" s="212"/>
      <c r="P40" s="212"/>
      <c r="Q40" s="178"/>
      <c r="R40" s="151"/>
      <c r="S40" s="143"/>
      <c r="T40" s="154"/>
      <c r="V40" s="144"/>
      <c r="W40" s="144"/>
      <c r="X40" s="145"/>
    </row>
    <row r="41" spans="3:24" ht="7.5" hidden="1" customHeight="1" thickBot="1" x14ac:dyDescent="0.3">
      <c r="C41" s="150"/>
      <c r="D41" s="177"/>
      <c r="E41" s="221"/>
      <c r="F41" s="221"/>
      <c r="G41" s="206"/>
      <c r="H41" s="221"/>
      <c r="I41" s="191"/>
      <c r="J41" s="191"/>
      <c r="K41" s="221"/>
      <c r="L41" s="191"/>
      <c r="M41" s="191"/>
      <c r="N41" s="221"/>
      <c r="O41" s="191"/>
      <c r="P41" s="191"/>
      <c r="Q41" s="178"/>
      <c r="R41" s="151"/>
      <c r="S41" s="143"/>
      <c r="T41" s="154"/>
      <c r="V41" s="144"/>
      <c r="W41" s="144"/>
      <c r="X41" s="145"/>
    </row>
    <row r="42" spans="3:24" ht="21" customHeight="1" thickBot="1" x14ac:dyDescent="0.3">
      <c r="C42" s="150"/>
      <c r="D42" s="177"/>
      <c r="E42" s="221"/>
      <c r="F42" s="221"/>
      <c r="G42" s="208" t="s">
        <v>91</v>
      </c>
      <c r="H42" s="208" t="s">
        <v>0</v>
      </c>
      <c r="I42" s="182">
        <f>+I30+I39</f>
        <v>146301372.93000001</v>
      </c>
      <c r="J42" s="190"/>
      <c r="K42" s="208" t="s">
        <v>0</v>
      </c>
      <c r="L42" s="182">
        <f>+L30+L39</f>
        <v>146577714.67000002</v>
      </c>
      <c r="M42" s="190"/>
      <c r="N42" s="208" t="s">
        <v>0</v>
      </c>
      <c r="O42" s="182">
        <f>+O30+O39</f>
        <v>-276341.74000002502</v>
      </c>
      <c r="P42" s="190"/>
      <c r="Q42" s="179"/>
      <c r="R42" s="151"/>
      <c r="S42" s="143"/>
      <c r="V42" s="144"/>
      <c r="W42" s="144"/>
      <c r="X42" s="145"/>
    </row>
    <row r="43" spans="3:24" ht="6.75" customHeight="1" thickTop="1" x14ac:dyDescent="0.25">
      <c r="C43" s="150"/>
      <c r="D43" s="186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8"/>
      <c r="R43" s="151"/>
      <c r="S43" s="143"/>
      <c r="T43" s="155"/>
      <c r="V43" s="144"/>
      <c r="W43" s="144"/>
      <c r="X43" s="145"/>
    </row>
    <row r="44" spans="3:24" x14ac:dyDescent="0.25">
      <c r="C44" s="150"/>
      <c r="D44" s="214"/>
      <c r="E44" s="201"/>
      <c r="F44" s="201"/>
      <c r="G44" s="201"/>
      <c r="H44" s="217"/>
      <c r="I44" s="201"/>
      <c r="J44" s="201"/>
      <c r="K44" s="217"/>
      <c r="L44" s="201"/>
      <c r="M44" s="201"/>
      <c r="N44" s="201"/>
      <c r="O44" s="201"/>
      <c r="P44" s="201"/>
      <c r="Q44" s="201"/>
      <c r="R44" s="216"/>
      <c r="S44" s="202"/>
    </row>
    <row r="45" spans="3:24" x14ac:dyDescent="0.25">
      <c r="C45" s="150"/>
      <c r="D45" s="214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16"/>
      <c r="S45" s="202"/>
    </row>
    <row r="46" spans="3:24" x14ac:dyDescent="0.25">
      <c r="C46" s="150"/>
      <c r="D46" s="214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16"/>
      <c r="S46" s="202"/>
    </row>
    <row r="47" spans="3:24" x14ac:dyDescent="0.25">
      <c r="C47" s="150"/>
      <c r="D47" s="214"/>
      <c r="E47" s="201"/>
      <c r="F47" s="201"/>
      <c r="G47" s="201"/>
      <c r="H47" s="201"/>
      <c r="I47" s="218"/>
      <c r="J47" s="218"/>
      <c r="K47" s="201"/>
      <c r="L47" s="201"/>
      <c r="M47" s="201"/>
      <c r="N47" s="201"/>
      <c r="O47" s="201"/>
      <c r="P47" s="201"/>
      <c r="Q47" s="201"/>
      <c r="R47" s="216"/>
      <c r="S47" s="202"/>
    </row>
    <row r="48" spans="3:24" x14ac:dyDescent="0.25">
      <c r="C48" s="150"/>
      <c r="D48" s="214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16"/>
      <c r="S48" s="202"/>
    </row>
    <row r="49" spans="3:19" x14ac:dyDescent="0.25">
      <c r="C49" s="150"/>
      <c r="D49" s="214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16"/>
      <c r="S49" s="202"/>
    </row>
    <row r="50" spans="3:19" x14ac:dyDescent="0.25">
      <c r="C50" s="150"/>
      <c r="D50" s="214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16"/>
      <c r="S50" s="202"/>
    </row>
    <row r="51" spans="3:19" x14ac:dyDescent="0.25">
      <c r="C51" s="150"/>
      <c r="D51" s="214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16"/>
      <c r="S51" s="202"/>
    </row>
    <row r="52" spans="3:19" x14ac:dyDescent="0.25">
      <c r="C52" s="150"/>
      <c r="D52" s="214"/>
      <c r="E52" s="244" t="s">
        <v>144</v>
      </c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01"/>
      <c r="R52" s="216"/>
      <c r="S52" s="202"/>
    </row>
    <row r="53" spans="3:19" x14ac:dyDescent="0.25">
      <c r="C53" s="150"/>
      <c r="D53" s="214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16"/>
      <c r="S53" s="202"/>
    </row>
    <row r="54" spans="3:19" hidden="1" x14ac:dyDescent="0.25">
      <c r="C54" s="150"/>
      <c r="D54" s="214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16"/>
      <c r="S54" s="202"/>
    </row>
    <row r="55" spans="3:19" hidden="1" x14ac:dyDescent="0.25">
      <c r="C55" s="150"/>
      <c r="D55" s="214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16"/>
      <c r="S55" s="202"/>
    </row>
    <row r="56" spans="3:19" x14ac:dyDescent="0.25">
      <c r="C56" s="150"/>
      <c r="D56" s="214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16"/>
      <c r="S56" s="202"/>
    </row>
    <row r="57" spans="3:19" ht="15.75" thickBot="1" x14ac:dyDescent="0.3">
      <c r="C57" s="156"/>
      <c r="D57" s="157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219"/>
      <c r="S57" s="202"/>
    </row>
    <row r="58" spans="3:19" x14ac:dyDescent="0.25">
      <c r="E58" s="159"/>
      <c r="I58" s="160"/>
      <c r="J58" s="160"/>
    </row>
    <row r="62" spans="3:19" ht="21.75" customHeight="1" x14ac:dyDescent="0.25"/>
    <row r="67" spans="9:15" x14ac:dyDescent="0.25">
      <c r="O67" s="227"/>
    </row>
    <row r="72" spans="9:15" x14ac:dyDescent="0.25">
      <c r="I72" s="173"/>
      <c r="L72" s="174"/>
      <c r="M72" s="174"/>
    </row>
    <row r="73" spans="9:15" x14ac:dyDescent="0.25">
      <c r="I73" s="173"/>
      <c r="L73" s="174"/>
      <c r="M73" s="174"/>
    </row>
  </sheetData>
  <mergeCells count="6">
    <mergeCell ref="E52:P52"/>
    <mergeCell ref="F26:G26"/>
    <mergeCell ref="E5:P5"/>
    <mergeCell ref="E7:P7"/>
    <mergeCell ref="E9:P9"/>
    <mergeCell ref="E11:P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F69"/>
  <sheetViews>
    <sheetView showGridLines="0" tabSelected="1" topLeftCell="A27" zoomScale="90" zoomScaleNormal="90" workbookViewId="0">
      <selection activeCell="F12" sqref="F12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48.5703125" style="2" customWidth="1"/>
    <col min="4" max="4" width="17.7109375" style="2" customWidth="1"/>
    <col min="5" max="5" width="17.5703125" style="2" customWidth="1"/>
    <col min="6" max="6" width="16.140625" style="2" customWidth="1"/>
    <col min="7" max="14" width="11.42578125" style="2" customWidth="1"/>
    <col min="15" max="16384" width="11.42578125" style="2"/>
  </cols>
  <sheetData>
    <row r="1" spans="1:6" ht="21" x14ac:dyDescent="0.35">
      <c r="A1" s="121"/>
      <c r="B1" s="123"/>
      <c r="C1" s="124"/>
      <c r="D1" s="124"/>
      <c r="E1" s="124"/>
      <c r="F1" s="124"/>
    </row>
    <row r="2" spans="1:6" ht="21" x14ac:dyDescent="0.35">
      <c r="A2" s="121"/>
      <c r="B2" s="123"/>
      <c r="C2" s="124"/>
      <c r="D2" s="124"/>
      <c r="E2" s="124"/>
      <c r="F2" s="124"/>
    </row>
    <row r="3" spans="1:6" ht="44.25" customHeight="1" x14ac:dyDescent="0.35">
      <c r="A3" s="248" t="s">
        <v>109</v>
      </c>
      <c r="B3" s="248"/>
      <c r="C3" s="248"/>
      <c r="D3" s="248"/>
      <c r="E3" s="248"/>
      <c r="F3" s="248"/>
    </row>
    <row r="4" spans="1:6" ht="18.75" x14ac:dyDescent="0.3">
      <c r="A4" s="249" t="s">
        <v>150</v>
      </c>
      <c r="B4" s="249"/>
      <c r="C4" s="249"/>
      <c r="D4" s="249"/>
      <c r="E4" s="249"/>
      <c r="F4" s="249"/>
    </row>
    <row r="5" spans="1:6" ht="15.75" x14ac:dyDescent="0.25">
      <c r="A5" s="250" t="s">
        <v>2</v>
      </c>
      <c r="B5" s="250"/>
      <c r="C5" s="250"/>
      <c r="D5" s="250"/>
      <c r="E5" s="250"/>
      <c r="F5" s="250"/>
    </row>
    <row r="6" spans="1:6" ht="16.5" customHeight="1" x14ac:dyDescent="0.25">
      <c r="A6" s="121"/>
      <c r="B6" s="251" t="s">
        <v>78</v>
      </c>
      <c r="C6" s="252"/>
      <c r="D6" s="260" t="s">
        <v>148</v>
      </c>
      <c r="E6" s="260" t="s">
        <v>147</v>
      </c>
      <c r="F6" s="257" t="s">
        <v>120</v>
      </c>
    </row>
    <row r="7" spans="1:6" ht="17.25" hidden="1" customHeight="1" x14ac:dyDescent="0.25">
      <c r="A7" s="121"/>
      <c r="B7" s="253"/>
      <c r="C7" s="254"/>
      <c r="D7" s="261"/>
      <c r="E7" s="261"/>
      <c r="F7" s="258"/>
    </row>
    <row r="8" spans="1:6" ht="12.75" customHeight="1" x14ac:dyDescent="0.25">
      <c r="A8" s="121"/>
      <c r="B8" s="255"/>
      <c r="C8" s="256"/>
      <c r="D8" s="262"/>
      <c r="E8" s="262"/>
      <c r="F8" s="259"/>
    </row>
    <row r="9" spans="1:6" ht="7.5" customHeight="1" x14ac:dyDescent="0.25">
      <c r="A9" s="121"/>
      <c r="B9" s="126"/>
      <c r="C9" s="127"/>
      <c r="D9" s="71"/>
      <c r="E9" s="71"/>
      <c r="F9" s="32"/>
    </row>
    <row r="10" spans="1:6" ht="21" customHeight="1" x14ac:dyDescent="0.25">
      <c r="A10" s="121"/>
      <c r="B10" s="238" t="s">
        <v>128</v>
      </c>
      <c r="C10" s="239"/>
      <c r="D10" s="240">
        <f>SUM(D11:D16)</f>
        <v>3044978.71</v>
      </c>
      <c r="E10" s="240">
        <f>SUM(E11:E16)</f>
        <v>2925869.27</v>
      </c>
      <c r="F10" s="240">
        <f>D10-E10</f>
        <v>119109.43999999994</v>
      </c>
    </row>
    <row r="11" spans="1:6" ht="21" customHeight="1" x14ac:dyDescent="0.25">
      <c r="A11" s="121"/>
      <c r="B11" s="126"/>
      <c r="C11" s="128" t="s">
        <v>103</v>
      </c>
      <c r="D11" s="54">
        <v>2103512.1800000002</v>
      </c>
      <c r="E11" s="54">
        <v>2056972.79</v>
      </c>
      <c r="F11" s="23">
        <f t="shared" ref="F11:F16" si="0">+D11-E11</f>
        <v>46539.39000000013</v>
      </c>
    </row>
    <row r="12" spans="1:6" ht="21" customHeight="1" x14ac:dyDescent="0.25">
      <c r="A12" s="121"/>
      <c r="B12" s="126"/>
      <c r="C12" s="128" t="s">
        <v>79</v>
      </c>
      <c r="D12" s="54">
        <v>180138.49</v>
      </c>
      <c r="E12" s="54">
        <v>163659.06</v>
      </c>
      <c r="F12" s="23">
        <f t="shared" si="0"/>
        <v>16479.429999999993</v>
      </c>
    </row>
    <row r="13" spans="1:6" ht="21" customHeight="1" x14ac:dyDescent="0.25">
      <c r="A13" s="121"/>
      <c r="B13" s="126"/>
      <c r="C13" s="128" t="s">
        <v>104</v>
      </c>
      <c r="D13" s="54">
        <v>23489.41</v>
      </c>
      <c r="E13" s="54">
        <v>22001.73</v>
      </c>
      <c r="F13" s="23">
        <f t="shared" si="0"/>
        <v>1487.6800000000003</v>
      </c>
    </row>
    <row r="14" spans="1:6" ht="21" customHeight="1" x14ac:dyDescent="0.25">
      <c r="A14" s="121"/>
      <c r="B14" s="126"/>
      <c r="C14" s="128" t="s">
        <v>81</v>
      </c>
      <c r="D14" s="54">
        <v>552572.85</v>
      </c>
      <c r="E14" s="54">
        <v>508908.05</v>
      </c>
      <c r="F14" s="23">
        <f t="shared" si="0"/>
        <v>43664.799999999988</v>
      </c>
    </row>
    <row r="15" spans="1:6" ht="21" customHeight="1" x14ac:dyDescent="0.25">
      <c r="A15" s="121"/>
      <c r="B15" s="126"/>
      <c r="C15" s="128" t="s">
        <v>80</v>
      </c>
      <c r="D15" s="54">
        <v>43141.69</v>
      </c>
      <c r="E15" s="54">
        <v>43141.69</v>
      </c>
      <c r="F15" s="23">
        <f t="shared" si="0"/>
        <v>0</v>
      </c>
    </row>
    <row r="16" spans="1:6" ht="21" customHeight="1" x14ac:dyDescent="0.25">
      <c r="A16" s="121"/>
      <c r="B16" s="126"/>
      <c r="C16" s="128" t="s">
        <v>82</v>
      </c>
      <c r="D16" s="129">
        <v>142124.09</v>
      </c>
      <c r="E16" s="129">
        <v>131185.95000000001</v>
      </c>
      <c r="F16" s="28">
        <f t="shared" si="0"/>
        <v>10938.139999999985</v>
      </c>
    </row>
    <row r="17" spans="1:6" ht="7.5" customHeight="1" x14ac:dyDescent="0.25">
      <c r="A17" s="121"/>
      <c r="B17" s="126"/>
      <c r="C17" s="127"/>
      <c r="D17" s="71"/>
      <c r="E17" s="71"/>
      <c r="F17" s="32"/>
    </row>
    <row r="18" spans="1:6" ht="21" customHeight="1" x14ac:dyDescent="0.25">
      <c r="A18" s="121"/>
      <c r="B18" s="241" t="s">
        <v>129</v>
      </c>
      <c r="C18" s="239"/>
      <c r="D18" s="240">
        <f>SUM(D19:D21)</f>
        <v>57641.69</v>
      </c>
      <c r="E18" s="240">
        <f>SUM(E19:E21)</f>
        <v>55238.09</v>
      </c>
      <c r="F18" s="240">
        <f>D18-E18</f>
        <v>2403.6000000000058</v>
      </c>
    </row>
    <row r="19" spans="1:6" ht="21" hidden="1" customHeight="1" x14ac:dyDescent="0.25">
      <c r="A19" s="121"/>
      <c r="B19" s="126"/>
      <c r="C19" s="128"/>
      <c r="D19" s="54"/>
      <c r="E19" s="54"/>
      <c r="F19" s="23"/>
    </row>
    <row r="20" spans="1:6" ht="21" hidden="1" customHeight="1" x14ac:dyDescent="0.25">
      <c r="A20" s="121"/>
      <c r="B20" s="126"/>
      <c r="C20" s="128"/>
      <c r="D20" s="54"/>
      <c r="E20" s="54"/>
      <c r="F20" s="23"/>
    </row>
    <row r="21" spans="1:6" ht="21" customHeight="1" x14ac:dyDescent="0.25">
      <c r="A21" s="121"/>
      <c r="B21" s="126"/>
      <c r="C21" s="128" t="s">
        <v>115</v>
      </c>
      <c r="D21" s="129">
        <v>57641.69</v>
      </c>
      <c r="E21" s="129">
        <v>55238.09</v>
      </c>
      <c r="F21" s="28">
        <f>+D21-E21</f>
        <v>2403.6000000000058</v>
      </c>
    </row>
    <row r="22" spans="1:6" ht="6" hidden="1" customHeight="1" x14ac:dyDescent="0.25">
      <c r="A22" s="121"/>
      <c r="B22" s="165"/>
      <c r="C22" s="125"/>
      <c r="D22" s="94"/>
      <c r="E22" s="94"/>
      <c r="F22" s="117"/>
    </row>
    <row r="23" spans="1:6" ht="6.75" customHeight="1" x14ac:dyDescent="0.25">
      <c r="A23" s="121"/>
      <c r="B23" s="126"/>
      <c r="C23" s="127"/>
      <c r="D23" s="31"/>
      <c r="E23" s="31"/>
      <c r="F23" s="32"/>
    </row>
    <row r="24" spans="1:6" ht="16.5" thickBot="1" x14ac:dyDescent="0.3">
      <c r="A24" s="121"/>
      <c r="B24" s="242" t="s">
        <v>83</v>
      </c>
      <c r="C24" s="235"/>
      <c r="D24" s="237">
        <f>D10+D18+D22</f>
        <v>3102620.4</v>
      </c>
      <c r="E24" s="237">
        <f>E10+E18+E22</f>
        <v>2981107.36</v>
      </c>
      <c r="F24" s="243">
        <f>+F10+F18</f>
        <v>121513.03999999995</v>
      </c>
    </row>
    <row r="25" spans="1:6" ht="9" customHeight="1" thickTop="1" x14ac:dyDescent="0.25">
      <c r="A25" s="121"/>
      <c r="B25" s="127"/>
      <c r="C25" s="127"/>
      <c r="D25" s="29"/>
      <c r="E25" s="29"/>
      <c r="F25" s="29"/>
    </row>
    <row r="26" spans="1:6" ht="15.75" x14ac:dyDescent="0.25">
      <c r="A26" s="121"/>
      <c r="B26" s="169" t="s">
        <v>84</v>
      </c>
      <c r="C26" s="131"/>
      <c r="D26" s="132"/>
      <c r="E26" s="132"/>
      <c r="F26" s="133"/>
    </row>
    <row r="27" spans="1:6" ht="5.25" customHeight="1" x14ac:dyDescent="0.25">
      <c r="A27" s="121"/>
      <c r="B27" s="134"/>
      <c r="C27" s="127"/>
      <c r="D27" s="31"/>
      <c r="E27" s="31"/>
      <c r="F27" s="32"/>
    </row>
    <row r="28" spans="1:6" ht="20.45" customHeight="1" x14ac:dyDescent="0.25">
      <c r="A28" s="121"/>
      <c r="B28" s="230" t="s">
        <v>114</v>
      </c>
      <c r="C28" s="239"/>
      <c r="D28" s="240">
        <f>SUM(D29:D32)</f>
        <v>2526664.1800000002</v>
      </c>
      <c r="E28" s="240">
        <f>SUM(E29:E32)</f>
        <v>2406492.2400000002</v>
      </c>
      <c r="F28" s="240">
        <f>D28-E28</f>
        <v>120171.93999999994</v>
      </c>
    </row>
    <row r="29" spans="1:6" ht="21" customHeight="1" x14ac:dyDescent="0.25">
      <c r="A29" s="121"/>
      <c r="B29" s="170"/>
      <c r="C29" s="128" t="s">
        <v>124</v>
      </c>
      <c r="D29" s="37">
        <v>1780752.66</v>
      </c>
      <c r="E29" s="37">
        <v>1692421.54</v>
      </c>
      <c r="F29" s="23">
        <f t="shared" ref="F29:F32" si="1">+D29-E29</f>
        <v>88331.119999999879</v>
      </c>
    </row>
    <row r="30" spans="1:6" ht="21" customHeight="1" x14ac:dyDescent="0.25">
      <c r="A30" s="121"/>
      <c r="B30" s="134"/>
      <c r="C30" s="128" t="s">
        <v>125</v>
      </c>
      <c r="D30" s="37">
        <v>34846.57</v>
      </c>
      <c r="E30" s="37">
        <v>30671.200000000001</v>
      </c>
      <c r="F30" s="23">
        <f t="shared" si="1"/>
        <v>4175.369999999999</v>
      </c>
    </row>
    <row r="31" spans="1:6" ht="21" customHeight="1" x14ac:dyDescent="0.25">
      <c r="A31" s="121"/>
      <c r="B31" s="134"/>
      <c r="C31" s="128" t="s">
        <v>126</v>
      </c>
      <c r="D31" s="37">
        <f>298154.35-D37</f>
        <v>64280.51999999999</v>
      </c>
      <c r="E31" s="37">
        <f>292563.7-E37</f>
        <v>58689.870000000024</v>
      </c>
      <c r="F31" s="23">
        <f t="shared" si="1"/>
        <v>5590.6499999999651</v>
      </c>
    </row>
    <row r="32" spans="1:6" ht="21" customHeight="1" x14ac:dyDescent="0.25">
      <c r="A32" s="121"/>
      <c r="B32" s="134"/>
      <c r="C32" s="128" t="s">
        <v>127</v>
      </c>
      <c r="D32" s="37">
        <v>646784.43000000005</v>
      </c>
      <c r="E32" s="37">
        <v>624709.63</v>
      </c>
      <c r="F32" s="23">
        <f t="shared" si="1"/>
        <v>22074.800000000047</v>
      </c>
    </row>
    <row r="33" spans="1:6" ht="6.75" customHeight="1" x14ac:dyDescent="0.25">
      <c r="A33" s="121"/>
      <c r="B33" s="134"/>
      <c r="C33" s="135"/>
      <c r="D33" s="136"/>
      <c r="E33" s="136"/>
      <c r="F33" s="117"/>
    </row>
    <row r="34" spans="1:6" ht="10.5" customHeight="1" x14ac:dyDescent="0.25">
      <c r="A34" s="121"/>
      <c r="B34" s="134"/>
      <c r="C34" s="127"/>
      <c r="D34" s="31"/>
      <c r="E34" s="31"/>
      <c r="F34" s="32"/>
    </row>
    <row r="35" spans="1:6" ht="21" customHeight="1" x14ac:dyDescent="0.25">
      <c r="A35" s="121"/>
      <c r="B35" s="230" t="s">
        <v>119</v>
      </c>
      <c r="C35" s="239"/>
      <c r="D35" s="240">
        <f>SUM(D36:D38)</f>
        <v>233873.83</v>
      </c>
      <c r="E35" s="240">
        <f>SUM(E36:E38)</f>
        <v>233873.83</v>
      </c>
      <c r="F35" s="240">
        <f>D35-E35</f>
        <v>0</v>
      </c>
    </row>
    <row r="36" spans="1:6" ht="21" hidden="1" customHeight="1" x14ac:dyDescent="0.25">
      <c r="A36" s="121"/>
      <c r="B36" s="170"/>
      <c r="C36" s="128" t="s">
        <v>110</v>
      </c>
      <c r="D36" s="137">
        <v>0</v>
      </c>
      <c r="E36" s="137">
        <v>0</v>
      </c>
      <c r="F36" s="138">
        <f>+D36-E36</f>
        <v>0</v>
      </c>
    </row>
    <row r="37" spans="1:6" ht="20.25" customHeight="1" x14ac:dyDescent="0.25">
      <c r="A37" s="121"/>
      <c r="B37" s="134"/>
      <c r="C37" s="128" t="s">
        <v>106</v>
      </c>
      <c r="D37" s="37">
        <v>233873.83</v>
      </c>
      <c r="E37" s="37">
        <v>233873.83</v>
      </c>
      <c r="F37" s="23">
        <f>+D37-E37</f>
        <v>0</v>
      </c>
    </row>
    <row r="38" spans="1:6" ht="20.25" hidden="1" customHeight="1" x14ac:dyDescent="0.25">
      <c r="A38" s="121"/>
      <c r="B38" s="171"/>
      <c r="C38" s="139" t="s">
        <v>107</v>
      </c>
      <c r="D38" s="27">
        <v>0</v>
      </c>
      <c r="E38" s="27">
        <v>0</v>
      </c>
      <c r="F38" s="64">
        <f>+D38-E38</f>
        <v>0</v>
      </c>
    </row>
    <row r="39" spans="1:6" ht="6.75" customHeight="1" x14ac:dyDescent="0.25">
      <c r="A39" s="121"/>
      <c r="B39" s="126"/>
      <c r="C39" s="127"/>
      <c r="D39" s="162"/>
      <c r="E39" s="162"/>
      <c r="F39" s="163"/>
    </row>
    <row r="40" spans="1:6" ht="16.5" thickBot="1" x14ac:dyDescent="0.3">
      <c r="A40" s="121"/>
      <c r="B40" s="166" t="s">
        <v>85</v>
      </c>
      <c r="C40" s="130"/>
      <c r="D40" s="167">
        <f>D28+D35</f>
        <v>2760538.0100000002</v>
      </c>
      <c r="E40" s="167">
        <f t="shared" ref="E40:F40" si="2">E28+E35</f>
        <v>2640366.0700000003</v>
      </c>
      <c r="F40" s="168">
        <f t="shared" si="2"/>
        <v>120171.93999999994</v>
      </c>
    </row>
    <row r="41" spans="1:6" ht="8.25" customHeight="1" thickTop="1" thickBot="1" x14ac:dyDescent="0.3">
      <c r="A41" s="121"/>
      <c r="B41" s="127"/>
      <c r="C41" s="127"/>
      <c r="D41" s="29"/>
      <c r="E41" s="161"/>
      <c r="F41" s="161"/>
    </row>
    <row r="42" spans="1:6" ht="7.5" customHeight="1" thickTop="1" x14ac:dyDescent="0.25">
      <c r="A42" s="121"/>
      <c r="B42" s="172"/>
      <c r="C42" s="224"/>
      <c r="D42" s="225"/>
      <c r="E42" s="226"/>
      <c r="F42" s="229"/>
    </row>
    <row r="43" spans="1:6" ht="16.5" thickBot="1" x14ac:dyDescent="0.3">
      <c r="A43" s="121"/>
      <c r="B43" s="234" t="s">
        <v>146</v>
      </c>
      <c r="C43" s="235"/>
      <c r="D43" s="236">
        <f>+D24-D40</f>
        <v>342082.38999999966</v>
      </c>
      <c r="E43" s="236">
        <f>E24-E40</f>
        <v>340741.28999999957</v>
      </c>
      <c r="F43" s="237">
        <f>D43-E43</f>
        <v>1341.1000000000931</v>
      </c>
    </row>
    <row r="44" spans="1:6" ht="16.5" thickTop="1" x14ac:dyDescent="0.25">
      <c r="A44" s="121"/>
      <c r="B44" s="121"/>
      <c r="C44" s="121"/>
      <c r="D44" s="25"/>
      <c r="E44" s="25"/>
      <c r="F44" s="25"/>
    </row>
    <row r="45" spans="1:6" ht="15.75" x14ac:dyDescent="0.25">
      <c r="A45" s="121"/>
      <c r="B45" s="121"/>
      <c r="C45" s="121"/>
      <c r="D45" s="25"/>
      <c r="E45" s="121"/>
      <c r="F45" s="121"/>
    </row>
    <row r="46" spans="1:6" ht="15.75" x14ac:dyDescent="0.25">
      <c r="A46" s="121"/>
      <c r="B46" s="121"/>
      <c r="C46" s="121"/>
      <c r="D46" s="140"/>
      <c r="E46" s="121"/>
      <c r="F46" s="121"/>
    </row>
    <row r="47" spans="1:6" ht="15.75" x14ac:dyDescent="0.25">
      <c r="A47" s="121"/>
      <c r="B47" s="121"/>
      <c r="C47" s="121"/>
      <c r="D47" s="121"/>
      <c r="E47" s="121"/>
      <c r="F47" s="121"/>
    </row>
    <row r="51" spans="2:6" s="141" customFormat="1" ht="17.25" customHeight="1" x14ac:dyDescent="0.25">
      <c r="B51" s="247" t="s">
        <v>145</v>
      </c>
      <c r="C51" s="247"/>
      <c r="D51" s="247"/>
      <c r="E51" s="247"/>
      <c r="F51" s="247"/>
    </row>
    <row r="61" spans="2:6" x14ac:dyDescent="0.2">
      <c r="B61" s="164"/>
      <c r="C61" s="164"/>
    </row>
    <row r="62" spans="2:6" x14ac:dyDescent="0.2">
      <c r="B62" s="164"/>
      <c r="C62" s="164"/>
    </row>
    <row r="63" spans="2:6" x14ac:dyDescent="0.2">
      <c r="B63" s="164"/>
      <c r="C63" s="164"/>
      <c r="D63" s="1"/>
    </row>
    <row r="64" spans="2:6" x14ac:dyDescent="0.2">
      <c r="B64" s="164"/>
      <c r="C64" s="164"/>
      <c r="E64" s="1"/>
      <c r="F64" s="38"/>
    </row>
    <row r="68" spans="5:5" x14ac:dyDescent="0.2">
      <c r="E68" s="38"/>
    </row>
    <row r="69" spans="5:5" x14ac:dyDescent="0.2">
      <c r="E69" s="38"/>
    </row>
  </sheetData>
  <mergeCells count="8">
    <mergeCell ref="B51:F51"/>
    <mergeCell ref="A3:F3"/>
    <mergeCell ref="A4:F4"/>
    <mergeCell ref="A5:F5"/>
    <mergeCell ref="B6:C8"/>
    <mergeCell ref="F6:F8"/>
    <mergeCell ref="D6:D8"/>
    <mergeCell ref="E6:E8"/>
  </mergeCells>
  <phoneticPr fontId="2" type="noConversion"/>
  <printOptions horizontalCentered="1"/>
  <pageMargins left="0.23622047244094491" right="0.23622047244094491" top="0.6692913385826772" bottom="0.31496062992125984" header="0" footer="0"/>
  <pageSetup scale="8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32"/>
  <sheetViews>
    <sheetView showGridLines="0" zoomScale="90" zoomScaleNormal="90" workbookViewId="0">
      <selection activeCell="E13" sqref="E13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49.7109375" style="2" customWidth="1"/>
    <col min="6" max="7" width="24" style="2" customWidth="1"/>
    <col min="8" max="8" width="22" style="2" customWidth="1"/>
    <col min="9" max="16384" width="11.42578125" style="2"/>
  </cols>
  <sheetData>
    <row r="2" spans="1:10" ht="44.45" customHeight="1" x14ac:dyDescent="0.35">
      <c r="A2" s="2" t="s">
        <v>6</v>
      </c>
      <c r="B2" s="266" t="s">
        <v>7</v>
      </c>
      <c r="C2" s="266"/>
      <c r="D2" s="266"/>
      <c r="E2" s="266"/>
      <c r="F2" s="266"/>
      <c r="G2" s="266"/>
      <c r="H2" s="266"/>
    </row>
    <row r="3" spans="1:10" ht="18.75" x14ac:dyDescent="0.3">
      <c r="B3" s="267" t="s">
        <v>151</v>
      </c>
      <c r="C3" s="267"/>
      <c r="D3" s="267"/>
      <c r="E3" s="267"/>
      <c r="F3" s="267"/>
      <c r="G3" s="267"/>
      <c r="H3" s="267"/>
    </row>
    <row r="4" spans="1:10" ht="15" x14ac:dyDescent="0.25">
      <c r="B4" s="268" t="s">
        <v>2</v>
      </c>
      <c r="C4" s="268"/>
      <c r="D4" s="268"/>
      <c r="E4" s="268"/>
      <c r="F4" s="268"/>
      <c r="G4" s="268"/>
      <c r="H4" s="268"/>
    </row>
    <row r="5" spans="1:10" ht="8.25" customHeight="1" x14ac:dyDescent="0.2">
      <c r="B5" s="264"/>
      <c r="C5" s="264"/>
      <c r="D5" s="264"/>
      <c r="E5" s="264"/>
      <c r="F5" s="264"/>
      <c r="G5" s="264"/>
      <c r="H5" s="264"/>
    </row>
    <row r="6" spans="1:10" ht="30" customHeight="1" x14ac:dyDescent="0.25">
      <c r="B6" s="4"/>
      <c r="C6" s="5"/>
      <c r="D6" s="5"/>
      <c r="E6" s="6"/>
      <c r="F6" s="7" t="s">
        <v>148</v>
      </c>
      <c r="G6" s="7" t="s">
        <v>147</v>
      </c>
      <c r="H6" s="8" t="s">
        <v>111</v>
      </c>
    </row>
    <row r="7" spans="1:10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197" t="s">
        <v>15</v>
      </c>
      <c r="I7" s="194"/>
      <c r="J7" s="194"/>
    </row>
    <row r="8" spans="1:10" ht="21" customHeight="1" x14ac:dyDescent="0.3">
      <c r="B8" s="14" t="s">
        <v>4</v>
      </c>
      <c r="C8" s="15"/>
      <c r="D8" s="15"/>
      <c r="E8" s="16"/>
      <c r="F8" s="17">
        <f t="shared" ref="F8:H8" si="0">SUM(F9:F12)</f>
        <v>660578.34000000008</v>
      </c>
      <c r="G8" s="17">
        <f t="shared" ref="G8" si="1">SUM(G9:G12)</f>
        <v>811693.69000000006</v>
      </c>
      <c r="H8" s="17">
        <f t="shared" si="0"/>
        <v>-151115.35</v>
      </c>
    </row>
    <row r="9" spans="1:10" ht="21" customHeight="1" x14ac:dyDescent="0.25">
      <c r="B9" s="18"/>
      <c r="C9" s="19" t="s">
        <v>16</v>
      </c>
      <c r="D9" s="20"/>
      <c r="E9" s="21"/>
      <c r="F9" s="22">
        <v>28310.87</v>
      </c>
      <c r="G9" s="22">
        <v>246.24</v>
      </c>
      <c r="H9" s="23">
        <f>+F9-G9</f>
        <v>28064.629999999997</v>
      </c>
    </row>
    <row r="10" spans="1:10" ht="21" customHeight="1" x14ac:dyDescent="0.25">
      <c r="B10" s="24"/>
      <c r="C10" s="19" t="s">
        <v>17</v>
      </c>
      <c r="D10" s="25"/>
      <c r="E10" s="21"/>
      <c r="F10" s="22">
        <v>358563.97</v>
      </c>
      <c r="G10" s="22">
        <v>658445.88</v>
      </c>
      <c r="H10" s="23">
        <f>+F10-G10</f>
        <v>-299881.91000000003</v>
      </c>
    </row>
    <row r="11" spans="1:10" ht="21" customHeight="1" x14ac:dyDescent="0.25">
      <c r="B11" s="24"/>
      <c r="C11" s="19" t="s">
        <v>18</v>
      </c>
      <c r="D11" s="25"/>
      <c r="E11" s="21"/>
      <c r="F11" s="22">
        <v>271669.21000000002</v>
      </c>
      <c r="G11" s="22">
        <v>150967.28</v>
      </c>
      <c r="H11" s="23">
        <f>+F11-G11</f>
        <v>120701.93000000002</v>
      </c>
    </row>
    <row r="12" spans="1:10" ht="21" customHeight="1" x14ac:dyDescent="0.25">
      <c r="B12" s="24"/>
      <c r="C12" s="19" t="s">
        <v>19</v>
      </c>
      <c r="D12" s="25"/>
      <c r="E12" s="21"/>
      <c r="F12" s="26">
        <v>2034.29</v>
      </c>
      <c r="G12" s="26">
        <v>2034.29</v>
      </c>
      <c r="H12" s="27">
        <f>+F12-G12</f>
        <v>0</v>
      </c>
    </row>
    <row r="13" spans="1:10" ht="21" customHeight="1" x14ac:dyDescent="0.25">
      <c r="B13" s="24"/>
      <c r="C13" s="29"/>
      <c r="D13" s="29"/>
      <c r="E13" s="30"/>
      <c r="F13" s="31"/>
      <c r="G13" s="31"/>
      <c r="H13" s="32"/>
    </row>
    <row r="14" spans="1:10" ht="21" customHeight="1" x14ac:dyDescent="0.3">
      <c r="B14" s="33" t="s">
        <v>3</v>
      </c>
      <c r="C14" s="20"/>
      <c r="D14" s="20"/>
      <c r="E14" s="30"/>
      <c r="F14" s="34">
        <f t="shared" ref="F14:H14" si="2">+F19+F20</f>
        <v>127626502.81999999</v>
      </c>
      <c r="G14" s="34">
        <f t="shared" ref="G14" si="3">+G19+G20</f>
        <v>127626502.81999999</v>
      </c>
      <c r="H14" s="34">
        <f t="shared" si="2"/>
        <v>0</v>
      </c>
    </row>
    <row r="15" spans="1:10" ht="21" customHeight="1" x14ac:dyDescent="0.25">
      <c r="A15" s="35"/>
      <c r="B15" s="24"/>
      <c r="C15" s="19" t="s">
        <v>20</v>
      </c>
      <c r="D15" s="25"/>
      <c r="E15" s="36"/>
      <c r="F15" s="22">
        <v>127626502.81999999</v>
      </c>
      <c r="G15" s="22">
        <v>127626502.81999999</v>
      </c>
      <c r="H15" s="199">
        <f>+F15-G15</f>
        <v>0</v>
      </c>
    </row>
    <row r="16" spans="1:10" ht="21" hidden="1" customHeight="1" x14ac:dyDescent="0.25">
      <c r="B16" s="24"/>
      <c r="C16" s="19" t="s">
        <v>21</v>
      </c>
      <c r="D16" s="25"/>
      <c r="E16" s="36"/>
      <c r="F16" s="37">
        <v>0</v>
      </c>
      <c r="G16" s="37">
        <v>0</v>
      </c>
      <c r="H16" s="58">
        <f>+F16-G16</f>
        <v>0</v>
      </c>
    </row>
    <row r="17" spans="2:10" ht="21" hidden="1" customHeight="1" x14ac:dyDescent="0.25">
      <c r="B17" s="24"/>
      <c r="C17" s="19" t="s">
        <v>22</v>
      </c>
      <c r="D17" s="25"/>
      <c r="E17" s="36"/>
      <c r="F17" s="37">
        <v>0</v>
      </c>
      <c r="G17" s="37">
        <v>0</v>
      </c>
      <c r="H17" s="58">
        <f>+F17-G17</f>
        <v>0</v>
      </c>
    </row>
    <row r="18" spans="2:10" ht="21" hidden="1" customHeight="1" x14ac:dyDescent="0.25">
      <c r="B18" s="24"/>
      <c r="C18" s="19" t="s">
        <v>23</v>
      </c>
      <c r="D18" s="25"/>
      <c r="E18" s="36"/>
      <c r="F18" s="39">
        <v>0</v>
      </c>
      <c r="G18" s="39">
        <v>0</v>
      </c>
      <c r="H18" s="61">
        <f>+F18-G18</f>
        <v>0</v>
      </c>
    </row>
    <row r="19" spans="2:10" ht="21" hidden="1" customHeight="1" x14ac:dyDescent="0.25">
      <c r="B19" s="24"/>
      <c r="C19" s="25"/>
      <c r="D19" s="25"/>
      <c r="E19" s="36" t="s">
        <v>24</v>
      </c>
      <c r="F19" s="40">
        <f t="shared" ref="F19:H19" si="4">SUM(F15:F18)</f>
        <v>127626502.81999999</v>
      </c>
      <c r="G19" s="40">
        <f t="shared" ref="G19" si="5">SUM(G15:G18)</f>
        <v>127626502.81999999</v>
      </c>
      <c r="H19" s="195">
        <f t="shared" si="4"/>
        <v>0</v>
      </c>
    </row>
    <row r="20" spans="2:10" ht="21" hidden="1" customHeight="1" x14ac:dyDescent="0.25">
      <c r="B20" s="24"/>
      <c r="C20" s="41" t="s">
        <v>25</v>
      </c>
      <c r="D20" s="25"/>
      <c r="E20" s="42"/>
      <c r="F20" s="43">
        <v>0</v>
      </c>
      <c r="G20" s="43">
        <v>0</v>
      </c>
      <c r="H20" s="61">
        <f>+F20-G20</f>
        <v>0</v>
      </c>
    </row>
    <row r="21" spans="2:10" ht="9.6" customHeight="1" x14ac:dyDescent="0.25">
      <c r="B21" s="24"/>
      <c r="C21" s="25"/>
      <c r="D21" s="25"/>
      <c r="E21" s="21"/>
      <c r="F21" s="31"/>
      <c r="G21" s="31"/>
      <c r="H21" s="196"/>
    </row>
    <row r="22" spans="2:10" ht="21" customHeight="1" x14ac:dyDescent="0.3">
      <c r="B22" s="33" t="s">
        <v>26</v>
      </c>
      <c r="C22" s="20"/>
      <c r="D22" s="20"/>
      <c r="E22" s="30"/>
      <c r="F22" s="44">
        <f t="shared" ref="F22:H22" si="6">+F23+F43</f>
        <v>5876932.9899999946</v>
      </c>
      <c r="G22" s="44">
        <f t="shared" ref="G22" si="7">+G23+G43</f>
        <v>5915410.2899999917</v>
      </c>
      <c r="H22" s="200">
        <f t="shared" si="6"/>
        <v>-38477.299999997369</v>
      </c>
    </row>
    <row r="23" spans="2:10" ht="21" customHeight="1" x14ac:dyDescent="0.3">
      <c r="B23" s="45" t="s">
        <v>86</v>
      </c>
      <c r="C23" s="46"/>
      <c r="E23" s="47"/>
      <c r="F23" s="48">
        <f t="shared" ref="F23:H23" si="8">+F38+F34+F29+F24</f>
        <v>103390586.17</v>
      </c>
      <c r="G23" s="48">
        <f t="shared" ref="G23" si="9">+G38+G34+G29+G24</f>
        <v>103454737.08</v>
      </c>
      <c r="H23" s="48">
        <f t="shared" si="8"/>
        <v>-64150.909999996773</v>
      </c>
    </row>
    <row r="24" spans="2:10" ht="21" customHeight="1" x14ac:dyDescent="0.3">
      <c r="B24" s="18"/>
      <c r="C24" s="32" t="s">
        <v>27</v>
      </c>
      <c r="D24" s="32"/>
      <c r="E24" s="49"/>
      <c r="F24" s="50">
        <f t="shared" ref="F24:H24" si="10">SUM(F25:F28)</f>
        <v>50598623.43</v>
      </c>
      <c r="G24" s="50">
        <f t="shared" ref="G24" si="11">SUM(G25:G28)</f>
        <v>50609165.57</v>
      </c>
      <c r="H24" s="50">
        <f t="shared" si="10"/>
        <v>-10542.139999998966</v>
      </c>
    </row>
    <row r="25" spans="2:10" ht="21" customHeight="1" x14ac:dyDescent="0.25">
      <c r="B25" s="24"/>
      <c r="C25" s="25"/>
      <c r="D25" s="36" t="s">
        <v>28</v>
      </c>
      <c r="E25" s="36"/>
      <c r="F25" s="51">
        <v>34726123.469999999</v>
      </c>
      <c r="G25" s="51">
        <v>34735742.939999998</v>
      </c>
      <c r="H25" s="23">
        <f>+F25-G25</f>
        <v>-9619.4699999988079</v>
      </c>
      <c r="J25" s="38"/>
    </row>
    <row r="26" spans="2:10" ht="21" customHeight="1" x14ac:dyDescent="0.25">
      <c r="B26" s="24"/>
      <c r="C26" s="25"/>
      <c r="D26" s="36" t="s">
        <v>29</v>
      </c>
      <c r="E26" s="36"/>
      <c r="F26" s="22">
        <v>14338780.029999999</v>
      </c>
      <c r="G26" s="22">
        <v>14338780.029999999</v>
      </c>
      <c r="H26" s="52">
        <f>+F26-G26</f>
        <v>0</v>
      </c>
      <c r="J26" s="38"/>
    </row>
    <row r="27" spans="2:10" ht="21" customHeight="1" x14ac:dyDescent="0.25">
      <c r="B27" s="24"/>
      <c r="C27" s="25"/>
      <c r="D27" s="36" t="s">
        <v>95</v>
      </c>
      <c r="E27" s="36"/>
      <c r="F27" s="53">
        <v>1533719.93</v>
      </c>
      <c r="G27" s="53">
        <v>1534642.6</v>
      </c>
      <c r="H27" s="54">
        <f>+F27-G27</f>
        <v>-922.67000000015832</v>
      </c>
      <c r="J27" s="38"/>
    </row>
    <row r="28" spans="2:10" ht="21.75" hidden="1" customHeight="1" x14ac:dyDescent="0.25">
      <c r="B28" s="24"/>
      <c r="C28" s="25"/>
      <c r="D28" s="36" t="s">
        <v>94</v>
      </c>
      <c r="E28" s="36"/>
      <c r="F28" s="55">
        <v>0</v>
      </c>
      <c r="G28" s="55">
        <v>0</v>
      </c>
      <c r="H28" s="56">
        <f>+F28-G28</f>
        <v>0</v>
      </c>
    </row>
    <row r="29" spans="2:10" ht="21" customHeight="1" x14ac:dyDescent="0.3">
      <c r="B29" s="24"/>
      <c r="C29" s="32" t="s">
        <v>30</v>
      </c>
      <c r="D29" s="32"/>
      <c r="E29" s="49"/>
      <c r="F29" s="50">
        <f t="shared" ref="F29:H29" si="12">SUM(F30:F33)</f>
        <v>32525295.32</v>
      </c>
      <c r="G29" s="50">
        <f t="shared" ref="G29" si="13">SUM(G30:G33)</f>
        <v>32536261.949999999</v>
      </c>
      <c r="H29" s="50">
        <f t="shared" si="12"/>
        <v>-10966.629999998375</v>
      </c>
    </row>
    <row r="30" spans="2:10" ht="21" customHeight="1" x14ac:dyDescent="0.25">
      <c r="B30" s="24"/>
      <c r="C30" s="25"/>
      <c r="D30" s="36" t="s">
        <v>31</v>
      </c>
      <c r="E30" s="36"/>
      <c r="F30" s="53">
        <v>14355530.18</v>
      </c>
      <c r="G30" s="53">
        <v>14362730.289999999</v>
      </c>
      <c r="H30" s="57">
        <f>+F30-G30</f>
        <v>-7200.109999999404</v>
      </c>
    </row>
    <row r="31" spans="2:10" ht="21" customHeight="1" x14ac:dyDescent="0.25">
      <c r="B31" s="24"/>
      <c r="C31" s="25"/>
      <c r="D31" s="36" t="s">
        <v>32</v>
      </c>
      <c r="E31" s="36"/>
      <c r="F31" s="22">
        <v>17536029.41</v>
      </c>
      <c r="G31" s="22">
        <v>17539077.789999999</v>
      </c>
      <c r="H31" s="58">
        <f>+F31-G31</f>
        <v>-3048.3799999989569</v>
      </c>
    </row>
    <row r="32" spans="2:10" ht="20.25" customHeight="1" x14ac:dyDescent="0.25">
      <c r="B32" s="24"/>
      <c r="C32" s="25"/>
      <c r="D32" s="59" t="s">
        <v>93</v>
      </c>
      <c r="E32" s="36"/>
      <c r="F32" s="53">
        <v>633735.73</v>
      </c>
      <c r="G32" s="53">
        <v>634453.87</v>
      </c>
      <c r="H32" s="52">
        <f>+F32-G32</f>
        <v>-718.14000000001397</v>
      </c>
    </row>
    <row r="33" spans="2:8" ht="15.75" hidden="1" customHeight="1" x14ac:dyDescent="0.25">
      <c r="B33" s="24"/>
      <c r="C33" s="25"/>
      <c r="D33" s="36" t="s">
        <v>94</v>
      </c>
      <c r="E33" s="36"/>
      <c r="F33" s="60">
        <v>0</v>
      </c>
      <c r="G33" s="60">
        <v>0</v>
      </c>
      <c r="H33" s="61">
        <f>+F33-G33</f>
        <v>0</v>
      </c>
    </row>
    <row r="34" spans="2:8" ht="21" customHeight="1" x14ac:dyDescent="0.3">
      <c r="B34" s="24"/>
      <c r="C34" s="32" t="s">
        <v>33</v>
      </c>
      <c r="D34" s="62"/>
      <c r="E34" s="63"/>
      <c r="F34" s="48">
        <f t="shared" ref="F34:H34" si="14">SUM(F35:F37)</f>
        <v>24610.55</v>
      </c>
      <c r="G34" s="48">
        <f t="shared" ref="G34" si="15">SUM(G35:G37)</f>
        <v>24610.55</v>
      </c>
      <c r="H34" s="50">
        <f t="shared" si="14"/>
        <v>0</v>
      </c>
    </row>
    <row r="35" spans="2:8" ht="21" customHeight="1" x14ac:dyDescent="0.25">
      <c r="B35" s="24"/>
      <c r="C35" s="25"/>
      <c r="D35" s="36" t="s">
        <v>34</v>
      </c>
      <c r="E35" s="36"/>
      <c r="F35" s="51">
        <v>24610.55</v>
      </c>
      <c r="G35" s="51">
        <v>24610.55</v>
      </c>
      <c r="H35" s="23">
        <f>+F35-G35</f>
        <v>0</v>
      </c>
    </row>
    <row r="36" spans="2:8" ht="21" hidden="1" customHeight="1" x14ac:dyDescent="0.25">
      <c r="B36" s="24"/>
      <c r="C36" s="25"/>
      <c r="D36" s="36" t="s">
        <v>35</v>
      </c>
      <c r="E36" s="36"/>
      <c r="F36" s="37">
        <v>0</v>
      </c>
      <c r="G36" s="37">
        <v>0</v>
      </c>
      <c r="H36" s="23">
        <f>+F36-G36</f>
        <v>0</v>
      </c>
    </row>
    <row r="37" spans="2:8" ht="21" hidden="1" customHeight="1" x14ac:dyDescent="0.25">
      <c r="B37" s="24"/>
      <c r="C37" s="25"/>
      <c r="D37" s="36" t="s">
        <v>36</v>
      </c>
      <c r="E37" s="36"/>
      <c r="F37" s="27">
        <v>0</v>
      </c>
      <c r="G37" s="27">
        <v>0</v>
      </c>
      <c r="H37" s="64">
        <f>+F37-G37</f>
        <v>0</v>
      </c>
    </row>
    <row r="38" spans="2:8" ht="21" customHeight="1" x14ac:dyDescent="0.3">
      <c r="B38" s="24"/>
      <c r="C38" s="32" t="s">
        <v>37</v>
      </c>
      <c r="D38" s="32"/>
      <c r="E38" s="21"/>
      <c r="F38" s="48">
        <f t="shared" ref="F38:H38" si="16">SUM(F39:F42)</f>
        <v>20242056.870000001</v>
      </c>
      <c r="G38" s="48">
        <f t="shared" ref="G38" si="17">SUM(G39:G42)</f>
        <v>20284699.009999998</v>
      </c>
      <c r="H38" s="48">
        <f t="shared" si="16"/>
        <v>-42642.139999999432</v>
      </c>
    </row>
    <row r="39" spans="2:8" ht="21" customHeight="1" x14ac:dyDescent="0.25">
      <c r="B39" s="24"/>
      <c r="C39" s="25"/>
      <c r="D39" s="36" t="s">
        <v>38</v>
      </c>
      <c r="E39" s="36"/>
      <c r="F39" s="51">
        <v>15979451.4</v>
      </c>
      <c r="G39" s="51">
        <v>15998020.34</v>
      </c>
      <c r="H39" s="23">
        <f>+F39-G39</f>
        <v>-18568.939999999478</v>
      </c>
    </row>
    <row r="40" spans="2:8" ht="21" customHeight="1" x14ac:dyDescent="0.25">
      <c r="B40" s="24"/>
      <c r="C40" s="25"/>
      <c r="D40" s="36" t="s">
        <v>39</v>
      </c>
      <c r="E40" s="36"/>
      <c r="F40" s="51">
        <v>4787038.88</v>
      </c>
      <c r="G40" s="51">
        <v>4806345.59</v>
      </c>
      <c r="H40" s="23">
        <f>+F40-G40</f>
        <v>-19306.709999999963</v>
      </c>
    </row>
    <row r="41" spans="2:8" ht="21" customHeight="1" x14ac:dyDescent="0.25">
      <c r="B41" s="24"/>
      <c r="C41" s="25"/>
      <c r="D41" s="36" t="s">
        <v>96</v>
      </c>
      <c r="E41" s="36"/>
      <c r="F41" s="51">
        <v>494283.25</v>
      </c>
      <c r="G41" s="51">
        <v>499049.74</v>
      </c>
      <c r="H41" s="23">
        <f>+F41-G41</f>
        <v>-4766.4899999999907</v>
      </c>
    </row>
    <row r="42" spans="2:8" ht="21" customHeight="1" x14ac:dyDescent="0.25">
      <c r="B42" s="24"/>
      <c r="C42" s="25"/>
      <c r="D42" s="36" t="s">
        <v>102</v>
      </c>
      <c r="E42" s="36"/>
      <c r="F42" s="65">
        <v>-1018716.66</v>
      </c>
      <c r="G42" s="65">
        <v>-1018716.66</v>
      </c>
      <c r="H42" s="64">
        <f>+F42-G42</f>
        <v>0</v>
      </c>
    </row>
    <row r="43" spans="2:8" ht="21" customHeight="1" x14ac:dyDescent="0.3">
      <c r="B43" s="24" t="s">
        <v>105</v>
      </c>
      <c r="C43" s="32"/>
      <c r="D43" s="25"/>
      <c r="E43" s="66"/>
      <c r="F43" s="67">
        <v>-97513653.180000007</v>
      </c>
      <c r="G43" s="67">
        <v>-97539326.790000007</v>
      </c>
      <c r="H43" s="48">
        <f>+F43-G43</f>
        <v>25673.609999999404</v>
      </c>
    </row>
    <row r="44" spans="2:8" ht="21" customHeight="1" x14ac:dyDescent="0.25">
      <c r="B44" s="24"/>
      <c r="C44" s="29"/>
      <c r="D44" s="29"/>
      <c r="E44" s="21"/>
      <c r="F44" s="31"/>
      <c r="G44" s="31"/>
      <c r="H44" s="32"/>
    </row>
    <row r="45" spans="2:8" ht="21" customHeight="1" x14ac:dyDescent="0.3">
      <c r="B45" s="33" t="s">
        <v>40</v>
      </c>
      <c r="D45" s="20"/>
      <c r="E45" s="30"/>
      <c r="F45" s="68">
        <f t="shared" ref="F45:H45" si="18">+F48+F49</f>
        <v>6686535.7299999986</v>
      </c>
      <c r="G45" s="68">
        <f t="shared" ref="G45" si="19">+G48+G49</f>
        <v>7026126.0700000003</v>
      </c>
      <c r="H45" s="68">
        <f t="shared" si="18"/>
        <v>-339590.34000000171</v>
      </c>
    </row>
    <row r="46" spans="2:8" ht="21" hidden="1" customHeight="1" x14ac:dyDescent="0.25">
      <c r="B46" s="24"/>
      <c r="C46" s="36" t="s">
        <v>41</v>
      </c>
      <c r="D46" s="25"/>
      <c r="E46" s="36"/>
      <c r="F46" s="22">
        <v>0</v>
      </c>
      <c r="G46" s="22">
        <v>0</v>
      </c>
      <c r="H46" s="23">
        <f>+F46-G46</f>
        <v>0</v>
      </c>
    </row>
    <row r="47" spans="2:8" ht="21" customHeight="1" x14ac:dyDescent="0.25">
      <c r="B47" s="24"/>
      <c r="C47" s="36" t="s">
        <v>42</v>
      </c>
      <c r="D47" s="25"/>
      <c r="E47" s="36"/>
      <c r="F47" s="22">
        <v>9575347.5399999991</v>
      </c>
      <c r="G47" s="22">
        <v>10001229.210000001</v>
      </c>
      <c r="H47" s="27">
        <f>+F47-G47</f>
        <v>-425881.67000000179</v>
      </c>
    </row>
    <row r="48" spans="2:8" ht="21" hidden="1" customHeight="1" x14ac:dyDescent="0.25">
      <c r="B48" s="24"/>
      <c r="C48" s="36" t="s">
        <v>24</v>
      </c>
      <c r="D48" s="25"/>
      <c r="E48" s="36"/>
      <c r="F48" s="40">
        <f>SUM(F46:F47)</f>
        <v>9575347.5399999991</v>
      </c>
      <c r="G48" s="40">
        <f>SUM(G46:G47)</f>
        <v>10001229.210000001</v>
      </c>
      <c r="H48" s="40">
        <f>+H47+H46</f>
        <v>-425881.67000000179</v>
      </c>
    </row>
    <row r="49" spans="2:8" ht="21" customHeight="1" x14ac:dyDescent="0.25">
      <c r="B49" s="24"/>
      <c r="C49" s="36" t="s">
        <v>43</v>
      </c>
      <c r="D49" s="25"/>
      <c r="E49" s="36"/>
      <c r="F49" s="43">
        <v>-2888811.81</v>
      </c>
      <c r="G49" s="43">
        <v>-2975103.14</v>
      </c>
      <c r="H49" s="69">
        <f>+F49-G49</f>
        <v>86291.330000000075</v>
      </c>
    </row>
    <row r="50" spans="2:8" ht="21" customHeight="1" x14ac:dyDescent="0.25">
      <c r="B50" s="24"/>
      <c r="C50" s="29"/>
      <c r="D50" s="29"/>
      <c r="E50" s="21"/>
      <c r="F50" s="31"/>
      <c r="G50" s="31"/>
      <c r="H50" s="32"/>
    </row>
    <row r="51" spans="2:8" ht="21" customHeight="1" x14ac:dyDescent="0.3">
      <c r="B51" s="33" t="s">
        <v>5</v>
      </c>
      <c r="D51" s="20"/>
      <c r="E51" s="30"/>
      <c r="F51" s="68">
        <f>SUM(F52:F56)</f>
        <v>5381609.3100000005</v>
      </c>
      <c r="G51" s="68">
        <f>SUM(G52:G56)</f>
        <v>5126759.95</v>
      </c>
      <c r="H51" s="68">
        <f>SUM(H52:H56)</f>
        <v>254849.36000000034</v>
      </c>
    </row>
    <row r="52" spans="2:8" ht="21" customHeight="1" x14ac:dyDescent="0.25">
      <c r="B52" s="70"/>
      <c r="C52" s="36" t="s">
        <v>44</v>
      </c>
      <c r="D52" s="41"/>
      <c r="E52" s="36"/>
      <c r="F52" s="37">
        <v>53385.26</v>
      </c>
      <c r="G52" s="37">
        <v>34691.03</v>
      </c>
      <c r="H52" s="23">
        <f>+F52-G52</f>
        <v>18694.230000000003</v>
      </c>
    </row>
    <row r="53" spans="2:8" ht="21" customHeight="1" x14ac:dyDescent="0.25">
      <c r="B53" s="70"/>
      <c r="C53" s="36" t="s">
        <v>45</v>
      </c>
      <c r="D53" s="41"/>
      <c r="E53" s="36"/>
      <c r="F53" s="37">
        <v>0</v>
      </c>
      <c r="G53" s="37">
        <v>145.72999999999999</v>
      </c>
      <c r="H53" s="23">
        <f>+F53-G53</f>
        <v>-145.72999999999999</v>
      </c>
    </row>
    <row r="54" spans="2:8" ht="21" customHeight="1" x14ac:dyDescent="0.25">
      <c r="B54" s="70"/>
      <c r="C54" s="36" t="s">
        <v>46</v>
      </c>
      <c r="D54" s="41"/>
      <c r="E54" s="36"/>
      <c r="F54" s="37">
        <v>5286635.4800000004</v>
      </c>
      <c r="G54" s="37">
        <v>5050334.62</v>
      </c>
      <c r="H54" s="23">
        <f>+F54-G54</f>
        <v>236300.86000000034</v>
      </c>
    </row>
    <row r="55" spans="2:8" ht="21" customHeight="1" x14ac:dyDescent="0.25">
      <c r="B55" s="70"/>
      <c r="C55" s="36" t="s">
        <v>123</v>
      </c>
      <c r="D55" s="41"/>
      <c r="E55" s="36"/>
      <c r="F55" s="37">
        <v>40000</v>
      </c>
      <c r="G55" s="37">
        <v>40000</v>
      </c>
      <c r="H55" s="23">
        <f>+F55-G55</f>
        <v>0</v>
      </c>
    </row>
    <row r="56" spans="2:8" ht="21" customHeight="1" x14ac:dyDescent="0.25">
      <c r="B56" s="70"/>
      <c r="C56" s="36" t="s">
        <v>47</v>
      </c>
      <c r="D56" s="41"/>
      <c r="E56" s="36"/>
      <c r="F56" s="39">
        <v>1588.57</v>
      </c>
      <c r="G56" s="39">
        <v>1588.57</v>
      </c>
      <c r="H56" s="28">
        <f>+F56-G56</f>
        <v>0</v>
      </c>
    </row>
    <row r="57" spans="2:8" ht="21" customHeight="1" x14ac:dyDescent="0.25">
      <c r="B57" s="70"/>
      <c r="C57" s="20"/>
      <c r="D57" s="20"/>
      <c r="E57" s="30"/>
      <c r="F57" s="24"/>
      <c r="G57" s="24"/>
      <c r="H57" s="71"/>
    </row>
    <row r="58" spans="2:8" ht="21" customHeight="1" x14ac:dyDescent="0.3">
      <c r="B58" s="33" t="s">
        <v>48</v>
      </c>
      <c r="D58" s="20"/>
      <c r="E58" s="30"/>
      <c r="F58" s="68">
        <f>+F59+F60</f>
        <v>69213.739999999991</v>
      </c>
      <c r="G58" s="68">
        <f>+G59+G60</f>
        <v>71221.849999999977</v>
      </c>
      <c r="H58" s="68">
        <f>+H59+H60</f>
        <v>-2008.109999999986</v>
      </c>
    </row>
    <row r="59" spans="2:8" ht="21" customHeight="1" x14ac:dyDescent="0.25">
      <c r="B59" s="18"/>
      <c r="C59" s="52" t="s">
        <v>49</v>
      </c>
      <c r="D59" s="41"/>
      <c r="E59" s="52"/>
      <c r="F59" s="57">
        <v>496246.25</v>
      </c>
      <c r="G59" s="57">
        <v>495961.25</v>
      </c>
      <c r="H59" s="57">
        <f>+F59-G59</f>
        <v>285</v>
      </c>
    </row>
    <row r="60" spans="2:8" ht="21" customHeight="1" x14ac:dyDescent="0.25">
      <c r="B60" s="72"/>
      <c r="C60" s="56" t="s">
        <v>50</v>
      </c>
      <c r="D60" s="73"/>
      <c r="E60" s="56"/>
      <c r="F60" s="55">
        <v>-427032.51</v>
      </c>
      <c r="G60" s="55">
        <v>-424739.4</v>
      </c>
      <c r="H60" s="55">
        <f>+F60-G60</f>
        <v>-2293.109999999986</v>
      </c>
    </row>
    <row r="61" spans="2:8" ht="21" customHeight="1" thickBot="1" x14ac:dyDescent="0.35">
      <c r="B61" s="75" t="s">
        <v>51</v>
      </c>
      <c r="C61" s="75"/>
      <c r="D61" s="76"/>
      <c r="E61" s="77"/>
      <c r="F61" s="78">
        <f>+F8+F14+F22+F45+F51+F58</f>
        <v>146301372.93000001</v>
      </c>
      <c r="G61" s="78">
        <f>+G8+G14+G22+G45+G51+G58</f>
        <v>146577714.66999996</v>
      </c>
      <c r="H61" s="79">
        <f>+H8+H14+H22+H45+H51+H58</f>
        <v>-276341.73999999871</v>
      </c>
    </row>
    <row r="62" spans="2:8" ht="15.75" x14ac:dyDescent="0.25">
      <c r="B62" s="80"/>
      <c r="C62" s="80"/>
      <c r="D62" s="80"/>
      <c r="E62" s="80"/>
      <c r="F62" s="29"/>
      <c r="G62" s="29"/>
      <c r="H62" s="29"/>
    </row>
    <row r="63" spans="2:8" ht="16.5" customHeight="1" x14ac:dyDescent="0.25">
      <c r="B63" s="265"/>
      <c r="C63" s="265"/>
      <c r="D63" s="265"/>
      <c r="E63" s="265"/>
      <c r="F63" s="265"/>
      <c r="G63" s="265"/>
      <c r="H63" s="265"/>
    </row>
    <row r="64" spans="2:8" ht="29.25" customHeight="1" x14ac:dyDescent="0.25">
      <c r="B64" s="81"/>
      <c r="C64" s="82"/>
      <c r="D64" s="82"/>
      <c r="E64" s="83"/>
      <c r="F64" s="222" t="str">
        <f>+F6</f>
        <v>septiembre 2021</v>
      </c>
      <c r="G64" s="222" t="str">
        <f>+G6</f>
        <v>agosto 2021</v>
      </c>
      <c r="H64" s="223" t="s">
        <v>111</v>
      </c>
    </row>
    <row r="65" spans="2:8" ht="15.75" x14ac:dyDescent="0.25">
      <c r="B65" s="84" t="s">
        <v>52</v>
      </c>
      <c r="C65" s="85"/>
      <c r="D65" s="85"/>
      <c r="E65" s="86"/>
      <c r="F65" s="87" t="s">
        <v>14</v>
      </c>
      <c r="G65" s="88">
        <v>-2</v>
      </c>
      <c r="H65" s="89" t="s">
        <v>15</v>
      </c>
    </row>
    <row r="66" spans="2:8" ht="21" customHeight="1" x14ac:dyDescent="0.3">
      <c r="B66" s="90" t="s">
        <v>53</v>
      </c>
      <c r="C66" s="20"/>
      <c r="D66" s="20"/>
      <c r="E66" s="29"/>
      <c r="F66" s="34">
        <f>SUM(F67:F70)</f>
        <v>426346.11</v>
      </c>
      <c r="G66" s="34">
        <f>SUM(G67:G70)</f>
        <v>393526.84</v>
      </c>
      <c r="H66" s="34">
        <f>F66-G66</f>
        <v>32819.26999999996</v>
      </c>
    </row>
    <row r="67" spans="2:8" ht="21" customHeight="1" x14ac:dyDescent="0.25">
      <c r="B67" s="91"/>
      <c r="C67" s="59" t="s">
        <v>100</v>
      </c>
      <c r="D67" s="59"/>
      <c r="E67" s="25"/>
      <c r="F67" s="70">
        <v>156873.66</v>
      </c>
      <c r="G67" s="70">
        <v>128305.52</v>
      </c>
      <c r="H67" s="54">
        <f>+F67-G67</f>
        <v>28568.14</v>
      </c>
    </row>
    <row r="68" spans="2:8" ht="21" customHeight="1" x14ac:dyDescent="0.25">
      <c r="B68" s="91"/>
      <c r="C68" s="59" t="s">
        <v>54</v>
      </c>
      <c r="D68" s="41"/>
      <c r="E68" s="25"/>
      <c r="F68" s="70">
        <v>21560.1</v>
      </c>
      <c r="G68" s="70">
        <v>47509.4</v>
      </c>
      <c r="H68" s="54">
        <f>+F68-G68</f>
        <v>-25949.300000000003</v>
      </c>
    </row>
    <row r="69" spans="2:8" ht="21" customHeight="1" x14ac:dyDescent="0.25">
      <c r="B69" s="91"/>
      <c r="C69" s="59" t="s">
        <v>55</v>
      </c>
      <c r="D69" s="41"/>
      <c r="E69" s="25"/>
      <c r="F69" s="70">
        <v>247912.35</v>
      </c>
      <c r="G69" s="70">
        <v>217711.92</v>
      </c>
      <c r="H69" s="54">
        <f>+F69-G69</f>
        <v>30200.429999999993</v>
      </c>
    </row>
    <row r="70" spans="2:8" ht="21" customHeight="1" x14ac:dyDescent="0.25">
      <c r="B70" s="91"/>
      <c r="C70" s="59" t="s">
        <v>56</v>
      </c>
      <c r="D70" s="41"/>
      <c r="E70" s="25"/>
      <c r="F70" s="60">
        <v>0</v>
      </c>
      <c r="G70" s="60">
        <v>0</v>
      </c>
      <c r="H70" s="55">
        <f>+F70-G70</f>
        <v>0</v>
      </c>
    </row>
    <row r="71" spans="2:8" ht="9.6" customHeight="1" x14ac:dyDescent="0.25">
      <c r="B71" s="92"/>
      <c r="C71" s="80"/>
      <c r="D71" s="80"/>
      <c r="E71" s="80"/>
      <c r="F71" s="93"/>
      <c r="G71" s="93"/>
      <c r="H71" s="94"/>
    </row>
    <row r="72" spans="2:8" ht="21" customHeight="1" x14ac:dyDescent="0.3">
      <c r="B72" s="90" t="s">
        <v>57</v>
      </c>
      <c r="C72" s="20"/>
      <c r="D72" s="20"/>
      <c r="E72" s="29"/>
      <c r="F72" s="34">
        <f t="shared" ref="F72:H72" si="20">SUM(F73:F74)</f>
        <v>108136584.17</v>
      </c>
      <c r="G72" s="34">
        <f t="shared" ref="G72" si="21">SUM(G73:G74)</f>
        <v>108143217.94</v>
      </c>
      <c r="H72" s="34">
        <f t="shared" si="20"/>
        <v>-6633.7699999958277</v>
      </c>
    </row>
    <row r="73" spans="2:8" ht="21" customHeight="1" x14ac:dyDescent="0.25">
      <c r="B73" s="95"/>
      <c r="C73" s="59" t="s">
        <v>58</v>
      </c>
      <c r="D73" s="25"/>
      <c r="E73" s="59"/>
      <c r="F73" s="96">
        <v>108136584.17</v>
      </c>
      <c r="G73" s="96">
        <v>108143217.94</v>
      </c>
      <c r="H73" s="97">
        <f>+F73-G73</f>
        <v>-6633.7699999958277</v>
      </c>
    </row>
    <row r="74" spans="2:8" ht="21" hidden="1" customHeight="1" x14ac:dyDescent="0.25">
      <c r="B74" s="95"/>
      <c r="C74" s="59" t="s">
        <v>59</v>
      </c>
      <c r="D74" s="25"/>
      <c r="E74" s="59"/>
      <c r="F74" s="39">
        <v>0</v>
      </c>
      <c r="G74" s="39">
        <v>0</v>
      </c>
      <c r="H74" s="28">
        <f>+F74-G74</f>
        <v>0</v>
      </c>
    </row>
    <row r="75" spans="2:8" ht="21" customHeight="1" x14ac:dyDescent="0.25">
      <c r="B75" s="95"/>
      <c r="C75" s="29"/>
      <c r="D75" s="29"/>
      <c r="E75" s="35"/>
      <c r="F75" s="31"/>
      <c r="G75" s="31"/>
      <c r="H75" s="32"/>
    </row>
    <row r="76" spans="2:8" ht="21" customHeight="1" x14ac:dyDescent="0.3">
      <c r="B76" s="90" t="s">
        <v>60</v>
      </c>
      <c r="C76" s="20"/>
      <c r="D76" s="20"/>
      <c r="E76" s="29"/>
      <c r="F76" s="34">
        <f t="shared" ref="F76:H76" si="22">SUM(F77:F79)</f>
        <v>834745.16</v>
      </c>
      <c r="G76" s="34">
        <f t="shared" ref="G76" si="23">SUM(G77:G79)</f>
        <v>860066.64</v>
      </c>
      <c r="H76" s="34">
        <f t="shared" si="22"/>
        <v>-25321.47999999997</v>
      </c>
    </row>
    <row r="77" spans="2:8" ht="21" customHeight="1" x14ac:dyDescent="0.25">
      <c r="B77" s="95"/>
      <c r="C77" s="25" t="s">
        <v>61</v>
      </c>
      <c r="D77" s="25"/>
      <c r="F77" s="37">
        <v>109933.55</v>
      </c>
      <c r="G77" s="37">
        <v>110133.55</v>
      </c>
      <c r="H77" s="23">
        <f>+F77-G77</f>
        <v>-200</v>
      </c>
    </row>
    <row r="78" spans="2:8" ht="21" customHeight="1" x14ac:dyDescent="0.25">
      <c r="B78" s="95"/>
      <c r="C78" s="25" t="s">
        <v>60</v>
      </c>
      <c r="D78" s="25"/>
      <c r="F78" s="37">
        <v>723847.5</v>
      </c>
      <c r="G78" s="37">
        <v>748906.22</v>
      </c>
      <c r="H78" s="23">
        <f>+F78-G78</f>
        <v>-25058.719999999972</v>
      </c>
    </row>
    <row r="79" spans="2:8" ht="21" customHeight="1" x14ac:dyDescent="0.25">
      <c r="B79" s="95"/>
      <c r="C79" s="59" t="s">
        <v>62</v>
      </c>
      <c r="D79" s="25"/>
      <c r="E79" s="59"/>
      <c r="F79" s="27">
        <v>964.11</v>
      </c>
      <c r="G79" s="27">
        <v>1026.8699999999999</v>
      </c>
      <c r="H79" s="23">
        <f>+F79-G79</f>
        <v>-62.759999999999877</v>
      </c>
    </row>
    <row r="80" spans="2:8" ht="21" customHeight="1" x14ac:dyDescent="0.3">
      <c r="B80" s="98"/>
      <c r="C80" s="99"/>
      <c r="D80" s="99"/>
      <c r="E80" s="100" t="s">
        <v>63</v>
      </c>
      <c r="F80" s="34">
        <f t="shared" ref="F80:H80" si="24">F72+F66+F76</f>
        <v>109397675.44</v>
      </c>
      <c r="G80" s="34">
        <f t="shared" ref="G80" si="25">G72+G66+G76</f>
        <v>109396811.42</v>
      </c>
      <c r="H80" s="68">
        <f t="shared" si="24"/>
        <v>864.02000000416228</v>
      </c>
    </row>
    <row r="81" spans="2:8" ht="15.75" x14ac:dyDescent="0.25">
      <c r="B81" s="95"/>
      <c r="C81" s="29"/>
      <c r="D81" s="29"/>
      <c r="E81" s="29"/>
      <c r="F81" s="101"/>
      <c r="G81" s="101"/>
      <c r="H81" s="198"/>
    </row>
    <row r="82" spans="2:8" ht="21" customHeight="1" x14ac:dyDescent="0.25">
      <c r="B82" s="102" t="s">
        <v>8</v>
      </c>
      <c r="C82" s="103"/>
      <c r="D82" s="103"/>
      <c r="E82" s="87"/>
      <c r="F82" s="104"/>
      <c r="G82" s="104"/>
      <c r="H82" s="105"/>
    </row>
    <row r="83" spans="2:8" ht="21" customHeight="1" x14ac:dyDescent="0.3">
      <c r="B83" s="90" t="s">
        <v>9</v>
      </c>
      <c r="C83" s="20"/>
      <c r="D83" s="20"/>
      <c r="E83" s="29"/>
      <c r="F83" s="34">
        <f t="shared" ref="F83:H83" si="26">+F84+F95+F100</f>
        <v>151462091.38999999</v>
      </c>
      <c r="G83" s="34">
        <f t="shared" ref="G83" si="27">+G84+G95+G100</f>
        <v>151740638.25</v>
      </c>
      <c r="H83" s="106">
        <f t="shared" si="26"/>
        <v>-278546.8599999994</v>
      </c>
    </row>
    <row r="84" spans="2:8" ht="21" customHeight="1" x14ac:dyDescent="0.3">
      <c r="B84" s="91"/>
      <c r="C84" s="20" t="s">
        <v>64</v>
      </c>
      <c r="D84" s="20"/>
      <c r="E84" s="29"/>
      <c r="F84" s="107">
        <f t="shared" ref="F84:H84" si="28">SUM(F85:F94)</f>
        <v>103756339.69999999</v>
      </c>
      <c r="G84" s="107">
        <f t="shared" ref="G84" si="29">SUM(G85:G94)</f>
        <v>104034886.55999999</v>
      </c>
      <c r="H84" s="48">
        <f t="shared" si="28"/>
        <v>-278546.8599999994</v>
      </c>
    </row>
    <row r="85" spans="2:8" ht="21" customHeight="1" x14ac:dyDescent="0.25">
      <c r="B85" s="95"/>
      <c r="C85" s="29"/>
      <c r="D85" s="59" t="s">
        <v>65</v>
      </c>
      <c r="E85" s="59"/>
      <c r="F85" s="108">
        <v>74860853.689999998</v>
      </c>
      <c r="G85" s="108">
        <v>74860853.689999998</v>
      </c>
      <c r="H85" s="54">
        <f>+F85-G85</f>
        <v>0</v>
      </c>
    </row>
    <row r="86" spans="2:8" ht="21" customHeight="1" x14ac:dyDescent="0.25">
      <c r="B86" s="95"/>
      <c r="C86" s="29"/>
      <c r="D86" s="59" t="s">
        <v>66</v>
      </c>
      <c r="E86" s="59"/>
      <c r="F86" s="108">
        <v>4167248.99</v>
      </c>
      <c r="G86" s="108">
        <v>4167248.99</v>
      </c>
      <c r="H86" s="54">
        <f>+F86-G86</f>
        <v>0</v>
      </c>
    </row>
    <row r="87" spans="2:8" ht="21" hidden="1" customHeight="1" x14ac:dyDescent="0.25">
      <c r="B87" s="95"/>
      <c r="C87" s="29"/>
      <c r="D87" s="59" t="s">
        <v>67</v>
      </c>
      <c r="E87" s="59"/>
      <c r="F87" s="108">
        <v>0</v>
      </c>
      <c r="G87" s="108">
        <v>0</v>
      </c>
      <c r="H87" s="54">
        <f t="shared" ref="H87:H93" si="30">+F87-G87</f>
        <v>0</v>
      </c>
    </row>
    <row r="88" spans="2:8" ht="21" customHeight="1" x14ac:dyDescent="0.25">
      <c r="B88" s="95"/>
      <c r="C88" s="29"/>
      <c r="D88" s="59" t="s">
        <v>116</v>
      </c>
      <c r="E88" s="59"/>
      <c r="F88" s="108">
        <v>842299.11</v>
      </c>
      <c r="G88" s="108">
        <v>842299.11</v>
      </c>
      <c r="H88" s="54">
        <f t="shared" si="30"/>
        <v>0</v>
      </c>
    </row>
    <row r="89" spans="2:8" ht="21" customHeight="1" x14ac:dyDescent="0.25">
      <c r="B89" s="95"/>
      <c r="C89" s="29"/>
      <c r="D89" s="59" t="s">
        <v>68</v>
      </c>
      <c r="E89" s="59"/>
      <c r="F89" s="108">
        <v>19314140.16</v>
      </c>
      <c r="G89" s="108">
        <v>19592612.02</v>
      </c>
      <c r="H89" s="54">
        <f t="shared" si="30"/>
        <v>-278471.8599999994</v>
      </c>
    </row>
    <row r="90" spans="2:8" ht="21" customHeight="1" x14ac:dyDescent="0.25">
      <c r="B90" s="95"/>
      <c r="C90" s="29"/>
      <c r="D90" s="59" t="s">
        <v>69</v>
      </c>
      <c r="E90" s="59"/>
      <c r="F90" s="108">
        <f>2670429.64-F94</f>
        <v>2421927.2800000003</v>
      </c>
      <c r="G90" s="108">
        <f>2670429.64-G94</f>
        <v>2421927.2800000003</v>
      </c>
      <c r="H90" s="54">
        <f t="shared" si="30"/>
        <v>0</v>
      </c>
    </row>
    <row r="91" spans="2:8" ht="21" customHeight="1" x14ac:dyDescent="0.25">
      <c r="B91" s="95"/>
      <c r="C91" s="29"/>
      <c r="D91" s="59" t="s">
        <v>70</v>
      </c>
      <c r="E91" s="59"/>
      <c r="F91" s="108">
        <v>1426177.61</v>
      </c>
      <c r="G91" s="108">
        <v>1426252.61</v>
      </c>
      <c r="H91" s="54">
        <f t="shared" si="30"/>
        <v>-75</v>
      </c>
    </row>
    <row r="92" spans="2:8" ht="21" customHeight="1" x14ac:dyDescent="0.25">
      <c r="B92" s="95"/>
      <c r="C92" s="29"/>
      <c r="D92" s="59" t="s">
        <v>112</v>
      </c>
      <c r="E92" s="59"/>
      <c r="F92" s="108">
        <v>475190.5</v>
      </c>
      <c r="G92" s="108">
        <v>475190.5</v>
      </c>
      <c r="H92" s="54">
        <f t="shared" si="30"/>
        <v>0</v>
      </c>
    </row>
    <row r="93" spans="2:8" ht="21" hidden="1" customHeight="1" x14ac:dyDescent="0.25">
      <c r="B93" s="95"/>
      <c r="C93" s="29"/>
      <c r="D93" s="59" t="s">
        <v>121</v>
      </c>
      <c r="E93" s="59"/>
      <c r="F93" s="108">
        <v>0</v>
      </c>
      <c r="G93" s="108">
        <v>0</v>
      </c>
      <c r="H93" s="54">
        <f t="shared" si="30"/>
        <v>0</v>
      </c>
    </row>
    <row r="94" spans="2:8" ht="21" customHeight="1" x14ac:dyDescent="0.25">
      <c r="B94" s="95"/>
      <c r="C94" s="29"/>
      <c r="D94" s="59" t="s">
        <v>99</v>
      </c>
      <c r="E94" s="59"/>
      <c r="F94" s="60">
        <v>248502.36</v>
      </c>
      <c r="G94" s="60">
        <v>248502.36</v>
      </c>
      <c r="H94" s="55">
        <f>+F94-G94</f>
        <v>0</v>
      </c>
    </row>
    <row r="95" spans="2:8" ht="21" customHeight="1" x14ac:dyDescent="0.3">
      <c r="B95" s="95"/>
      <c r="C95" s="20" t="s">
        <v>71</v>
      </c>
      <c r="D95" s="20"/>
      <c r="E95" s="29"/>
      <c r="F95" s="107">
        <f t="shared" ref="F95:H95" si="31">SUM(F96:F98)</f>
        <v>46216987.689999998</v>
      </c>
      <c r="G95" s="107">
        <f t="shared" ref="G95" si="32">SUM(G96:G98)</f>
        <v>46216987.689999998</v>
      </c>
      <c r="H95" s="48">
        <f t="shared" si="31"/>
        <v>0</v>
      </c>
    </row>
    <row r="96" spans="2:8" ht="21" customHeight="1" x14ac:dyDescent="0.25">
      <c r="B96" s="95"/>
      <c r="C96" s="29"/>
      <c r="D96" s="59" t="s">
        <v>72</v>
      </c>
      <c r="E96" s="59"/>
      <c r="F96" s="108">
        <v>14032640.65</v>
      </c>
      <c r="G96" s="108">
        <v>14032640.65</v>
      </c>
      <c r="H96" s="54">
        <f>+F96-G96</f>
        <v>0</v>
      </c>
    </row>
    <row r="97" spans="2:9" ht="21" customHeight="1" x14ac:dyDescent="0.25">
      <c r="B97" s="95"/>
      <c r="C97" s="29"/>
      <c r="D97" s="59" t="s">
        <v>73</v>
      </c>
      <c r="E97" s="59"/>
      <c r="F97" s="108">
        <v>28571428.57</v>
      </c>
      <c r="G97" s="108">
        <v>28571428.57</v>
      </c>
      <c r="H97" s="54">
        <f>+F97-G97</f>
        <v>0</v>
      </c>
    </row>
    <row r="98" spans="2:9" ht="21" customHeight="1" x14ac:dyDescent="0.25">
      <c r="B98" s="95"/>
      <c r="C98" s="29"/>
      <c r="D98" s="59" t="s">
        <v>74</v>
      </c>
      <c r="E98" s="59"/>
      <c r="F98" s="109">
        <v>3612918.47</v>
      </c>
      <c r="G98" s="109">
        <v>3612918.47</v>
      </c>
      <c r="H98" s="74">
        <f>+F98-G98</f>
        <v>0</v>
      </c>
    </row>
    <row r="99" spans="2:9" ht="11.25" customHeight="1" x14ac:dyDescent="0.25">
      <c r="B99" s="95"/>
      <c r="C99" s="29"/>
      <c r="D99" s="59"/>
      <c r="E99" s="59"/>
      <c r="F99" s="108"/>
      <c r="G99" s="108"/>
      <c r="H99" s="57"/>
    </row>
    <row r="100" spans="2:9" ht="21" customHeight="1" x14ac:dyDescent="0.3">
      <c r="B100" s="95"/>
      <c r="C100" s="20" t="s">
        <v>97</v>
      </c>
      <c r="D100" s="59"/>
      <c r="E100" s="59"/>
      <c r="F100" s="107">
        <f>+F101</f>
        <v>1488764</v>
      </c>
      <c r="G100" s="107">
        <f>+G101</f>
        <v>1488764</v>
      </c>
      <c r="H100" s="110">
        <f>+F100-G100</f>
        <v>0</v>
      </c>
    </row>
    <row r="101" spans="2:9" ht="21" customHeight="1" x14ac:dyDescent="0.25">
      <c r="B101" s="95"/>
      <c r="C101" s="29"/>
      <c r="D101" s="59" t="s">
        <v>98</v>
      </c>
      <c r="E101" s="59"/>
      <c r="F101" s="108">
        <v>1488764</v>
      </c>
      <c r="G101" s="108">
        <v>1488764</v>
      </c>
      <c r="H101" s="111">
        <f>+F101-G101</f>
        <v>0</v>
      </c>
    </row>
    <row r="102" spans="2:9" ht="11.25" customHeight="1" x14ac:dyDescent="0.25">
      <c r="B102" s="95"/>
      <c r="C102" s="29"/>
      <c r="D102" s="29"/>
      <c r="E102" s="29"/>
      <c r="F102" s="112"/>
      <c r="G102" s="112"/>
      <c r="H102" s="31"/>
    </row>
    <row r="103" spans="2:9" ht="21" customHeight="1" x14ac:dyDescent="0.3">
      <c r="B103" s="90" t="s">
        <v>10</v>
      </c>
      <c r="C103" s="20"/>
      <c r="D103" s="20"/>
      <c r="E103" s="29"/>
      <c r="F103" s="34">
        <f t="shared" ref="F103:H103" si="33">SUM(F104:F107)</f>
        <v>113716931.27000001</v>
      </c>
      <c r="G103" s="34">
        <f t="shared" ref="G103" si="34">SUM(G104:G107)</f>
        <v>113734403.13000001</v>
      </c>
      <c r="H103" s="34">
        <f t="shared" si="33"/>
        <v>-17471.860000001267</v>
      </c>
    </row>
    <row r="104" spans="2:9" ht="21" customHeight="1" x14ac:dyDescent="0.25">
      <c r="B104" s="95"/>
      <c r="C104" s="59" t="s">
        <v>75</v>
      </c>
      <c r="D104" s="25"/>
      <c r="E104" s="59"/>
      <c r="F104" s="113">
        <v>52290458.630000003</v>
      </c>
      <c r="G104" s="113">
        <v>52290458.630000003</v>
      </c>
      <c r="H104" s="114">
        <f>+F104-G104</f>
        <v>0</v>
      </c>
    </row>
    <row r="105" spans="2:9" ht="21" customHeight="1" x14ac:dyDescent="0.25">
      <c r="B105" s="95"/>
      <c r="C105" s="59" t="s">
        <v>76</v>
      </c>
      <c r="D105" s="25"/>
      <c r="E105" s="59"/>
      <c r="F105" s="113">
        <f>50356324.84-1148158.07</f>
        <v>49208166.770000003</v>
      </c>
      <c r="G105" s="113">
        <v>49208166.770000003</v>
      </c>
      <c r="H105" s="114">
        <f>+F105-G105</f>
        <v>0</v>
      </c>
    </row>
    <row r="106" spans="2:9" ht="21" customHeight="1" x14ac:dyDescent="0.25">
      <c r="B106" s="95"/>
      <c r="C106" s="59" t="s">
        <v>92</v>
      </c>
      <c r="D106" s="25"/>
      <c r="E106" s="59"/>
      <c r="F106" s="113">
        <v>12218305.869999999</v>
      </c>
      <c r="G106" s="113">
        <v>12235777.73</v>
      </c>
      <c r="H106" s="114">
        <f>+F106-G106</f>
        <v>-17471.860000001267</v>
      </c>
    </row>
    <row r="107" spans="2:9" ht="21" hidden="1" customHeight="1" x14ac:dyDescent="0.25">
      <c r="B107" s="95"/>
      <c r="C107" s="59" t="s">
        <v>101</v>
      </c>
      <c r="D107" s="25"/>
      <c r="E107" s="59"/>
      <c r="F107" s="37">
        <v>0</v>
      </c>
      <c r="G107" s="37">
        <v>0</v>
      </c>
      <c r="H107" s="23">
        <f>+F107-G107</f>
        <v>0</v>
      </c>
    </row>
    <row r="108" spans="2:9" ht="11.25" customHeight="1" x14ac:dyDescent="0.25">
      <c r="B108" s="95"/>
      <c r="C108" s="29"/>
      <c r="D108" s="29"/>
      <c r="E108" s="29"/>
      <c r="F108" s="112"/>
      <c r="G108" s="112"/>
      <c r="H108" s="112"/>
      <c r="I108" s="1"/>
    </row>
    <row r="109" spans="2:9" ht="21" customHeight="1" x14ac:dyDescent="0.3">
      <c r="B109" s="90" t="s">
        <v>11</v>
      </c>
      <c r="C109" s="20"/>
      <c r="D109" s="20"/>
      <c r="E109" s="29"/>
      <c r="F109" s="115">
        <f t="shared" ref="F109:H109" si="35">F110+F111</f>
        <v>-228275325.17000002</v>
      </c>
      <c r="G109" s="115">
        <f t="shared" ref="G109" si="36">G110+G111</f>
        <v>-228294138.13</v>
      </c>
      <c r="H109" s="115">
        <f t="shared" si="35"/>
        <v>18812.959999984538</v>
      </c>
    </row>
    <row r="110" spans="2:9" ht="21" customHeight="1" x14ac:dyDescent="0.25">
      <c r="B110" s="95"/>
      <c r="C110" s="59" t="s">
        <v>142</v>
      </c>
      <c r="D110" s="25"/>
      <c r="E110" s="59"/>
      <c r="F110" s="113">
        <v>-228617407.56</v>
      </c>
      <c r="G110" s="113">
        <v>-228634879.41999999</v>
      </c>
      <c r="H110" s="114">
        <f>+F110-G110</f>
        <v>17471.859999984503</v>
      </c>
    </row>
    <row r="111" spans="2:9" ht="21" customHeight="1" x14ac:dyDescent="0.25">
      <c r="B111" s="95"/>
      <c r="C111" s="59" t="s">
        <v>140</v>
      </c>
      <c r="D111" s="25"/>
      <c r="E111" s="59"/>
      <c r="F111" s="39">
        <v>342082.39</v>
      </c>
      <c r="G111" s="39">
        <v>340741.29</v>
      </c>
      <c r="H111" s="28">
        <f>+F111-G111</f>
        <v>1341.1000000000349</v>
      </c>
    </row>
    <row r="112" spans="2:9" ht="21" customHeight="1" x14ac:dyDescent="0.3">
      <c r="B112" s="98"/>
      <c r="C112" s="99"/>
      <c r="D112" s="99"/>
      <c r="E112" s="116" t="s">
        <v>12</v>
      </c>
      <c r="F112" s="17">
        <f t="shared" ref="F112:H112" si="37">F83+F103+F109</f>
        <v>36903697.48999998</v>
      </c>
      <c r="G112" s="17">
        <f t="shared" ref="G112" si="38">G83+G103+G109</f>
        <v>37180903.25</v>
      </c>
      <c r="H112" s="17">
        <f t="shared" si="37"/>
        <v>-277205.76000001613</v>
      </c>
    </row>
    <row r="113" spans="2:8" ht="15.75" x14ac:dyDescent="0.25">
      <c r="B113" s="95"/>
      <c r="C113" s="29"/>
      <c r="D113" s="29"/>
      <c r="E113" s="29"/>
      <c r="F113" s="31"/>
      <c r="G113" s="31"/>
      <c r="H113" s="117"/>
    </row>
    <row r="114" spans="2:8" ht="21" customHeight="1" thickBot="1" x14ac:dyDescent="0.35">
      <c r="B114" s="102" t="s">
        <v>77</v>
      </c>
      <c r="C114" s="103"/>
      <c r="D114" s="103"/>
      <c r="E114" s="103"/>
      <c r="F114" s="118">
        <f>F112+F80</f>
        <v>146301372.92999998</v>
      </c>
      <c r="G114" s="118">
        <f>G112+G80</f>
        <v>146577714.67000002</v>
      </c>
      <c r="H114" s="118">
        <f>H112+H80</f>
        <v>-276341.74000001198</v>
      </c>
    </row>
    <row r="115" spans="2:8" ht="15" x14ac:dyDescent="0.25">
      <c r="B115" s="119"/>
      <c r="C115" s="119"/>
      <c r="D115" s="119"/>
      <c r="E115" s="119"/>
      <c r="F115" s="119"/>
      <c r="G115" s="119"/>
      <c r="H115" s="119"/>
    </row>
    <row r="116" spans="2:8" ht="15" x14ac:dyDescent="0.25">
      <c r="B116" s="119"/>
      <c r="C116" s="119"/>
      <c r="D116" s="119"/>
      <c r="E116" s="119"/>
      <c r="F116" s="119"/>
      <c r="G116" s="119"/>
      <c r="H116" s="119"/>
    </row>
    <row r="117" spans="2:8" ht="15" x14ac:dyDescent="0.25">
      <c r="B117" s="119"/>
      <c r="C117" s="119"/>
      <c r="D117" s="119"/>
      <c r="E117" s="119"/>
      <c r="F117" s="119"/>
      <c r="G117" s="119"/>
      <c r="H117" s="119"/>
    </row>
    <row r="118" spans="2:8" ht="15" x14ac:dyDescent="0.25">
      <c r="B118" s="119"/>
      <c r="C118" s="119"/>
      <c r="D118" s="119"/>
      <c r="E118" s="119"/>
      <c r="F118" s="119"/>
      <c r="G118" s="119"/>
      <c r="H118" s="119"/>
    </row>
    <row r="119" spans="2:8" ht="15" x14ac:dyDescent="0.25">
      <c r="B119" s="3"/>
      <c r="C119" s="3"/>
      <c r="D119" s="3"/>
      <c r="E119" s="3"/>
      <c r="F119" s="120"/>
      <c r="G119" s="120"/>
      <c r="H119" s="120"/>
    </row>
    <row r="120" spans="2:8" s="121" customFormat="1" ht="51" customHeight="1" x14ac:dyDescent="0.25">
      <c r="B120" s="263" t="s">
        <v>143</v>
      </c>
      <c r="C120" s="263"/>
      <c r="D120" s="263"/>
      <c r="E120" s="263"/>
      <c r="F120" s="263"/>
      <c r="G120" s="263"/>
      <c r="H120" s="263"/>
    </row>
    <row r="121" spans="2:8" ht="15" x14ac:dyDescent="0.25">
      <c r="B121" s="3"/>
      <c r="C121" s="3"/>
      <c r="D121" s="3"/>
      <c r="E121" s="3"/>
      <c r="F121" s="120"/>
      <c r="G121" s="120"/>
      <c r="H121" s="120"/>
    </row>
    <row r="122" spans="2:8" ht="15" x14ac:dyDescent="0.25">
      <c r="B122" s="3"/>
      <c r="C122" s="3"/>
      <c r="D122" s="3"/>
      <c r="E122" s="3"/>
      <c r="F122" s="120"/>
      <c r="G122" s="120"/>
      <c r="H122" s="120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2"/>
    </row>
    <row r="130" spans="8:8" x14ac:dyDescent="0.2">
      <c r="H130" s="1"/>
    </row>
    <row r="132" spans="8:8" x14ac:dyDescent="0.2">
      <c r="H132" s="38"/>
    </row>
  </sheetData>
  <mergeCells count="6">
    <mergeCell ref="B120:H120"/>
    <mergeCell ref="B5:H5"/>
    <mergeCell ref="B63:H63"/>
    <mergeCell ref="B2:H2"/>
    <mergeCell ref="B3:H3"/>
    <mergeCell ref="B4:H4"/>
  </mergeCells>
  <phoneticPr fontId="2" type="noConversion"/>
  <printOptions horizontalCentered="1"/>
  <pageMargins left="0.11811023622047245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  <ignoredError sqref="F65 F7" numberStoredAsText="1"/>
    <ignoredError sqref="F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Estado de Resultados</vt:lpstr>
      <vt:lpstr>Balance</vt:lpstr>
      <vt:lpstr>Balance!Área_de_impresión</vt:lpstr>
      <vt:lpstr>'Balance resumido'!Área_de_impresión</vt:lpstr>
      <vt:lpstr>Balance!Títulos_a_imprimir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Yisel Villegas</cp:lastModifiedBy>
  <cp:lastPrinted>2021-11-01T21:36:28Z</cp:lastPrinted>
  <dcterms:created xsi:type="dcterms:W3CDTF">2004-04-13T04:53:39Z</dcterms:created>
  <dcterms:modified xsi:type="dcterms:W3CDTF">2021-11-11T16:35:38Z</dcterms:modified>
</cp:coreProperties>
</file>