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AGOSTO 2021\DAF\"/>
    </mc:Choice>
  </mc:AlternateContent>
  <xr:revisionPtr revIDLastSave="0" documentId="8_{0FB26CE1-186A-48B0-92EE-2CF88ED093CF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resumido" sheetId="1" r:id="rId1"/>
    <sheet name="Estado de Resultados" sheetId="6" r:id="rId2"/>
    <sheet name="Balance" sheetId="5" r:id="rId3"/>
  </sheets>
  <definedNames>
    <definedName name="_xlnm.Print_Area" localSheetId="2">Balance!$A$2:$H$120</definedName>
    <definedName name="_xlnm.Print_Area" localSheetId="0">'Balance resumido'!$C$3:$Q$57</definedName>
    <definedName name="_xlnm.Print_Titles" localSheetId="2">Balance!$2:$5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E31" i="6"/>
  <c r="G48" i="5"/>
  <c r="H9" i="5"/>
  <c r="G90" i="5" l="1"/>
  <c r="D28" i="6" l="1"/>
  <c r="F105" i="5" l="1"/>
  <c r="F90" i="5" l="1"/>
  <c r="L37" i="1" l="1"/>
  <c r="L36" i="1"/>
  <c r="L13" i="1"/>
  <c r="I13" i="1"/>
  <c r="H31" i="5"/>
  <c r="H40" i="5"/>
  <c r="G64" i="5" l="1"/>
  <c r="F64" i="5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D40" i="6" s="1"/>
  <c r="F36" i="6"/>
  <c r="H30" i="5" l="1"/>
  <c r="H32" i="5"/>
  <c r="E28" i="6" l="1"/>
  <c r="F28" i="6" l="1"/>
  <c r="F38" i="6" l="1"/>
  <c r="F35" i="6" l="1"/>
  <c r="E10" i="6" l="1"/>
  <c r="F32" i="6"/>
  <c r="G61" i="5" l="1"/>
  <c r="H25" i="5" l="1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H24" i="5"/>
  <c r="H95" i="5"/>
  <c r="H29" i="5"/>
  <c r="E24" i="6"/>
  <c r="H34" i="5"/>
  <c r="H76" i="5"/>
  <c r="H38" i="5"/>
  <c r="F18" i="6"/>
  <c r="H72" i="5"/>
  <c r="H8" i="5"/>
  <c r="D24" i="6"/>
  <c r="F23" i="5"/>
  <c r="F22" i="5" s="1"/>
  <c r="I28" i="1"/>
  <c r="F80" i="5"/>
  <c r="H19" i="5"/>
  <c r="H14" i="5" s="1"/>
  <c r="H51" i="5"/>
  <c r="H84" i="5"/>
  <c r="F24" i="6" l="1"/>
  <c r="F61" i="5"/>
  <c r="O17" i="1"/>
  <c r="O35" i="1"/>
  <c r="O34" i="1"/>
  <c r="O28" i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O30" i="1" l="1"/>
  <c r="H61" i="5"/>
  <c r="G112" i="5"/>
  <c r="G114" i="5" s="1"/>
  <c r="H111" i="5"/>
  <c r="I42" i="1"/>
  <c r="O16" i="1"/>
  <c r="I21" i="1"/>
  <c r="F43" i="6"/>
  <c r="O21" i="1" l="1"/>
  <c r="H109" i="5"/>
  <c r="H112" i="5" s="1"/>
  <c r="H114" i="5" s="1"/>
  <c r="O37" i="1"/>
  <c r="L39" i="1"/>
  <c r="L42" i="1" s="1"/>
  <c r="O39" i="1" l="1"/>
  <c r="O42" i="1" l="1"/>
</calcChain>
</file>

<file path=xl/sharedStrings.xml><?xml version="1.0" encoding="utf-8"?>
<sst xmlns="http://schemas.openxmlformats.org/spreadsheetml/2006/main" count="172" uniqueCount="153">
  <si>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</si>
  <si>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</si>
  <si>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</si>
  <si>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</si>
  <si>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</si>
  <si>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</si>
  <si>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</si>
  <si>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</si>
  <si>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</si>
  <si>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</si>
  <si>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</si>
  <si>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</si>
  <si>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</si>
  <si>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</si>
  <si>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</si>
  <si>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</si>
  <si>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</si>
  <si>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</si>
  <si>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</si>
  <si>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</si>
  <si>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</si>
  <si>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</si>
  <si>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</si>
  <si>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</si>
  <si>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</si>
  <si>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</si>
  <si>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</si>
  <si>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</si>
  <si>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</si>
  <si>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</si>
  <si>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</si>
  <si>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</si>
  <si>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</si>
  <si>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</si>
  <si>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</si>
  <si>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</si>
  <si>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</si>
  <si>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</si>
  <si>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</si>
  <si>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</si>
  <si>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</si>
  <si>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</si>
  <si>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</si>
  <si>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</si>
  <si>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</si>
  <si>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</si>
  <si>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</si>
  <si>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</si>
  <si>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</si>
  <si>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</si>
  <si>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</si>
  <si>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</si>
  <si>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</si>
  <si>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</si>
  <si>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</si>
  <si>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</si>
  <si>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</si>
  <si>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</si>
  <si>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</si>
  <si>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</si>
  <si>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</si>
  <si>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</si>
  <si>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</si>
  <si>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</si>
  <si>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</si>
  <si>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</si>
  <si>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</si>
  <si>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</si>
  <si>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</si>
  <si>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</si>
  <si>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</si>
  <si>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</si>
  <si>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</si>
  <si>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</si>
  <si>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</si>
  <si>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</si>
  <si>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</si>
  <si>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</si>
  <si>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</si>
  <si>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</si>
  <si>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</si>
  <si>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</si>
  <si>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</si>
  <si>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</si>
  <si>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</si>
  <si>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</si>
  <si>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</si>
  <si>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</si>
  <si>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</si>
  <si>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</si>
  <si>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</si>
  <si>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</si>
  <si>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</si>
  <si>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</si>
  <si>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</si>
  <si>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</si>
  <si>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</si>
  <si>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</si>
  <si>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</si>
  <si>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</si>
  <si>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</si>
  <si>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</si>
  <si>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</si>
  <si>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</si>
  <si>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</si>
  <si>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</si>
  <si>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</si>
  <si>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</si>
  <si>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</si>
  <si>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</si>
  <si>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</si>
  <si>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</si>
  <si>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</si>
  <si>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</si>
  <si>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</si>
  <si>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</si>
  <si>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</si>
  <si>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</si>
  <si>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</si>
  <si>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</si>
  <si>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</si>
  <si>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</si>
  <si>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</si>
  <si>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</si>
  <si>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</si>
  <si>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</si>
  <si>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</si>
  <si>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</si>
  <si>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</si>
  <si>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</si>
  <si>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</si>
  <si>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</si>
  <si>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</si>
  <si>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</si>
  <si>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</si>
  <si>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</si>
  <si>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</si>
  <si>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</si>
  <si>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</si>
  <si>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</si>
  <si>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</si>
  <si>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</si>
  <si>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</si>
  <si>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</si>
  <si>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</si>
  <si>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</si>
  <si>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UTILIDAD (PERDIDA) DEL EJERCICIO</t>
  </si>
  <si>
    <t>Julio 2021</t>
  </si>
  <si>
    <t>Al  31 de agosto de 2021</t>
  </si>
  <si>
    <t>Estado de Resultados del  1 de enero al 31 de agosto de 2021</t>
  </si>
  <si>
    <t>agosto 2021</t>
  </si>
  <si>
    <t>Balance General al 31 de agosto de 2021</t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</si>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</sst>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5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164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6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164" fontId="28" fillId="0" borderId="14" xfId="1" applyFont="1" applyBorder="1" applyAlignment="1">
      <alignment horizontal="left"/>
    </xf>
    <xf numFmtId="164" fontId="31" fillId="0" borderId="14" xfId="1" applyFont="1" applyBorder="1"/>
    <xf numFmtId="164" fontId="33" fillId="0" borderId="15" xfId="1" applyFont="1" applyBorder="1" applyAlignment="1">
      <alignment horizontal="left"/>
    </xf>
    <xf numFmtId="164" fontId="28" fillId="0" borderId="14" xfId="1" applyFont="1" applyBorder="1"/>
    <xf numFmtId="164" fontId="33" fillId="0" borderId="14" xfId="1" applyFont="1" applyBorder="1" applyAlignment="1">
      <alignment horizontal="left"/>
    </xf>
    <xf numFmtId="164" fontId="33" fillId="0" borderId="14" xfId="1" applyFont="1" applyBorder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164" fontId="28" fillId="0" borderId="0" xfId="1" applyFont="1" applyBorder="1" applyAlignment="1">
      <alignment horizontal="left"/>
    </xf>
    <xf numFmtId="164" fontId="33" fillId="0" borderId="0" xfId="1" applyFont="1" applyBorder="1" applyAlignment="1">
      <alignment horizontal="left"/>
    </xf>
    <xf numFmtId="164" fontId="28" fillId="0" borderId="0" xfId="1" applyFont="1" applyBorder="1"/>
    <xf numFmtId="164" fontId="31" fillId="0" borderId="0" xfId="1" applyFont="1" applyBorder="1"/>
    <xf numFmtId="164" fontId="33" fillId="0" borderId="0" xfId="1" applyFont="1" applyBorder="1" applyAlignment="1">
      <alignment horizontal="right"/>
    </xf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29" fillId="0" borderId="0" xfId="0" applyFont="1" applyBorder="1" applyAlignment="1">
      <alignment horizontal="left"/>
    </xf>
    <xf numFmtId="49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28" fillId="0" borderId="0" xfId="0" applyFont="1" applyBorder="1"/>
    <xf numFmtId="0" fontId="32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164" fontId="28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167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30" fillId="0" borderId="0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167" fontId="14" fillId="0" borderId="75" xfId="0" applyNumberFormat="1" applyFont="1" applyBorder="1" applyAlignment="1">
      <alignment vertical="center"/>
    </xf>
    <xf numFmtId="167" fontId="14" fillId="0" borderId="64" xfId="0" applyNumberFormat="1" applyFont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7" fontId="14" fillId="0" borderId="50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7" fontId="14" fillId="0" borderId="63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173040</xdr:colOff>
      <xdr:row>2</xdr:row>
      <xdr:rowOff>12700</xdr:rowOff>
    </xdr:from>
    <xdr:to>
      <xdr:col>6</xdr:col>
      <xdr:colOff>1231900</xdr:colOff>
      <xdr:row>4</xdr:row>
      <xdr:rowOff>517525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306390" y="374650"/>
          <a:ext cx="1411285" cy="771525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12731" y="572550"/>
          <a:ext cx="1628776" cy="53287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W73"/>
  <sheetViews>
    <sheetView showGridLines="0" zoomScaleNormal="100" zoomScaleSheetLayoutView="75" workbookViewId="0">
      <selection activeCell="O16" sqref="O16"/>
    </sheetView>
  </sheetViews>
  <sheetFormatPr baseColWidth="10" defaultColWidth="9.140625" defaultRowHeight="15" x14ac:dyDescent="0.25"/>
  <cols>
    <col min="1" max="1" width="1.42578125" style="144" customWidth="1"/>
    <col min="2" max="2" width="0.5703125" style="144" customWidth="1"/>
    <col min="3" max="3" width="2.5703125" style="144" customWidth="1"/>
    <col min="4" max="4" width="0.5703125" style="144" customWidth="1"/>
    <col min="5" max="5" width="0.85546875" style="145" customWidth="1"/>
    <col min="6" max="6" width="1.28515625" style="145" customWidth="1"/>
    <col min="7" max="7" width="43.42578125" style="145" customWidth="1"/>
    <col min="8" max="8" width="4.140625" style="145" customWidth="1"/>
    <col min="9" max="9" width="14.85546875" style="145" customWidth="1"/>
    <col min="10" max="10" width="1.42578125" style="145" customWidth="1"/>
    <col min="11" max="11" width="3.42578125" style="145" customWidth="1"/>
    <col min="12" max="12" width="14.85546875" style="145" customWidth="1"/>
    <col min="13" max="13" width="0.7109375" style="145" customWidth="1"/>
    <col min="14" max="14" width="3.5703125" style="145" customWidth="1"/>
    <col min="15" max="15" width="13.42578125" style="145" customWidth="1"/>
    <col min="16" max="16" width="1" style="145" customWidth="1"/>
    <col min="17" max="17" width="2.42578125" style="146" customWidth="1"/>
    <col min="18" max="18" width="9.28515625" style="146" bestFit="1" customWidth="1"/>
    <col min="19" max="19" width="11.42578125" style="146" bestFit="1" customWidth="1"/>
    <col min="20" max="20" width="9.28515625" style="146" bestFit="1" customWidth="1"/>
    <col min="21" max="21" width="9.28515625" style="147" bestFit="1" customWidth="1"/>
    <col min="22" max="16384" width="9.140625" style="144"/>
  </cols>
  <sheetData>
    <row r="2" spans="3:23" ht="13.5" customHeight="1" thickBot="1" x14ac:dyDescent="0.3"/>
    <row r="3" spans="3:23" ht="6" customHeight="1" x14ac:dyDescent="0.25">
      <c r="C3" s="148"/>
      <c r="D3" s="149"/>
      <c r="E3" s="150"/>
      <c r="F3" s="150"/>
      <c r="G3" s="150"/>
      <c r="H3" s="150"/>
      <c r="I3" s="150"/>
      <c r="J3" s="150"/>
      <c r="K3" s="150"/>
      <c r="L3" s="151"/>
      <c r="M3" s="151"/>
      <c r="N3" s="151"/>
      <c r="O3" s="151"/>
      <c r="P3" s="151"/>
      <c r="Q3" s="210"/>
    </row>
    <row r="4" spans="3:23" x14ac:dyDescent="0.25">
      <c r="C4" s="152"/>
      <c r="D4" s="211"/>
      <c r="E4" s="199"/>
      <c r="F4" s="199"/>
      <c r="G4" s="199"/>
      <c r="H4" s="199"/>
      <c r="I4" s="199"/>
      <c r="J4" s="199"/>
      <c r="K4" s="199"/>
      <c r="L4" s="212"/>
      <c r="M4" s="212"/>
      <c r="N4" s="212"/>
      <c r="O4" s="212"/>
      <c r="P4" s="212"/>
      <c r="Q4" s="213"/>
    </row>
    <row r="5" spans="3:23" ht="41.1" customHeight="1" x14ac:dyDescent="0.3">
      <c r="C5" s="152"/>
      <c r="D5" s="211"/>
      <c r="E5" s="242" t="s">
        <v>122</v>
      </c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13"/>
    </row>
    <row r="6" spans="3:23" ht="4.5" customHeight="1" x14ac:dyDescent="0.25">
      <c r="C6" s="152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3"/>
    </row>
    <row r="7" spans="3:23" ht="18.75" customHeight="1" x14ac:dyDescent="0.3">
      <c r="C7" s="152"/>
      <c r="D7" s="211"/>
      <c r="E7" s="242" t="s">
        <v>87</v>
      </c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13"/>
    </row>
    <row r="8" spans="3:23" ht="5.25" customHeight="1" x14ac:dyDescent="0.25">
      <c r="C8" s="152"/>
      <c r="D8" s="211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3"/>
    </row>
    <row r="9" spans="3:23" x14ac:dyDescent="0.25">
      <c r="C9" s="152"/>
      <c r="D9" s="211"/>
      <c r="E9" s="240" t="s">
        <v>148</v>
      </c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13"/>
    </row>
    <row r="10" spans="3:23" ht="5.25" customHeight="1" x14ac:dyDescent="0.25">
      <c r="C10" s="152"/>
      <c r="D10" s="211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3"/>
    </row>
    <row r="11" spans="3:23" x14ac:dyDescent="0.25">
      <c r="C11" s="152"/>
      <c r="D11" s="211"/>
      <c r="E11" s="240" t="s">
        <v>2</v>
      </c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13"/>
    </row>
    <row r="12" spans="3:23" ht="4.5" customHeight="1" x14ac:dyDescent="0.25">
      <c r="C12" s="152"/>
      <c r="D12" s="177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213"/>
    </row>
    <row r="13" spans="3:23" x14ac:dyDescent="0.25">
      <c r="C13" s="152"/>
      <c r="D13" s="179"/>
      <c r="E13" s="218"/>
      <c r="F13" s="218"/>
      <c r="G13" s="229" t="s">
        <v>1</v>
      </c>
      <c r="H13" s="218"/>
      <c r="I13" s="227" t="str">
        <f>+Balance!F6</f>
        <v>agosto 2021</v>
      </c>
      <c r="J13" s="202"/>
      <c r="K13" s="218"/>
      <c r="L13" s="227" t="str">
        <f>+Balance!G6</f>
        <v>Julio 2021</v>
      </c>
      <c r="M13" s="202"/>
      <c r="N13" s="202"/>
      <c r="O13" s="228" t="s">
        <v>108</v>
      </c>
      <c r="P13" s="202"/>
      <c r="Q13" s="153"/>
      <c r="R13" s="145"/>
      <c r="U13" s="146"/>
      <c r="V13" s="146"/>
      <c r="W13" s="147"/>
    </row>
    <row r="14" spans="3:23" ht="19.5" customHeight="1" x14ac:dyDescent="0.25">
      <c r="C14" s="152"/>
      <c r="D14" s="179"/>
      <c r="E14" s="218"/>
      <c r="F14" s="203" t="s">
        <v>130</v>
      </c>
      <c r="G14" s="203"/>
      <c r="H14" s="203"/>
      <c r="I14" s="191">
        <f>+Balance!F8</f>
        <v>811693.69000000006</v>
      </c>
      <c r="J14" s="191"/>
      <c r="K14" s="203"/>
      <c r="L14" s="191">
        <f>+Balance!G8</f>
        <v>829951.88</v>
      </c>
      <c r="M14" s="191"/>
      <c r="N14" s="203"/>
      <c r="O14" s="191">
        <f>+I14-L14</f>
        <v>-18258.189999999944</v>
      </c>
      <c r="P14" s="191"/>
      <c r="Q14" s="153"/>
      <c r="R14" s="145"/>
      <c r="U14" s="146"/>
      <c r="V14" s="146"/>
      <c r="W14" s="147"/>
    </row>
    <row r="15" spans="3:23" ht="19.5" customHeight="1" x14ac:dyDescent="0.25">
      <c r="C15" s="152"/>
      <c r="D15" s="179"/>
      <c r="E15" s="218"/>
      <c r="F15" s="203" t="s">
        <v>131</v>
      </c>
      <c r="G15" s="203"/>
      <c r="H15" s="218"/>
      <c r="I15" s="191">
        <f>+Balance!F14</f>
        <v>127626502.81999999</v>
      </c>
      <c r="J15" s="191"/>
      <c r="K15" s="188"/>
      <c r="L15" s="191">
        <f>+Balance!G14</f>
        <v>127626502.81999999</v>
      </c>
      <c r="M15" s="191"/>
      <c r="N15" s="188"/>
      <c r="O15" s="191">
        <f t="shared" ref="O15:O18" si="0">+I15-L15</f>
        <v>0</v>
      </c>
      <c r="P15" s="191"/>
      <c r="Q15" s="153"/>
      <c r="R15" s="145"/>
      <c r="U15" s="146"/>
      <c r="V15" s="146"/>
      <c r="W15" s="147"/>
    </row>
    <row r="16" spans="3:23" ht="19.5" customHeight="1" x14ac:dyDescent="0.25">
      <c r="C16" s="152"/>
      <c r="D16" s="179"/>
      <c r="E16" s="218"/>
      <c r="F16" s="203" t="s">
        <v>132</v>
      </c>
      <c r="G16" s="203"/>
      <c r="H16" s="218"/>
      <c r="I16" s="191">
        <f>+Balance!F22</f>
        <v>5915410.2899999917</v>
      </c>
      <c r="J16" s="191"/>
      <c r="K16" s="188"/>
      <c r="L16" s="191">
        <f>+Balance!G22</f>
        <v>5994996.3599999994</v>
      </c>
      <c r="M16" s="191"/>
      <c r="N16" s="188"/>
      <c r="O16" s="191">
        <f t="shared" si="0"/>
        <v>-79586.070000007749</v>
      </c>
      <c r="P16" s="191"/>
      <c r="Q16" s="153"/>
      <c r="R16" s="145"/>
      <c r="U16" s="146"/>
      <c r="V16" s="146"/>
      <c r="W16" s="147"/>
    </row>
    <row r="17" spans="3:23" ht="19.5" customHeight="1" x14ac:dyDescent="0.25">
      <c r="C17" s="152"/>
      <c r="D17" s="179"/>
      <c r="E17" s="218"/>
      <c r="F17" s="203" t="s">
        <v>133</v>
      </c>
      <c r="G17" s="203"/>
      <c r="H17" s="218"/>
      <c r="I17" s="191">
        <f>+Balance!F45</f>
        <v>7026126.0700000003</v>
      </c>
      <c r="J17" s="191"/>
      <c r="K17" s="188"/>
      <c r="L17" s="191">
        <f>+Balance!G45</f>
        <v>7479353.5800000001</v>
      </c>
      <c r="M17" s="191"/>
      <c r="N17" s="188"/>
      <c r="O17" s="191">
        <f t="shared" si="0"/>
        <v>-453227.50999999978</v>
      </c>
      <c r="P17" s="191"/>
      <c r="Q17" s="153"/>
      <c r="R17" s="145"/>
      <c r="U17" s="146"/>
      <c r="V17" s="146"/>
      <c r="W17" s="147"/>
    </row>
    <row r="18" spans="3:23" ht="19.5" customHeight="1" x14ac:dyDescent="0.25">
      <c r="C18" s="152"/>
      <c r="D18" s="179"/>
      <c r="E18" s="203"/>
      <c r="F18" s="204" t="s">
        <v>134</v>
      </c>
      <c r="G18" s="203"/>
      <c r="H18" s="218"/>
      <c r="I18" s="188">
        <f>+Balance!F51</f>
        <v>5126759.95</v>
      </c>
      <c r="J18" s="188"/>
      <c r="K18" s="188"/>
      <c r="L18" s="188">
        <f>+Balance!G51</f>
        <v>4972896.4200000009</v>
      </c>
      <c r="M18" s="188"/>
      <c r="N18" s="188"/>
      <c r="O18" s="191">
        <f t="shared" si="0"/>
        <v>153863.52999999933</v>
      </c>
      <c r="P18" s="191"/>
      <c r="Q18" s="153"/>
      <c r="R18" s="145"/>
      <c r="U18" s="146"/>
      <c r="V18" s="146"/>
      <c r="W18" s="147"/>
    </row>
    <row r="19" spans="3:23" ht="19.5" customHeight="1" x14ac:dyDescent="0.25">
      <c r="C19" s="152"/>
      <c r="D19" s="179"/>
      <c r="E19" s="203"/>
      <c r="F19" s="203" t="s">
        <v>135</v>
      </c>
      <c r="G19" s="203"/>
      <c r="H19" s="218"/>
      <c r="I19" s="180">
        <f>+Balance!F58</f>
        <v>71221.849999999977</v>
      </c>
      <c r="J19" s="188"/>
      <c r="K19" s="188"/>
      <c r="L19" s="180">
        <f>+Balance!G58</f>
        <v>73512.06</v>
      </c>
      <c r="M19" s="188"/>
      <c r="N19" s="188"/>
      <c r="O19" s="181">
        <f>+I19-L19</f>
        <v>-2290.210000000021</v>
      </c>
      <c r="P19" s="191"/>
      <c r="Q19" s="153"/>
      <c r="R19" s="145"/>
      <c r="U19" s="146"/>
      <c r="V19" s="146"/>
      <c r="W19" s="147"/>
    </row>
    <row r="20" spans="3:23" ht="5.25" hidden="1" customHeight="1" x14ac:dyDescent="0.25">
      <c r="C20" s="152"/>
      <c r="D20" s="179"/>
      <c r="E20" s="218"/>
      <c r="F20" s="203"/>
      <c r="G20" s="203"/>
      <c r="H20" s="218"/>
      <c r="I20" s="190"/>
      <c r="J20" s="190"/>
      <c r="K20" s="188"/>
      <c r="L20" s="190"/>
      <c r="M20" s="190"/>
      <c r="N20" s="188"/>
      <c r="O20" s="190"/>
      <c r="P20" s="190"/>
      <c r="Q20" s="153"/>
      <c r="R20" s="145"/>
      <c r="U20" s="154"/>
      <c r="V20" s="146"/>
      <c r="W20" s="147"/>
    </row>
    <row r="21" spans="3:23" ht="21" customHeight="1" thickBot="1" x14ac:dyDescent="0.3">
      <c r="C21" s="152"/>
      <c r="D21" s="179"/>
      <c r="E21" s="218"/>
      <c r="F21" s="218"/>
      <c r="G21" s="205" t="s">
        <v>88</v>
      </c>
      <c r="H21" s="205" t="s">
        <v>0</v>
      </c>
      <c r="I21" s="182">
        <f>SUM(I14:I19)</f>
        <v>146577714.66999996</v>
      </c>
      <c r="J21" s="189"/>
      <c r="K21" s="205" t="s">
        <v>0</v>
      </c>
      <c r="L21" s="182">
        <f>SUM(L14:L19)</f>
        <v>146977213.12</v>
      </c>
      <c r="M21" s="189"/>
      <c r="N21" s="205" t="s">
        <v>0</v>
      </c>
      <c r="O21" s="182">
        <f>SUM(O14:O19)</f>
        <v>-399498.45000000816</v>
      </c>
      <c r="P21" s="189"/>
      <c r="Q21" s="153"/>
      <c r="R21" s="145"/>
      <c r="U21" s="146"/>
      <c r="V21" s="146"/>
      <c r="W21" s="147"/>
    </row>
    <row r="22" spans="3:23" ht="8.25" customHeight="1" thickTop="1" x14ac:dyDescent="0.25">
      <c r="C22" s="152"/>
      <c r="D22" s="179"/>
      <c r="E22" s="203"/>
      <c r="F22" s="218"/>
      <c r="G22" s="218"/>
      <c r="H22" s="218"/>
      <c r="I22" s="204"/>
      <c r="J22" s="204"/>
      <c r="K22" s="218"/>
      <c r="L22" s="204"/>
      <c r="M22" s="204"/>
      <c r="N22" s="218"/>
      <c r="O22" s="204"/>
      <c r="P22" s="204"/>
      <c r="Q22" s="153"/>
      <c r="R22" s="145"/>
      <c r="U22" s="146"/>
      <c r="V22" s="146"/>
      <c r="W22" s="147"/>
    </row>
    <row r="23" spans="3:23" ht="12.75" customHeight="1" x14ac:dyDescent="0.25">
      <c r="C23" s="152"/>
      <c r="D23" s="179"/>
      <c r="E23" s="218"/>
      <c r="F23" s="205" t="s">
        <v>117</v>
      </c>
      <c r="G23" s="201"/>
      <c r="H23" s="218"/>
      <c r="I23" s="204"/>
      <c r="J23" s="204"/>
      <c r="K23" s="218"/>
      <c r="L23" s="204"/>
      <c r="M23" s="204"/>
      <c r="N23" s="218"/>
      <c r="O23" s="204"/>
      <c r="P23" s="204"/>
      <c r="Q23" s="153"/>
      <c r="R23" s="145"/>
      <c r="U23" s="146"/>
      <c r="V23" s="146"/>
      <c r="W23" s="147"/>
    </row>
    <row r="24" spans="3:23" ht="6" customHeight="1" x14ac:dyDescent="0.25">
      <c r="C24" s="152"/>
      <c r="D24" s="179"/>
      <c r="E24" s="203"/>
      <c r="F24" s="218"/>
      <c r="G24" s="218"/>
      <c r="H24" s="218"/>
      <c r="I24" s="204"/>
      <c r="J24" s="204"/>
      <c r="K24" s="218"/>
      <c r="L24" s="204"/>
      <c r="M24" s="204"/>
      <c r="N24" s="218"/>
      <c r="O24" s="204"/>
      <c r="P24" s="204"/>
      <c r="Q24" s="153"/>
      <c r="R24" s="145"/>
      <c r="U24" s="146"/>
      <c r="V24" s="146"/>
      <c r="W24" s="147"/>
    </row>
    <row r="25" spans="3:23" ht="14.25" customHeight="1" x14ac:dyDescent="0.25">
      <c r="C25" s="152"/>
      <c r="D25" s="179"/>
      <c r="E25" s="201" t="s">
        <v>118</v>
      </c>
      <c r="F25" s="206"/>
      <c r="G25" s="218"/>
      <c r="H25" s="218"/>
      <c r="I25" s="204"/>
      <c r="J25" s="204"/>
      <c r="K25" s="218"/>
      <c r="L25" s="204"/>
      <c r="M25" s="204"/>
      <c r="N25" s="218"/>
      <c r="O25" s="204"/>
      <c r="P25" s="204"/>
      <c r="Q25" s="153"/>
      <c r="R25" s="145"/>
      <c r="U25" s="146"/>
      <c r="V25" s="146"/>
      <c r="W25" s="147"/>
    </row>
    <row r="26" spans="3:23" ht="21" customHeight="1" x14ac:dyDescent="0.25">
      <c r="C26" s="152"/>
      <c r="D26" s="179"/>
      <c r="E26" s="203"/>
      <c r="F26" s="241" t="s">
        <v>136</v>
      </c>
      <c r="G26" s="241"/>
      <c r="H26" s="203"/>
      <c r="I26" s="191">
        <f>+Balance!F66</f>
        <v>393526.84</v>
      </c>
      <c r="J26" s="191"/>
      <c r="K26" s="203"/>
      <c r="L26" s="191">
        <f>+Balance!G66</f>
        <v>671868.55</v>
      </c>
      <c r="M26" s="191"/>
      <c r="N26" s="203"/>
      <c r="O26" s="191">
        <f t="shared" ref="O26:O27" si="1">+I26-L26</f>
        <v>-278341.71000000002</v>
      </c>
      <c r="P26" s="191"/>
      <c r="Q26" s="153"/>
      <c r="R26" s="145"/>
      <c r="U26" s="146"/>
      <c r="V26" s="146"/>
      <c r="W26" s="147"/>
    </row>
    <row r="27" spans="3:23" ht="21" customHeight="1" x14ac:dyDescent="0.25">
      <c r="C27" s="152"/>
      <c r="D27" s="179"/>
      <c r="E27" s="203"/>
      <c r="F27" s="218" t="s">
        <v>137</v>
      </c>
      <c r="G27" s="218"/>
      <c r="H27" s="218"/>
      <c r="I27" s="190">
        <f>+Balance!F72</f>
        <v>108143217.94</v>
      </c>
      <c r="J27" s="204"/>
      <c r="K27" s="218"/>
      <c r="L27" s="190">
        <f>+Balance!G72</f>
        <v>108165544.59999999</v>
      </c>
      <c r="M27" s="190"/>
      <c r="N27" s="218"/>
      <c r="O27" s="191">
        <f t="shared" si="1"/>
        <v>-22326.659999996424</v>
      </c>
      <c r="P27" s="191"/>
      <c r="Q27" s="153"/>
      <c r="R27" s="145"/>
      <c r="U27" s="146"/>
      <c r="V27" s="146"/>
      <c r="W27" s="147"/>
    </row>
    <row r="28" spans="3:23" ht="21" customHeight="1" x14ac:dyDescent="0.25">
      <c r="C28" s="152"/>
      <c r="D28" s="179"/>
      <c r="E28" s="218"/>
      <c r="F28" s="218" t="s">
        <v>138</v>
      </c>
      <c r="G28" s="218"/>
      <c r="H28" s="218"/>
      <c r="I28" s="183">
        <f>+Balance!F76</f>
        <v>860066.64</v>
      </c>
      <c r="J28" s="190"/>
      <c r="K28" s="218"/>
      <c r="L28" s="183">
        <f>+Balance!G76</f>
        <v>908797.01</v>
      </c>
      <c r="M28" s="190"/>
      <c r="N28" s="218"/>
      <c r="O28" s="181">
        <f>+I28-L28</f>
        <v>-48730.369999999995</v>
      </c>
      <c r="P28" s="191"/>
      <c r="Q28" s="153"/>
      <c r="R28" s="145"/>
      <c r="U28" s="146"/>
      <c r="V28" s="146"/>
      <c r="W28" s="147"/>
    </row>
    <row r="29" spans="3:23" ht="4.5" hidden="1" customHeight="1" x14ac:dyDescent="0.25">
      <c r="C29" s="152"/>
      <c r="D29" s="179"/>
      <c r="E29" s="218"/>
      <c r="F29" s="218"/>
      <c r="G29" s="218"/>
      <c r="H29" s="218"/>
      <c r="I29" s="190"/>
      <c r="J29" s="190"/>
      <c r="K29" s="218"/>
      <c r="L29" s="190"/>
      <c r="M29" s="190"/>
      <c r="N29" s="218"/>
      <c r="O29" s="190"/>
      <c r="P29" s="190"/>
      <c r="Q29" s="153"/>
      <c r="R29" s="145"/>
      <c r="U29" s="146"/>
      <c r="V29" s="146"/>
      <c r="W29" s="147"/>
    </row>
    <row r="30" spans="3:23" ht="21" customHeight="1" x14ac:dyDescent="0.25">
      <c r="C30" s="152"/>
      <c r="D30" s="179"/>
      <c r="E30" s="218"/>
      <c r="F30" s="218"/>
      <c r="G30" s="207" t="s">
        <v>89</v>
      </c>
      <c r="H30" s="205" t="s">
        <v>0</v>
      </c>
      <c r="I30" s="184">
        <f>SUM(I26:I28)</f>
        <v>109396811.42</v>
      </c>
      <c r="J30" s="189"/>
      <c r="K30" s="205" t="s">
        <v>0</v>
      </c>
      <c r="L30" s="184">
        <f>+L26+L27+L28</f>
        <v>109746210.16</v>
      </c>
      <c r="M30" s="189"/>
      <c r="N30" s="205" t="s">
        <v>0</v>
      </c>
      <c r="O30" s="184">
        <f>SUM(O26:O28)</f>
        <v>-349398.73999999644</v>
      </c>
      <c r="P30" s="189"/>
      <c r="Q30" s="153"/>
      <c r="R30" s="145"/>
      <c r="U30" s="146"/>
      <c r="V30" s="146"/>
      <c r="W30" s="147"/>
    </row>
    <row r="31" spans="3:23" ht="9.75" hidden="1" customHeight="1" x14ac:dyDescent="0.25">
      <c r="C31" s="152"/>
      <c r="D31" s="179"/>
      <c r="E31" s="218"/>
      <c r="F31" s="218"/>
      <c r="G31" s="203"/>
      <c r="H31" s="218"/>
      <c r="I31" s="204"/>
      <c r="J31" s="204"/>
      <c r="K31" s="218"/>
      <c r="L31" s="204"/>
      <c r="M31" s="204"/>
      <c r="N31" s="218"/>
      <c r="O31" s="204"/>
      <c r="P31" s="204"/>
      <c r="Q31" s="153"/>
      <c r="R31" s="145"/>
      <c r="U31" s="146"/>
      <c r="V31" s="146"/>
      <c r="W31" s="147"/>
    </row>
    <row r="32" spans="3:23" ht="6" hidden="1" customHeight="1" x14ac:dyDescent="0.25">
      <c r="C32" s="152"/>
      <c r="D32" s="179"/>
      <c r="E32" s="218"/>
      <c r="F32" s="203"/>
      <c r="G32" s="203"/>
      <c r="H32" s="218"/>
      <c r="I32" s="204"/>
      <c r="J32" s="204"/>
      <c r="K32" s="218"/>
      <c r="L32" s="204"/>
      <c r="M32" s="204"/>
      <c r="N32" s="218"/>
      <c r="O32" s="204"/>
      <c r="P32" s="204"/>
      <c r="Q32" s="153"/>
      <c r="R32" s="145"/>
      <c r="U32" s="146"/>
      <c r="V32" s="146"/>
      <c r="W32" s="147"/>
    </row>
    <row r="33" spans="3:23" ht="21" customHeight="1" x14ac:dyDescent="0.25">
      <c r="C33" s="152"/>
      <c r="D33" s="179"/>
      <c r="E33" s="201" t="s">
        <v>139</v>
      </c>
      <c r="F33" s="208"/>
      <c r="G33" s="203"/>
      <c r="H33" s="218"/>
      <c r="I33" s="204"/>
      <c r="J33" s="204"/>
      <c r="K33" s="218"/>
      <c r="L33" s="204"/>
      <c r="M33" s="204"/>
      <c r="N33" s="218"/>
      <c r="O33" s="204"/>
      <c r="P33" s="204"/>
      <c r="Q33" s="153"/>
      <c r="R33" s="145"/>
      <c r="U33" s="146"/>
      <c r="V33" s="146"/>
      <c r="W33" s="147"/>
    </row>
    <row r="34" spans="3:23" ht="21" customHeight="1" x14ac:dyDescent="0.25">
      <c r="C34" s="152"/>
      <c r="D34" s="179"/>
      <c r="E34" s="218"/>
      <c r="F34" s="203" t="s">
        <v>9</v>
      </c>
      <c r="G34" s="203"/>
      <c r="H34" s="218"/>
      <c r="I34" s="191">
        <f>+Balance!F83</f>
        <v>151740638.25</v>
      </c>
      <c r="J34" s="191"/>
      <c r="K34" s="218"/>
      <c r="L34" s="191">
        <f>+Balance!G83</f>
        <v>151276077.63</v>
      </c>
      <c r="M34" s="191"/>
      <c r="N34" s="218"/>
      <c r="O34" s="191">
        <f t="shared" ref="O34:O36" si="2">+I34-L34</f>
        <v>464560.62000000477</v>
      </c>
      <c r="P34" s="191"/>
      <c r="Q34" s="153"/>
      <c r="R34" s="145"/>
      <c r="U34" s="146"/>
      <c r="V34" s="146"/>
      <c r="W34" s="147"/>
    </row>
    <row r="35" spans="3:23" ht="21" customHeight="1" x14ac:dyDescent="0.25">
      <c r="C35" s="152"/>
      <c r="D35" s="179"/>
      <c r="E35" s="218"/>
      <c r="F35" s="203" t="s">
        <v>113</v>
      </c>
      <c r="G35" s="203"/>
      <c r="H35" s="218"/>
      <c r="I35" s="191">
        <f>+Balance!F103</f>
        <v>113734403.13000001</v>
      </c>
      <c r="J35" s="191"/>
      <c r="K35" s="218"/>
      <c r="L35" s="191">
        <f>+Balance!G103</f>
        <v>113951321.80000001</v>
      </c>
      <c r="M35" s="191"/>
      <c r="N35" s="218"/>
      <c r="O35" s="191">
        <f t="shared" si="2"/>
        <v>-216918.67000000179</v>
      </c>
      <c r="P35" s="191"/>
      <c r="Q35" s="155"/>
      <c r="R35" s="145"/>
      <c r="U35" s="146"/>
      <c r="V35" s="146"/>
      <c r="W35" s="147"/>
    </row>
    <row r="36" spans="3:23" ht="21" customHeight="1" x14ac:dyDescent="0.25">
      <c r="C36" s="152"/>
      <c r="D36" s="179"/>
      <c r="E36" s="218"/>
      <c r="F36" s="203" t="s">
        <v>141</v>
      </c>
      <c r="G36" s="203"/>
      <c r="H36" s="218"/>
      <c r="I36" s="191">
        <f>+Balance!F110</f>
        <v>-228634879.41999999</v>
      </c>
      <c r="J36" s="191"/>
      <c r="K36" s="218"/>
      <c r="L36" s="191">
        <f>+Balance!G110</f>
        <v>-228851798.09</v>
      </c>
      <c r="M36" s="191"/>
      <c r="N36" s="218"/>
      <c r="O36" s="191">
        <f t="shared" si="2"/>
        <v>216918.67000001669</v>
      </c>
      <c r="P36" s="191"/>
      <c r="Q36" s="155"/>
      <c r="R36" s="145"/>
      <c r="U36" s="146"/>
      <c r="V36" s="146"/>
      <c r="W36" s="147"/>
    </row>
    <row r="37" spans="3:23" ht="21" customHeight="1" x14ac:dyDescent="0.25">
      <c r="C37" s="152"/>
      <c r="D37" s="179"/>
      <c r="E37" s="218"/>
      <c r="F37" s="203" t="s">
        <v>140</v>
      </c>
      <c r="G37" s="203"/>
      <c r="H37" s="218"/>
      <c r="I37" s="181">
        <f>+Balance!F111</f>
        <v>340741.29</v>
      </c>
      <c r="J37" s="191"/>
      <c r="K37" s="218"/>
      <c r="L37" s="181">
        <f>+Balance!G111</f>
        <v>855401.62</v>
      </c>
      <c r="M37" s="191"/>
      <c r="N37" s="218"/>
      <c r="O37" s="181">
        <f>+I37-L37</f>
        <v>-514660.33</v>
      </c>
      <c r="P37" s="191"/>
      <c r="Q37" s="155"/>
      <c r="R37" s="145"/>
      <c r="U37" s="146"/>
      <c r="V37" s="146"/>
      <c r="W37" s="147"/>
    </row>
    <row r="38" spans="3:23" ht="4.5" hidden="1" customHeight="1" x14ac:dyDescent="0.25">
      <c r="C38" s="152"/>
      <c r="D38" s="179"/>
      <c r="E38" s="218"/>
      <c r="F38" s="218"/>
      <c r="G38" s="203"/>
      <c r="H38" s="218"/>
      <c r="I38" s="190"/>
      <c r="J38" s="190"/>
      <c r="K38" s="218"/>
      <c r="L38" s="190"/>
      <c r="M38" s="190"/>
      <c r="N38" s="218"/>
      <c r="O38" s="190"/>
      <c r="P38" s="190"/>
      <c r="Q38" s="153"/>
      <c r="R38" s="145"/>
      <c r="S38" s="156"/>
      <c r="U38" s="146"/>
      <c r="V38" s="146"/>
      <c r="W38" s="147"/>
    </row>
    <row r="39" spans="3:23" ht="21" customHeight="1" x14ac:dyDescent="0.25">
      <c r="C39" s="152"/>
      <c r="D39" s="179"/>
      <c r="E39" s="218"/>
      <c r="F39" s="218"/>
      <c r="G39" s="205" t="s">
        <v>90</v>
      </c>
      <c r="H39" s="207"/>
      <c r="I39" s="185">
        <f>SUM(I34:I38)</f>
        <v>37180903.250000007</v>
      </c>
      <c r="J39" s="192"/>
      <c r="K39" s="207"/>
      <c r="L39" s="185">
        <f>SUM(L34:L38)</f>
        <v>37231002.960000001</v>
      </c>
      <c r="M39" s="192"/>
      <c r="N39" s="207"/>
      <c r="O39" s="185">
        <f>SUM(O34:O38)</f>
        <v>-50099.709999980347</v>
      </c>
      <c r="P39" s="192"/>
      <c r="Q39" s="153"/>
      <c r="R39" s="145"/>
      <c r="S39" s="156"/>
      <c r="U39" s="146"/>
      <c r="V39" s="146"/>
      <c r="W39" s="147"/>
    </row>
    <row r="40" spans="3:23" ht="8.25" hidden="1" customHeight="1" x14ac:dyDescent="0.25">
      <c r="C40" s="152"/>
      <c r="D40" s="179"/>
      <c r="E40" s="218"/>
      <c r="F40" s="218"/>
      <c r="G40" s="203"/>
      <c r="H40" s="218"/>
      <c r="I40" s="209"/>
      <c r="J40" s="209"/>
      <c r="K40" s="218"/>
      <c r="L40" s="209"/>
      <c r="M40" s="209"/>
      <c r="N40" s="218"/>
      <c r="O40" s="209"/>
      <c r="P40" s="209"/>
      <c r="Q40" s="153"/>
      <c r="R40" s="145"/>
      <c r="S40" s="156"/>
      <c r="U40" s="146"/>
      <c r="V40" s="146"/>
      <c r="W40" s="147"/>
    </row>
    <row r="41" spans="3:23" ht="7.5" hidden="1" customHeight="1" thickBot="1" x14ac:dyDescent="0.3">
      <c r="C41" s="152"/>
      <c r="D41" s="179"/>
      <c r="E41" s="218"/>
      <c r="F41" s="218"/>
      <c r="G41" s="203"/>
      <c r="H41" s="218"/>
      <c r="I41" s="190"/>
      <c r="J41" s="190"/>
      <c r="K41" s="218"/>
      <c r="L41" s="190"/>
      <c r="M41" s="190"/>
      <c r="N41" s="218"/>
      <c r="O41" s="190"/>
      <c r="P41" s="190"/>
      <c r="Q41" s="153"/>
      <c r="R41" s="145"/>
      <c r="S41" s="156"/>
      <c r="U41" s="146"/>
      <c r="V41" s="146"/>
      <c r="W41" s="147"/>
    </row>
    <row r="42" spans="3:23" ht="21" customHeight="1" thickBot="1" x14ac:dyDescent="0.3">
      <c r="C42" s="152"/>
      <c r="D42" s="179"/>
      <c r="E42" s="218"/>
      <c r="F42" s="218"/>
      <c r="G42" s="205" t="s">
        <v>91</v>
      </c>
      <c r="H42" s="205" t="s">
        <v>0</v>
      </c>
      <c r="I42" s="182">
        <f>+I30+I39</f>
        <v>146577714.67000002</v>
      </c>
      <c r="J42" s="189"/>
      <c r="K42" s="205" t="s">
        <v>0</v>
      </c>
      <c r="L42" s="182">
        <f>+L30+L39</f>
        <v>146977213.12</v>
      </c>
      <c r="M42" s="189"/>
      <c r="N42" s="205" t="s">
        <v>0</v>
      </c>
      <c r="O42" s="182">
        <f>+O30+O39</f>
        <v>-399498.44999997679</v>
      </c>
      <c r="P42" s="189"/>
      <c r="Q42" s="153"/>
      <c r="R42" s="145"/>
      <c r="U42" s="146"/>
      <c r="V42" s="146"/>
      <c r="W42" s="147"/>
    </row>
    <row r="43" spans="3:23" ht="6.75" customHeight="1" thickTop="1" x14ac:dyDescent="0.25">
      <c r="C43" s="152"/>
      <c r="D43" s="186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53"/>
      <c r="R43" s="145"/>
      <c r="S43" s="157"/>
      <c r="U43" s="146"/>
      <c r="V43" s="146"/>
      <c r="W43" s="147"/>
    </row>
    <row r="44" spans="3:23" x14ac:dyDescent="0.25">
      <c r="C44" s="152"/>
      <c r="D44" s="211"/>
      <c r="E44" s="199"/>
      <c r="F44" s="199"/>
      <c r="G44" s="199"/>
      <c r="H44" s="214"/>
      <c r="I44" s="199"/>
      <c r="J44" s="199"/>
      <c r="K44" s="214"/>
      <c r="L44" s="199"/>
      <c r="M44" s="199"/>
      <c r="N44" s="199"/>
      <c r="O44" s="199"/>
      <c r="P44" s="199"/>
      <c r="Q44" s="213"/>
      <c r="R44" s="200"/>
    </row>
    <row r="45" spans="3:23" x14ac:dyDescent="0.25">
      <c r="C45" s="152"/>
      <c r="D45" s="211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213"/>
      <c r="R45" s="200"/>
    </row>
    <row r="46" spans="3:23" x14ac:dyDescent="0.25">
      <c r="C46" s="152"/>
      <c r="D46" s="211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213"/>
      <c r="R46" s="200"/>
    </row>
    <row r="47" spans="3:23" x14ac:dyDescent="0.25">
      <c r="C47" s="152"/>
      <c r="D47" s="211"/>
      <c r="E47" s="199"/>
      <c r="F47" s="199"/>
      <c r="G47" s="199"/>
      <c r="H47" s="199"/>
      <c r="I47" s="215"/>
      <c r="J47" s="215"/>
      <c r="K47" s="199"/>
      <c r="L47" s="199"/>
      <c r="M47" s="199"/>
      <c r="N47" s="199"/>
      <c r="O47" s="199"/>
      <c r="P47" s="199"/>
      <c r="Q47" s="213"/>
      <c r="R47" s="200"/>
    </row>
    <row r="48" spans="3:23" x14ac:dyDescent="0.25">
      <c r="C48" s="152"/>
      <c r="D48" s="211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213"/>
      <c r="R48" s="200"/>
    </row>
    <row r="49" spans="3:18" x14ac:dyDescent="0.25">
      <c r="C49" s="152"/>
      <c r="D49" s="211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213"/>
      <c r="R49" s="200"/>
    </row>
    <row r="50" spans="3:18" x14ac:dyDescent="0.25">
      <c r="C50" s="152"/>
      <c r="D50" s="211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213"/>
      <c r="R50" s="200"/>
    </row>
    <row r="51" spans="3:18" x14ac:dyDescent="0.25">
      <c r="C51" s="152"/>
      <c r="D51" s="211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213"/>
      <c r="R51" s="200"/>
    </row>
    <row r="52" spans="3:18" x14ac:dyDescent="0.25">
      <c r="C52" s="152"/>
      <c r="D52" s="211"/>
      <c r="E52" s="240" t="s">
        <v>144</v>
      </c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13"/>
      <c r="R52" s="200"/>
    </row>
    <row r="53" spans="3:18" x14ac:dyDescent="0.25">
      <c r="C53" s="152"/>
      <c r="D53" s="211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213"/>
      <c r="R53" s="200"/>
    </row>
    <row r="54" spans="3:18" hidden="1" x14ac:dyDescent="0.25">
      <c r="C54" s="152"/>
      <c r="D54" s="211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213"/>
      <c r="R54" s="200"/>
    </row>
    <row r="55" spans="3:18" hidden="1" x14ac:dyDescent="0.25">
      <c r="C55" s="152"/>
      <c r="D55" s="211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213"/>
      <c r="R55" s="200"/>
    </row>
    <row r="56" spans="3:18" x14ac:dyDescent="0.25">
      <c r="C56" s="152"/>
      <c r="D56" s="211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213"/>
      <c r="R56" s="200"/>
    </row>
    <row r="57" spans="3:18" ht="15.75" thickBot="1" x14ac:dyDescent="0.3">
      <c r="C57" s="158"/>
      <c r="D57" s="159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216"/>
      <c r="R57" s="200"/>
    </row>
    <row r="58" spans="3:18" x14ac:dyDescent="0.25">
      <c r="E58" s="161"/>
      <c r="I58" s="162"/>
      <c r="J58" s="162"/>
    </row>
    <row r="62" spans="3:18" ht="21.75" customHeight="1" x14ac:dyDescent="0.25"/>
    <row r="67" spans="9:15" x14ac:dyDescent="0.25">
      <c r="O67" s="224"/>
    </row>
    <row r="72" spans="9:15" x14ac:dyDescent="0.25">
      <c r="I72" s="175"/>
      <c r="L72" s="176"/>
      <c r="M72" s="176"/>
    </row>
    <row r="73" spans="9:15" x14ac:dyDescent="0.25">
      <c r="I73" s="175"/>
      <c r="L73" s="176"/>
      <c r="M73" s="176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G69"/>
  <sheetViews>
    <sheetView showGridLines="0" zoomScale="90" zoomScaleNormal="90" workbookViewId="0">
      <selection activeCell="D13" sqref="D13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5.28515625" style="2" customWidth="1"/>
    <col min="4" max="4" width="16.7109375" style="2" customWidth="1"/>
    <col min="5" max="6" width="16.140625" style="2" customWidth="1"/>
    <col min="7" max="7" width="11.42578125" style="2" customWidth="1"/>
    <col min="8" max="16384" width="11.42578125" style="2"/>
  </cols>
  <sheetData>
    <row r="1" spans="1:7" ht="21" x14ac:dyDescent="0.35">
      <c r="A1" s="122"/>
      <c r="B1" s="124"/>
      <c r="C1" s="125"/>
      <c r="D1" s="125"/>
      <c r="E1" s="125"/>
      <c r="F1" s="125"/>
    </row>
    <row r="2" spans="1:7" ht="21" x14ac:dyDescent="0.35">
      <c r="A2" s="122"/>
      <c r="B2" s="124"/>
      <c r="C2" s="125"/>
      <c r="D2" s="125"/>
      <c r="E2" s="125"/>
      <c r="F2" s="125"/>
    </row>
    <row r="3" spans="1:7" ht="44.25" customHeight="1" x14ac:dyDescent="0.35">
      <c r="A3" s="244" t="s">
        <v>109</v>
      </c>
      <c r="B3" s="244"/>
      <c r="C3" s="244"/>
      <c r="D3" s="244"/>
      <c r="E3" s="244"/>
      <c r="F3" s="244"/>
    </row>
    <row r="4" spans="1:7" ht="18.75" x14ac:dyDescent="0.3">
      <c r="A4" s="245" t="s">
        <v>149</v>
      </c>
      <c r="B4" s="245"/>
      <c r="C4" s="245"/>
      <c r="D4" s="245"/>
      <c r="E4" s="245"/>
      <c r="F4" s="245"/>
    </row>
    <row r="5" spans="1:7" ht="15.75" x14ac:dyDescent="0.25">
      <c r="A5" s="246" t="s">
        <v>2</v>
      </c>
      <c r="B5" s="246"/>
      <c r="C5" s="246"/>
      <c r="D5" s="246"/>
      <c r="E5" s="246"/>
      <c r="F5" s="246"/>
    </row>
    <row r="6" spans="1:7" ht="16.5" customHeight="1" x14ac:dyDescent="0.25">
      <c r="A6" s="122"/>
      <c r="B6" s="247" t="s">
        <v>78</v>
      </c>
      <c r="C6" s="248"/>
      <c r="D6" s="256" t="s">
        <v>150</v>
      </c>
      <c r="E6" s="256" t="s">
        <v>152</v>
      </c>
      <c r="F6" s="253" t="s">
        <v>120</v>
      </c>
    </row>
    <row r="7" spans="1:7" ht="17.25" hidden="1" customHeight="1" x14ac:dyDescent="0.25">
      <c r="A7" s="122"/>
      <c r="B7" s="249"/>
      <c r="C7" s="250"/>
      <c r="D7" s="257"/>
      <c r="E7" s="257"/>
      <c r="F7" s="254"/>
    </row>
    <row r="8" spans="1:7" ht="12.75" customHeight="1" x14ac:dyDescent="0.25">
      <c r="A8" s="122"/>
      <c r="B8" s="251"/>
      <c r="C8" s="252"/>
      <c r="D8" s="258"/>
      <c r="E8" s="258"/>
      <c r="F8" s="255"/>
    </row>
    <row r="9" spans="1:7" ht="7.5" customHeight="1" x14ac:dyDescent="0.25">
      <c r="A9" s="122"/>
      <c r="B9" s="127"/>
      <c r="C9" s="128"/>
      <c r="D9" s="72"/>
      <c r="E9" s="72"/>
      <c r="F9" s="33"/>
    </row>
    <row r="10" spans="1:7" ht="21" customHeight="1" x14ac:dyDescent="0.25">
      <c r="A10" s="122"/>
      <c r="B10" s="234" t="s">
        <v>128</v>
      </c>
      <c r="C10" s="235"/>
      <c r="D10" s="236">
        <f>SUM(D11:D16)</f>
        <v>2925869.27</v>
      </c>
      <c r="E10" s="236">
        <f>SUM(E11:E16)</f>
        <v>2745945.3899999997</v>
      </c>
      <c r="F10" s="236">
        <f>D10-E10</f>
        <v>179923.88000000035</v>
      </c>
      <c r="G10" s="129"/>
    </row>
    <row r="11" spans="1:7" ht="21" customHeight="1" x14ac:dyDescent="0.25">
      <c r="A11" s="122"/>
      <c r="B11" s="127"/>
      <c r="C11" s="130" t="s">
        <v>103</v>
      </c>
      <c r="D11" s="55">
        <v>2056972.79</v>
      </c>
      <c r="E11" s="55">
        <v>1961121.94</v>
      </c>
      <c r="F11" s="23">
        <f t="shared" ref="F11:F16" si="0">+D11-E11</f>
        <v>95850.850000000093</v>
      </c>
      <c r="G11" s="129"/>
    </row>
    <row r="12" spans="1:7" ht="21" customHeight="1" x14ac:dyDescent="0.25">
      <c r="A12" s="122"/>
      <c r="B12" s="127"/>
      <c r="C12" s="130" t="s">
        <v>79</v>
      </c>
      <c r="D12" s="55">
        <v>163659.06</v>
      </c>
      <c r="E12" s="55">
        <v>154902.12</v>
      </c>
      <c r="F12" s="23">
        <f t="shared" si="0"/>
        <v>8756.9400000000023</v>
      </c>
      <c r="G12" s="24"/>
    </row>
    <row r="13" spans="1:7" ht="21" customHeight="1" x14ac:dyDescent="0.25">
      <c r="A13" s="122"/>
      <c r="B13" s="127"/>
      <c r="C13" s="130" t="s">
        <v>104</v>
      </c>
      <c r="D13" s="55">
        <v>22001.73</v>
      </c>
      <c r="E13" s="55">
        <v>21061.48</v>
      </c>
      <c r="F13" s="23">
        <f t="shared" si="0"/>
        <v>940.25</v>
      </c>
    </row>
    <row r="14" spans="1:7" ht="21" customHeight="1" x14ac:dyDescent="0.25">
      <c r="A14" s="122"/>
      <c r="B14" s="127"/>
      <c r="C14" s="130" t="s">
        <v>81</v>
      </c>
      <c r="D14" s="55">
        <v>508908.05</v>
      </c>
      <c r="E14" s="55">
        <v>441400.65</v>
      </c>
      <c r="F14" s="23">
        <f t="shared" si="0"/>
        <v>67507.399999999965</v>
      </c>
    </row>
    <row r="15" spans="1:7" ht="21" customHeight="1" x14ac:dyDescent="0.25">
      <c r="A15" s="122"/>
      <c r="B15" s="127"/>
      <c r="C15" s="130" t="s">
        <v>80</v>
      </c>
      <c r="D15" s="55">
        <v>43141.69</v>
      </c>
      <c r="E15" s="55">
        <v>43141.69</v>
      </c>
      <c r="F15" s="23">
        <f t="shared" si="0"/>
        <v>0</v>
      </c>
      <c r="G15" s="24"/>
    </row>
    <row r="16" spans="1:7" ht="21" customHeight="1" x14ac:dyDescent="0.25">
      <c r="A16" s="122"/>
      <c r="B16" s="127"/>
      <c r="C16" s="130" t="s">
        <v>82</v>
      </c>
      <c r="D16" s="131">
        <v>131185.95000000001</v>
      </c>
      <c r="E16" s="131">
        <v>124317.51</v>
      </c>
      <c r="F16" s="29">
        <f t="shared" si="0"/>
        <v>6868.4400000000169</v>
      </c>
      <c r="G16" s="39"/>
    </row>
    <row r="17" spans="1:7" ht="7.5" customHeight="1" x14ac:dyDescent="0.25">
      <c r="A17" s="122"/>
      <c r="B17" s="127"/>
      <c r="C17" s="128"/>
      <c r="D17" s="72"/>
      <c r="E17" s="72"/>
      <c r="F17" s="33"/>
    </row>
    <row r="18" spans="1:7" ht="21" customHeight="1" x14ac:dyDescent="0.25">
      <c r="A18" s="122"/>
      <c r="B18" s="237" t="s">
        <v>129</v>
      </c>
      <c r="C18" s="235"/>
      <c r="D18" s="236">
        <f>SUM(D19:D21)</f>
        <v>55238.09</v>
      </c>
      <c r="E18" s="236">
        <f>SUM(E19:E21)</f>
        <v>53240.47</v>
      </c>
      <c r="F18" s="236">
        <f>D18-E18</f>
        <v>1997.6199999999953</v>
      </c>
      <c r="G18" s="39"/>
    </row>
    <row r="19" spans="1:7" ht="21" hidden="1" customHeight="1" x14ac:dyDescent="0.25">
      <c r="A19" s="122"/>
      <c r="B19" s="127"/>
      <c r="C19" s="130"/>
      <c r="D19" s="55"/>
      <c r="E19" s="55"/>
      <c r="F19" s="23"/>
    </row>
    <row r="20" spans="1:7" ht="21" hidden="1" customHeight="1" x14ac:dyDescent="0.25">
      <c r="A20" s="122"/>
      <c r="B20" s="127"/>
      <c r="C20" s="130"/>
      <c r="D20" s="55"/>
      <c r="E20" s="55"/>
      <c r="F20" s="23"/>
    </row>
    <row r="21" spans="1:7" ht="21" customHeight="1" x14ac:dyDescent="0.25">
      <c r="A21" s="122"/>
      <c r="B21" s="127"/>
      <c r="C21" s="130" t="s">
        <v>115</v>
      </c>
      <c r="D21" s="131">
        <v>55238.09</v>
      </c>
      <c r="E21" s="131">
        <v>53240.47</v>
      </c>
      <c r="F21" s="29">
        <f>+D21-E21</f>
        <v>1997.6199999999953</v>
      </c>
    </row>
    <row r="22" spans="1:7" ht="6" hidden="1" customHeight="1" x14ac:dyDescent="0.25">
      <c r="A22" s="122"/>
      <c r="B22" s="167"/>
      <c r="C22" s="126"/>
      <c r="D22" s="95"/>
      <c r="E22" s="95"/>
      <c r="F22" s="118"/>
    </row>
    <row r="23" spans="1:7" ht="6.75" customHeight="1" x14ac:dyDescent="0.25">
      <c r="A23" s="122"/>
      <c r="B23" s="127"/>
      <c r="C23" s="128"/>
      <c r="D23" s="32"/>
      <c r="E23" s="32"/>
      <c r="F23" s="33"/>
    </row>
    <row r="24" spans="1:7" ht="16.5" thickBot="1" x14ac:dyDescent="0.3">
      <c r="A24" s="122"/>
      <c r="B24" s="238" t="s">
        <v>83</v>
      </c>
      <c r="C24" s="231"/>
      <c r="D24" s="233">
        <f>D10+D18+D22</f>
        <v>2981107.36</v>
      </c>
      <c r="E24" s="233">
        <f>E10+E18+E22</f>
        <v>2799185.86</v>
      </c>
      <c r="F24" s="239">
        <f>+F10+F18</f>
        <v>181921.50000000035</v>
      </c>
    </row>
    <row r="25" spans="1:7" ht="9" customHeight="1" thickTop="1" x14ac:dyDescent="0.25">
      <c r="A25" s="122"/>
      <c r="B25" s="128"/>
      <c r="C25" s="128"/>
      <c r="D25" s="30"/>
      <c r="E25" s="30"/>
      <c r="F25" s="30"/>
    </row>
    <row r="26" spans="1:7" ht="15.75" x14ac:dyDescent="0.25">
      <c r="A26" s="122"/>
      <c r="B26" s="171" t="s">
        <v>84</v>
      </c>
      <c r="C26" s="133"/>
      <c r="D26" s="134"/>
      <c r="E26" s="134"/>
      <c r="F26" s="135"/>
    </row>
    <row r="27" spans="1:7" ht="5.25" customHeight="1" x14ac:dyDescent="0.25">
      <c r="A27" s="122"/>
      <c r="B27" s="136"/>
      <c r="C27" s="128"/>
      <c r="D27" s="32"/>
      <c r="E27" s="32"/>
      <c r="F27" s="33"/>
    </row>
    <row r="28" spans="1:7" ht="20.45" customHeight="1" x14ac:dyDescent="0.25">
      <c r="A28" s="122"/>
      <c r="B28" s="226" t="s">
        <v>114</v>
      </c>
      <c r="C28" s="235"/>
      <c r="D28" s="236">
        <f>SUM(D29:D32)</f>
        <v>2406492.2400000002</v>
      </c>
      <c r="E28" s="236">
        <f>SUM(E29:E32)</f>
        <v>1709910.4099999997</v>
      </c>
      <c r="F28" s="236">
        <f>D28-E28</f>
        <v>696581.83000000054</v>
      </c>
    </row>
    <row r="29" spans="1:7" ht="21" customHeight="1" x14ac:dyDescent="0.25">
      <c r="A29" s="122"/>
      <c r="B29" s="172"/>
      <c r="C29" s="130" t="s">
        <v>124</v>
      </c>
      <c r="D29" s="38">
        <v>1692421.54</v>
      </c>
      <c r="E29" s="38">
        <v>1178231.67</v>
      </c>
      <c r="F29" s="23">
        <f t="shared" ref="F29:F32" si="1">+D29-E29</f>
        <v>514189.87000000011</v>
      </c>
    </row>
    <row r="30" spans="1:7" ht="21" customHeight="1" x14ac:dyDescent="0.25">
      <c r="A30" s="122"/>
      <c r="B30" s="136"/>
      <c r="C30" s="130" t="s">
        <v>125</v>
      </c>
      <c r="D30" s="38">
        <v>30671.200000000001</v>
      </c>
      <c r="E30" s="38">
        <v>27039.4</v>
      </c>
      <c r="F30" s="23">
        <f t="shared" si="1"/>
        <v>3631.7999999999993</v>
      </c>
    </row>
    <row r="31" spans="1:7" ht="21" customHeight="1" x14ac:dyDescent="0.25">
      <c r="A31" s="122"/>
      <c r="B31" s="136"/>
      <c r="C31" s="130" t="s">
        <v>126</v>
      </c>
      <c r="D31" s="38">
        <f>292563.7-D37</f>
        <v>58689.870000000024</v>
      </c>
      <c r="E31" s="38">
        <f>286080.04-E37</f>
        <v>52206.209999999992</v>
      </c>
      <c r="F31" s="23">
        <f t="shared" si="1"/>
        <v>6483.6600000000326</v>
      </c>
    </row>
    <row r="32" spans="1:7" ht="21" customHeight="1" x14ac:dyDescent="0.25">
      <c r="A32" s="122"/>
      <c r="B32" s="136"/>
      <c r="C32" s="130" t="s">
        <v>127</v>
      </c>
      <c r="D32" s="38">
        <v>624709.63</v>
      </c>
      <c r="E32" s="38">
        <v>452433.13</v>
      </c>
      <c r="F32" s="23">
        <f t="shared" si="1"/>
        <v>172276.5</v>
      </c>
    </row>
    <row r="33" spans="1:6" ht="6.75" customHeight="1" x14ac:dyDescent="0.25">
      <c r="A33" s="122"/>
      <c r="B33" s="136"/>
      <c r="C33" s="137"/>
      <c r="D33" s="138"/>
      <c r="E33" s="138"/>
      <c r="F33" s="118"/>
    </row>
    <row r="34" spans="1:6" ht="10.5" customHeight="1" x14ac:dyDescent="0.25">
      <c r="A34" s="122"/>
      <c r="B34" s="136"/>
      <c r="C34" s="128"/>
      <c r="D34" s="32"/>
      <c r="E34" s="32"/>
      <c r="F34" s="33"/>
    </row>
    <row r="35" spans="1:6" ht="21" customHeight="1" x14ac:dyDescent="0.25">
      <c r="A35" s="122"/>
      <c r="B35" s="226" t="s">
        <v>119</v>
      </c>
      <c r="C35" s="235"/>
      <c r="D35" s="236">
        <f>SUM(D36:D38)</f>
        <v>233873.83</v>
      </c>
      <c r="E35" s="236">
        <f>SUM(E36:E38)</f>
        <v>233873.83</v>
      </c>
      <c r="F35" s="236">
        <f>D35-E35</f>
        <v>0</v>
      </c>
    </row>
    <row r="36" spans="1:6" ht="21" hidden="1" customHeight="1" x14ac:dyDescent="0.25">
      <c r="A36" s="122"/>
      <c r="B36" s="172"/>
      <c r="C36" s="130" t="s">
        <v>110</v>
      </c>
      <c r="D36" s="139">
        <v>0</v>
      </c>
      <c r="E36" s="139">
        <v>0</v>
      </c>
      <c r="F36" s="140">
        <f>+D36-E36</f>
        <v>0</v>
      </c>
    </row>
    <row r="37" spans="1:6" ht="20.25" customHeight="1" x14ac:dyDescent="0.25">
      <c r="A37" s="122"/>
      <c r="B37" s="136"/>
      <c r="C37" s="130" t="s">
        <v>106</v>
      </c>
      <c r="D37" s="38">
        <v>233873.83</v>
      </c>
      <c r="E37" s="38">
        <v>233873.83</v>
      </c>
      <c r="F37" s="23">
        <f>+D37-E37</f>
        <v>0</v>
      </c>
    </row>
    <row r="38" spans="1:6" ht="20.25" hidden="1" customHeight="1" x14ac:dyDescent="0.25">
      <c r="A38" s="122"/>
      <c r="B38" s="173"/>
      <c r="C38" s="141" t="s">
        <v>107</v>
      </c>
      <c r="D38" s="28">
        <v>0</v>
      </c>
      <c r="E38" s="28">
        <v>0</v>
      </c>
      <c r="F38" s="65">
        <f>+D38-E38</f>
        <v>0</v>
      </c>
    </row>
    <row r="39" spans="1:6" ht="6.75" customHeight="1" x14ac:dyDescent="0.25">
      <c r="A39" s="122"/>
      <c r="B39" s="127"/>
      <c r="C39" s="128"/>
      <c r="D39" s="164"/>
      <c r="E39" s="164"/>
      <c r="F39" s="165"/>
    </row>
    <row r="40" spans="1:6" ht="16.5" thickBot="1" x14ac:dyDescent="0.3">
      <c r="A40" s="122"/>
      <c r="B40" s="168" t="s">
        <v>85</v>
      </c>
      <c r="C40" s="132"/>
      <c r="D40" s="169">
        <f>D28+D35</f>
        <v>2640366.0700000003</v>
      </c>
      <c r="E40" s="169">
        <f t="shared" ref="E40:F40" si="2">E28+E35</f>
        <v>1943784.2399999998</v>
      </c>
      <c r="F40" s="170">
        <f t="shared" si="2"/>
        <v>696581.83000000054</v>
      </c>
    </row>
    <row r="41" spans="1:6" ht="8.25" customHeight="1" thickTop="1" thickBot="1" x14ac:dyDescent="0.3">
      <c r="A41" s="122"/>
      <c r="B41" s="128"/>
      <c r="C41" s="128"/>
      <c r="D41" s="30"/>
      <c r="E41" s="163"/>
      <c r="F41" s="163"/>
    </row>
    <row r="42" spans="1:6" ht="7.5" customHeight="1" thickTop="1" x14ac:dyDescent="0.25">
      <c r="A42" s="122"/>
      <c r="B42" s="174"/>
      <c r="C42" s="221"/>
      <c r="D42" s="222"/>
      <c r="E42" s="223"/>
      <c r="F42" s="225"/>
    </row>
    <row r="43" spans="1:6" ht="16.5" thickBot="1" x14ac:dyDescent="0.3">
      <c r="A43" s="122"/>
      <c r="B43" s="230" t="s">
        <v>146</v>
      </c>
      <c r="C43" s="231"/>
      <c r="D43" s="232">
        <f>+D24-D40</f>
        <v>340741.28999999957</v>
      </c>
      <c r="E43" s="232">
        <f>E24-E40</f>
        <v>855401.62000000011</v>
      </c>
      <c r="F43" s="233">
        <f>D43-E43</f>
        <v>-514660.33000000054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2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3" customFormat="1" ht="17.25" customHeight="1" x14ac:dyDescent="0.25">
      <c r="B51" s="243" t="s">
        <v>145</v>
      </c>
      <c r="C51" s="243"/>
      <c r="D51" s="243"/>
      <c r="E51" s="243"/>
      <c r="F51" s="243"/>
    </row>
    <row r="61" spans="2:6" x14ac:dyDescent="0.2">
      <c r="B61" s="166"/>
      <c r="C61" s="166"/>
    </row>
    <row r="62" spans="2:6" x14ac:dyDescent="0.2">
      <c r="B62" s="166"/>
      <c r="C62" s="166"/>
    </row>
    <row r="63" spans="2:6" x14ac:dyDescent="0.2">
      <c r="B63" s="166"/>
      <c r="C63" s="166"/>
      <c r="D63" s="1"/>
    </row>
    <row r="64" spans="2:6" x14ac:dyDescent="0.2">
      <c r="B64" s="166"/>
      <c r="C64" s="166"/>
      <c r="E64" s="1"/>
      <c r="F64" s="39"/>
    </row>
    <row r="68" spans="5:5" x14ac:dyDescent="0.2">
      <c r="E68" s="39"/>
    </row>
    <row r="69" spans="5:5" x14ac:dyDescent="0.2">
      <c r="E69" s="39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32"/>
  <sheetViews>
    <sheetView showGridLines="0" tabSelected="1" zoomScale="90" zoomScaleNormal="90" workbookViewId="0">
      <selection activeCell="A9" sqref="A9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7" width="24" style="2" customWidth="1"/>
    <col min="8" max="8" width="22" style="2" customWidth="1"/>
    <col min="9" max="16384" width="11.42578125" style="2"/>
  </cols>
  <sheetData>
    <row r="2" spans="1:8" ht="44.45" customHeight="1" x14ac:dyDescent="0.35">
      <c r="A2" s="2" t="s">
        <v>6</v>
      </c>
      <c r="B2" s="262" t="s">
        <v>7</v>
      </c>
      <c r="C2" s="262"/>
      <c r="D2" s="262"/>
      <c r="E2" s="262"/>
      <c r="F2" s="262"/>
      <c r="G2" s="262"/>
      <c r="H2" s="262"/>
    </row>
    <row r="3" spans="1:8" ht="18.75" x14ac:dyDescent="0.3">
      <c r="B3" s="263" t="s">
        <v>151</v>
      </c>
      <c r="C3" s="263"/>
      <c r="D3" s="263"/>
      <c r="E3" s="263"/>
      <c r="F3" s="263"/>
      <c r="G3" s="263"/>
      <c r="H3" s="263"/>
    </row>
    <row r="4" spans="1:8" ht="15" x14ac:dyDescent="0.25">
      <c r="B4" s="264" t="s">
        <v>2</v>
      </c>
      <c r="C4" s="264"/>
      <c r="D4" s="264"/>
      <c r="E4" s="264"/>
      <c r="F4" s="264"/>
      <c r="G4" s="264"/>
      <c r="H4" s="264"/>
    </row>
    <row r="5" spans="1:8" ht="8.25" customHeight="1" x14ac:dyDescent="0.2">
      <c r="B5" s="260"/>
      <c r="C5" s="260"/>
      <c r="D5" s="260"/>
      <c r="E5" s="260"/>
      <c r="F5" s="260"/>
      <c r="G5" s="260"/>
      <c r="H5" s="260"/>
    </row>
    <row r="6" spans="1:8" ht="30" customHeight="1" x14ac:dyDescent="0.25">
      <c r="B6" s="4"/>
      <c r="C6" s="5"/>
      <c r="D6" s="5"/>
      <c r="E6" s="6"/>
      <c r="F6" s="7" t="s">
        <v>150</v>
      </c>
      <c r="G6" s="7" t="s">
        <v>147</v>
      </c>
      <c r="H6" s="8" t="s">
        <v>111</v>
      </c>
    </row>
    <row r="7" spans="1:8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195" t="s">
        <v>15</v>
      </c>
    </row>
    <row r="8" spans="1:8" ht="21" customHeight="1" x14ac:dyDescent="0.3">
      <c r="B8" s="14" t="s">
        <v>4</v>
      </c>
      <c r="C8" s="15"/>
      <c r="D8" s="15"/>
      <c r="E8" s="16"/>
      <c r="F8" s="17">
        <f t="shared" ref="F8:H8" si="0">SUM(F9:F12)</f>
        <v>811693.69000000006</v>
      </c>
      <c r="G8" s="17">
        <f t="shared" ref="G8" si="1">SUM(G9:G12)</f>
        <v>829951.88</v>
      </c>
      <c r="H8" s="17">
        <f t="shared" si="0"/>
        <v>-18258.189999999937</v>
      </c>
    </row>
    <row r="9" spans="1:8" ht="21" customHeight="1" x14ac:dyDescent="0.25">
      <c r="B9" s="18"/>
      <c r="C9" s="19" t="s">
        <v>16</v>
      </c>
      <c r="D9" s="20"/>
      <c r="E9" s="21"/>
      <c r="F9" s="22">
        <v>246.24</v>
      </c>
      <c r="G9" s="22">
        <v>172</v>
      </c>
      <c r="H9" s="23">
        <f>+F9-G9</f>
        <v>74.240000000000009</v>
      </c>
    </row>
    <row r="10" spans="1:8" ht="21" customHeight="1" x14ac:dyDescent="0.25">
      <c r="B10" s="25"/>
      <c r="C10" s="19" t="s">
        <v>17</v>
      </c>
      <c r="D10" s="26"/>
      <c r="E10" s="21"/>
      <c r="F10" s="22">
        <v>658445.88</v>
      </c>
      <c r="G10" s="22">
        <v>606099.06999999995</v>
      </c>
      <c r="H10" s="23">
        <f>+F10-G10</f>
        <v>52346.810000000056</v>
      </c>
    </row>
    <row r="11" spans="1:8" ht="21" customHeight="1" x14ac:dyDescent="0.25">
      <c r="B11" s="25"/>
      <c r="C11" s="19" t="s">
        <v>18</v>
      </c>
      <c r="D11" s="26"/>
      <c r="E11" s="21"/>
      <c r="F11" s="22">
        <v>150967.28</v>
      </c>
      <c r="G11" s="22">
        <v>221646.52</v>
      </c>
      <c r="H11" s="23">
        <f>+F11-G11</f>
        <v>-70679.239999999991</v>
      </c>
    </row>
    <row r="12" spans="1:8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8" ht="21" customHeight="1" x14ac:dyDescent="0.25">
      <c r="B13" s="25"/>
      <c r="C13" s="30"/>
      <c r="D13" s="30"/>
      <c r="E13" s="31"/>
      <c r="F13" s="32"/>
      <c r="G13" s="32"/>
      <c r="H13" s="33"/>
    </row>
    <row r="14" spans="1:8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127626502.81999999</v>
      </c>
      <c r="G14" s="35">
        <f t="shared" ref="G14" si="3">+G19+G20</f>
        <v>127626502.81999999</v>
      </c>
      <c r="H14" s="35">
        <f t="shared" si="2"/>
        <v>0</v>
      </c>
    </row>
    <row r="15" spans="1:8" ht="21" customHeight="1" x14ac:dyDescent="0.25">
      <c r="A15" s="36"/>
      <c r="B15" s="25"/>
      <c r="C15" s="19" t="s">
        <v>20</v>
      </c>
      <c r="D15" s="26"/>
      <c r="E15" s="37"/>
      <c r="F15" s="22">
        <v>127626502.81999999</v>
      </c>
      <c r="G15" s="22">
        <v>127626502.81999999</v>
      </c>
      <c r="H15" s="197">
        <f>+F15-G15</f>
        <v>0</v>
      </c>
    </row>
    <row r="16" spans="1:8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8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8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8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127626502.81999999</v>
      </c>
      <c r="G19" s="41">
        <f t="shared" ref="G19" si="5">SUM(G15:G18)</f>
        <v>127626502.81999999</v>
      </c>
      <c r="H19" s="193">
        <f t="shared" si="4"/>
        <v>0</v>
      </c>
    </row>
    <row r="20" spans="2:8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8" ht="9.6" customHeight="1" x14ac:dyDescent="0.25">
      <c r="B21" s="25"/>
      <c r="C21" s="26"/>
      <c r="D21" s="26"/>
      <c r="E21" s="21"/>
      <c r="F21" s="32"/>
      <c r="G21" s="32"/>
      <c r="H21" s="194"/>
    </row>
    <row r="22" spans="2:8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5915410.2899999917</v>
      </c>
      <c r="G22" s="45">
        <f t="shared" ref="G22" si="7">+G23+G43</f>
        <v>5994996.3599999994</v>
      </c>
      <c r="H22" s="198">
        <f t="shared" si="6"/>
        <v>-79586.070000010019</v>
      </c>
    </row>
    <row r="23" spans="2:8" ht="21" customHeight="1" x14ac:dyDescent="0.3">
      <c r="B23" s="46" t="s">
        <v>86</v>
      </c>
      <c r="C23" s="47"/>
      <c r="E23" s="48"/>
      <c r="F23" s="49">
        <f t="shared" ref="F23:H23" si="8">+F38+F34+F29+F24</f>
        <v>103454737.08</v>
      </c>
      <c r="G23" s="49">
        <f t="shared" ref="G23" si="9">+G38+G34+G29+G24</f>
        <v>103711675.44</v>
      </c>
      <c r="H23" s="49">
        <f t="shared" si="8"/>
        <v>-256938.36000000167</v>
      </c>
    </row>
    <row r="24" spans="2:8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50609165.57</v>
      </c>
      <c r="G24" s="51">
        <f t="shared" ref="G24" si="11">SUM(G25:G28)</f>
        <v>50625244.00999999</v>
      </c>
      <c r="H24" s="51">
        <f t="shared" si="10"/>
        <v>-16078.439999999478</v>
      </c>
    </row>
    <row r="25" spans="2:8" ht="21" customHeight="1" x14ac:dyDescent="0.25">
      <c r="B25" s="25"/>
      <c r="C25" s="26"/>
      <c r="D25" s="37" t="s">
        <v>28</v>
      </c>
      <c r="E25" s="37"/>
      <c r="F25" s="52">
        <v>34735742.939999998</v>
      </c>
      <c r="G25" s="52">
        <v>34752264.979999997</v>
      </c>
      <c r="H25" s="23">
        <f>+F25-G25</f>
        <v>-16522.039999999106</v>
      </c>
    </row>
    <row r="26" spans="2:8" ht="21" customHeight="1" x14ac:dyDescent="0.25">
      <c r="B26" s="25"/>
      <c r="C26" s="26"/>
      <c r="D26" s="37" t="s">
        <v>29</v>
      </c>
      <c r="E26" s="37"/>
      <c r="F26" s="22">
        <v>14338780.029999999</v>
      </c>
      <c r="G26" s="22">
        <v>14339208.34</v>
      </c>
      <c r="H26" s="53">
        <f>+F26-G26</f>
        <v>-428.31000000052154</v>
      </c>
    </row>
    <row r="27" spans="2:8" ht="21" customHeight="1" x14ac:dyDescent="0.25">
      <c r="B27" s="25"/>
      <c r="C27" s="26"/>
      <c r="D27" s="37" t="s">
        <v>95</v>
      </c>
      <c r="E27" s="37"/>
      <c r="F27" s="54">
        <v>1534642.6</v>
      </c>
      <c r="G27" s="54">
        <v>1533770.69</v>
      </c>
      <c r="H27" s="55">
        <f>+F27-G27</f>
        <v>871.91000000014901</v>
      </c>
    </row>
    <row r="28" spans="2:8" ht="21.75" hidden="1" customHeight="1" x14ac:dyDescent="0.25">
      <c r="B28" s="25"/>
      <c r="C28" s="26"/>
      <c r="D28" s="37" t="s">
        <v>94</v>
      </c>
      <c r="E28" s="37"/>
      <c r="F28" s="56">
        <v>0</v>
      </c>
      <c r="G28" s="56">
        <v>0</v>
      </c>
      <c r="H28" s="57">
        <f>+F28-G28</f>
        <v>0</v>
      </c>
    </row>
    <row r="29" spans="2:8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32536261.949999999</v>
      </c>
      <c r="G29" s="51">
        <f t="shared" ref="G29" si="13">SUM(G30:G33)</f>
        <v>32543214.900000002</v>
      </c>
      <c r="H29" s="51">
        <f t="shared" si="12"/>
        <v>-6952.9500000029802</v>
      </c>
    </row>
    <row r="30" spans="2:8" ht="21" customHeight="1" x14ac:dyDescent="0.25">
      <c r="B30" s="25"/>
      <c r="C30" s="26"/>
      <c r="D30" s="37" t="s">
        <v>31</v>
      </c>
      <c r="E30" s="37"/>
      <c r="F30" s="54">
        <v>14362730.289999999</v>
      </c>
      <c r="G30" s="54">
        <v>14369679.16</v>
      </c>
      <c r="H30" s="58">
        <f>+F30-G30</f>
        <v>-6948.8700000010431</v>
      </c>
    </row>
    <row r="31" spans="2:8" ht="21" customHeight="1" x14ac:dyDescent="0.25">
      <c r="B31" s="25"/>
      <c r="C31" s="26"/>
      <c r="D31" s="37" t="s">
        <v>32</v>
      </c>
      <c r="E31" s="37"/>
      <c r="F31" s="22">
        <v>17539077.789999999</v>
      </c>
      <c r="G31" s="22">
        <v>17539081.870000001</v>
      </c>
      <c r="H31" s="59">
        <f>+F31-G31</f>
        <v>-4.080000001937151</v>
      </c>
    </row>
    <row r="32" spans="2:8" ht="20.25" customHeight="1" x14ac:dyDescent="0.25">
      <c r="B32" s="25"/>
      <c r="C32" s="26"/>
      <c r="D32" s="60" t="s">
        <v>93</v>
      </c>
      <c r="E32" s="37"/>
      <c r="F32" s="54">
        <v>634453.87</v>
      </c>
      <c r="G32" s="54">
        <v>634453.87</v>
      </c>
      <c r="H32" s="53">
        <f>+F32-G32</f>
        <v>0</v>
      </c>
    </row>
    <row r="33" spans="2:8" ht="15.75" hidden="1" customHeight="1" x14ac:dyDescent="0.25">
      <c r="B33" s="25"/>
      <c r="C33" s="26"/>
      <c r="D33" s="37" t="s">
        <v>94</v>
      </c>
      <c r="E33" s="37"/>
      <c r="F33" s="61">
        <v>0</v>
      </c>
      <c r="G33" s="61">
        <v>0</v>
      </c>
      <c r="H33" s="62">
        <f>+F33-G33</f>
        <v>0</v>
      </c>
    </row>
    <row r="34" spans="2:8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24610.55</v>
      </c>
      <c r="G34" s="49">
        <f t="shared" ref="G34" si="15">SUM(G35:G37)</f>
        <v>24610.55</v>
      </c>
      <c r="H34" s="51">
        <f t="shared" si="14"/>
        <v>0</v>
      </c>
    </row>
    <row r="35" spans="2:8" ht="21" customHeight="1" x14ac:dyDescent="0.25">
      <c r="B35" s="25"/>
      <c r="C35" s="26"/>
      <c r="D35" s="37" t="s">
        <v>34</v>
      </c>
      <c r="E35" s="37"/>
      <c r="F35" s="52">
        <v>24610.55</v>
      </c>
      <c r="G35" s="52">
        <v>24610.55</v>
      </c>
      <c r="H35" s="23">
        <f>+F35-G35</f>
        <v>0</v>
      </c>
    </row>
    <row r="36" spans="2:8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20284699.009999998</v>
      </c>
      <c r="G38" s="49">
        <f t="shared" ref="G38" si="17">SUM(G39:G42)</f>
        <v>20518605.98</v>
      </c>
      <c r="H38" s="49">
        <f t="shared" si="16"/>
        <v>-233906.96999999922</v>
      </c>
    </row>
    <row r="39" spans="2:8" ht="21" customHeight="1" x14ac:dyDescent="0.25">
      <c r="B39" s="25"/>
      <c r="C39" s="26"/>
      <c r="D39" s="37" t="s">
        <v>38</v>
      </c>
      <c r="E39" s="37"/>
      <c r="F39" s="52">
        <v>15998020.34</v>
      </c>
      <c r="G39" s="52">
        <v>16225706.869999999</v>
      </c>
      <c r="H39" s="23">
        <f>+F39-G39</f>
        <v>-227686.52999999933</v>
      </c>
    </row>
    <row r="40" spans="2:8" ht="21" customHeight="1" x14ac:dyDescent="0.25">
      <c r="B40" s="25"/>
      <c r="C40" s="26"/>
      <c r="D40" s="37" t="s">
        <v>39</v>
      </c>
      <c r="E40" s="37"/>
      <c r="F40" s="52">
        <v>4806345.59</v>
      </c>
      <c r="G40" s="52">
        <v>4807578.22</v>
      </c>
      <c r="H40" s="23">
        <f>+F40-G40</f>
        <v>-1232.6299999998882</v>
      </c>
    </row>
    <row r="41" spans="2:8" ht="21" customHeight="1" x14ac:dyDescent="0.25">
      <c r="B41" s="25"/>
      <c r="C41" s="26"/>
      <c r="D41" s="37" t="s">
        <v>96</v>
      </c>
      <c r="E41" s="37"/>
      <c r="F41" s="52">
        <v>499049.74</v>
      </c>
      <c r="G41" s="52">
        <v>504037.55</v>
      </c>
      <c r="H41" s="23">
        <f>+F41-G41</f>
        <v>-4987.8099999999977</v>
      </c>
    </row>
    <row r="42" spans="2:8" ht="21" customHeight="1" x14ac:dyDescent="0.25">
      <c r="B42" s="25"/>
      <c r="C42" s="26"/>
      <c r="D42" s="37" t="s">
        <v>102</v>
      </c>
      <c r="E42" s="37"/>
      <c r="F42" s="66">
        <v>-1018716.66</v>
      </c>
      <c r="G42" s="66">
        <v>-1018716.66</v>
      </c>
      <c r="H42" s="65">
        <f>+F42-G42</f>
        <v>0</v>
      </c>
    </row>
    <row r="43" spans="2:8" ht="21" customHeight="1" x14ac:dyDescent="0.3">
      <c r="B43" s="25" t="s">
        <v>105</v>
      </c>
      <c r="C43" s="33"/>
      <c r="D43" s="26"/>
      <c r="E43" s="67"/>
      <c r="F43" s="68">
        <v>-97539326.790000007</v>
      </c>
      <c r="G43" s="68">
        <v>-97716679.079999998</v>
      </c>
      <c r="H43" s="49">
        <f>+F43-G43</f>
        <v>177352.28999999166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69">
        <f t="shared" ref="F45:H45" si="18">+F48+F49</f>
        <v>7026126.0700000003</v>
      </c>
      <c r="G45" s="69">
        <f t="shared" ref="G45" si="19">+G48+G49</f>
        <v>7479353.5800000001</v>
      </c>
      <c r="H45" s="69">
        <f t="shared" si="18"/>
        <v>-453227.50999999931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10001229.210000001</v>
      </c>
      <c r="G47" s="22">
        <v>10540882.58</v>
      </c>
      <c r="H47" s="28">
        <f>+F47-G47</f>
        <v>-539653.36999999918</v>
      </c>
    </row>
    <row r="48" spans="2:8" ht="21" hidden="1" customHeight="1" x14ac:dyDescent="0.25">
      <c r="B48" s="25"/>
      <c r="C48" s="37" t="s">
        <v>24</v>
      </c>
      <c r="D48" s="26"/>
      <c r="E48" s="37"/>
      <c r="F48" s="41">
        <f>SUM(F46:F47)</f>
        <v>10001229.210000001</v>
      </c>
      <c r="G48" s="41">
        <f>SUM(G46:G47)</f>
        <v>10540882.58</v>
      </c>
      <c r="H48" s="41">
        <f>+H47+H46</f>
        <v>-539653.36999999918</v>
      </c>
    </row>
    <row r="49" spans="2:8" ht="21" customHeight="1" x14ac:dyDescent="0.25">
      <c r="B49" s="25"/>
      <c r="C49" s="37" t="s">
        <v>43</v>
      </c>
      <c r="D49" s="26"/>
      <c r="E49" s="37"/>
      <c r="F49" s="44">
        <v>-2975103.14</v>
      </c>
      <c r="G49" s="44">
        <v>-3061529</v>
      </c>
      <c r="H49" s="70">
        <f>+F49-G49</f>
        <v>86425.85999999987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>SUM(F52:F56)</f>
        <v>5126759.95</v>
      </c>
      <c r="G51" s="69">
        <f>SUM(G52:G56)</f>
        <v>4972896.4200000009</v>
      </c>
      <c r="H51" s="69">
        <f>SUM(H52:H56)</f>
        <v>153863.52999999971</v>
      </c>
    </row>
    <row r="52" spans="2:8" ht="21" customHeight="1" x14ac:dyDescent="0.25">
      <c r="B52" s="71"/>
      <c r="C52" s="37" t="s">
        <v>44</v>
      </c>
      <c r="D52" s="42"/>
      <c r="E52" s="37"/>
      <c r="F52" s="38">
        <v>34691.03</v>
      </c>
      <c r="G52" s="38">
        <v>69978.06</v>
      </c>
      <c r="H52" s="23">
        <f>+F52-G52</f>
        <v>-35287.03</v>
      </c>
    </row>
    <row r="53" spans="2:8" ht="21" customHeight="1" x14ac:dyDescent="0.25">
      <c r="B53" s="71"/>
      <c r="C53" s="37" t="s">
        <v>45</v>
      </c>
      <c r="D53" s="42"/>
      <c r="E53" s="37"/>
      <c r="F53" s="38">
        <v>145.72999999999999</v>
      </c>
      <c r="G53" s="38">
        <v>72.349999999999994</v>
      </c>
      <c r="H53" s="23">
        <f>+F53-G53</f>
        <v>73.38</v>
      </c>
    </row>
    <row r="54" spans="2:8" ht="21" customHeight="1" x14ac:dyDescent="0.25">
      <c r="B54" s="71"/>
      <c r="C54" s="37" t="s">
        <v>46</v>
      </c>
      <c r="D54" s="42"/>
      <c r="E54" s="37"/>
      <c r="F54" s="38">
        <v>5050334.62</v>
      </c>
      <c r="G54" s="38">
        <v>4861257.4400000004</v>
      </c>
      <c r="H54" s="23">
        <f>+F54-G54</f>
        <v>189077.1799999997</v>
      </c>
    </row>
    <row r="55" spans="2:8" ht="21" customHeight="1" x14ac:dyDescent="0.25">
      <c r="B55" s="71"/>
      <c r="C55" s="37" t="s">
        <v>123</v>
      </c>
      <c r="D55" s="42"/>
      <c r="E55" s="37"/>
      <c r="F55" s="38">
        <v>40000</v>
      </c>
      <c r="G55" s="38">
        <v>40000</v>
      </c>
      <c r="H55" s="23">
        <f>+F55-G55</f>
        <v>0</v>
      </c>
    </row>
    <row r="56" spans="2:8" ht="21" customHeight="1" x14ac:dyDescent="0.25">
      <c r="B56" s="71"/>
      <c r="C56" s="37" t="s">
        <v>47</v>
      </c>
      <c r="D56" s="42"/>
      <c r="E56" s="37"/>
      <c r="F56" s="40">
        <v>1588.57</v>
      </c>
      <c r="G56" s="40">
        <v>1588.57</v>
      </c>
      <c r="H56" s="29">
        <f>+F56-G56</f>
        <v>0</v>
      </c>
    </row>
    <row r="57" spans="2:8" ht="21" customHeight="1" x14ac:dyDescent="0.25">
      <c r="B57" s="71"/>
      <c r="C57" s="20"/>
      <c r="D57" s="20"/>
      <c r="E57" s="31"/>
      <c r="F57" s="25"/>
      <c r="G57" s="25"/>
      <c r="H57" s="72"/>
    </row>
    <row r="58" spans="2:8" ht="21" customHeight="1" x14ac:dyDescent="0.3">
      <c r="B58" s="34" t="s">
        <v>48</v>
      </c>
      <c r="D58" s="20"/>
      <c r="E58" s="31"/>
      <c r="F58" s="69">
        <f>+F59+F60</f>
        <v>71221.849999999977</v>
      </c>
      <c r="G58" s="69">
        <f>+G59+G60</f>
        <v>73512.06</v>
      </c>
      <c r="H58" s="69">
        <f>+H59+H60</f>
        <v>-2290.210000000021</v>
      </c>
    </row>
    <row r="59" spans="2:8" ht="21" customHeight="1" x14ac:dyDescent="0.25">
      <c r="B59" s="18"/>
      <c r="C59" s="53" t="s">
        <v>49</v>
      </c>
      <c r="D59" s="42"/>
      <c r="E59" s="53"/>
      <c r="F59" s="58">
        <v>495961.25</v>
      </c>
      <c r="G59" s="58">
        <v>495961.25</v>
      </c>
      <c r="H59" s="58">
        <f>+F59-G59</f>
        <v>0</v>
      </c>
    </row>
    <row r="60" spans="2:8" ht="21" customHeight="1" x14ac:dyDescent="0.25">
      <c r="B60" s="73"/>
      <c r="C60" s="57" t="s">
        <v>50</v>
      </c>
      <c r="D60" s="74"/>
      <c r="E60" s="57"/>
      <c r="F60" s="56">
        <v>-424739.4</v>
      </c>
      <c r="G60" s="56">
        <v>-422449.19</v>
      </c>
      <c r="H60" s="56">
        <f>+F60-G60</f>
        <v>-2290.210000000021</v>
      </c>
    </row>
    <row r="61" spans="2:8" ht="21" customHeight="1" thickBot="1" x14ac:dyDescent="0.35">
      <c r="B61" s="76" t="s">
        <v>51</v>
      </c>
      <c r="C61" s="76"/>
      <c r="D61" s="77"/>
      <c r="E61" s="78"/>
      <c r="F61" s="79">
        <f>+F8+F14+F22+F45+F51+F58</f>
        <v>146577714.66999996</v>
      </c>
      <c r="G61" s="79">
        <f>+G8+G14+G22+G45+G51+G58</f>
        <v>146977213.12</v>
      </c>
      <c r="H61" s="80">
        <f>+H8+H14+H22+H45+H51+H58</f>
        <v>-399498.45000000967</v>
      </c>
    </row>
    <row r="62" spans="2:8" ht="15.75" x14ac:dyDescent="0.25">
      <c r="B62" s="81"/>
      <c r="C62" s="81"/>
      <c r="D62" s="81"/>
      <c r="E62" s="81"/>
      <c r="F62" s="30"/>
      <c r="G62" s="30"/>
      <c r="H62" s="30"/>
    </row>
    <row r="63" spans="2:8" ht="16.5" customHeight="1" x14ac:dyDescent="0.25">
      <c r="B63" s="261"/>
      <c r="C63" s="261"/>
      <c r="D63" s="261"/>
      <c r="E63" s="261"/>
      <c r="F63" s="261"/>
      <c r="G63" s="261"/>
      <c r="H63" s="261"/>
    </row>
    <row r="64" spans="2:8" ht="29.25" customHeight="1" x14ac:dyDescent="0.25">
      <c r="B64" s="82"/>
      <c r="C64" s="83"/>
      <c r="D64" s="83"/>
      <c r="E64" s="84"/>
      <c r="F64" s="219" t="str">
        <f>+F6</f>
        <v>agosto 2021</v>
      </c>
      <c r="G64" s="219" t="str">
        <f>+G6</f>
        <v>Julio 2021</v>
      </c>
      <c r="H64" s="220" t="s">
        <v>111</v>
      </c>
    </row>
    <row r="65" spans="2:8" ht="15.75" x14ac:dyDescent="0.25">
      <c r="B65" s="85" t="s">
        <v>52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8" ht="21" customHeight="1" x14ac:dyDescent="0.3">
      <c r="B66" s="91" t="s">
        <v>53</v>
      </c>
      <c r="C66" s="20"/>
      <c r="D66" s="20"/>
      <c r="E66" s="30"/>
      <c r="F66" s="35">
        <f>SUM(F67:F70)</f>
        <v>393526.84</v>
      </c>
      <c r="G66" s="35">
        <f>SUM(G67:G70)</f>
        <v>671868.55</v>
      </c>
      <c r="H66" s="35">
        <f>F66-G66</f>
        <v>-278341.71000000002</v>
      </c>
    </row>
    <row r="67" spans="2:8" ht="21" customHeight="1" x14ac:dyDescent="0.25">
      <c r="B67" s="92"/>
      <c r="C67" s="60" t="s">
        <v>100</v>
      </c>
      <c r="D67" s="60"/>
      <c r="E67" s="26"/>
      <c r="F67" s="71">
        <v>128305.52</v>
      </c>
      <c r="G67" s="71">
        <v>125867.47</v>
      </c>
      <c r="H67" s="55">
        <f>+F67-G67</f>
        <v>2438.0500000000029</v>
      </c>
    </row>
    <row r="68" spans="2:8" ht="21" customHeight="1" x14ac:dyDescent="0.25">
      <c r="B68" s="92"/>
      <c r="C68" s="60" t="s">
        <v>54</v>
      </c>
      <c r="D68" s="42"/>
      <c r="E68" s="26"/>
      <c r="F68" s="71">
        <v>47509.4</v>
      </c>
      <c r="G68" s="71">
        <v>36679.410000000003</v>
      </c>
      <c r="H68" s="55">
        <f>+F68-G68</f>
        <v>10829.989999999998</v>
      </c>
    </row>
    <row r="69" spans="2:8" ht="21" customHeight="1" x14ac:dyDescent="0.25">
      <c r="B69" s="92"/>
      <c r="C69" s="60" t="s">
        <v>55</v>
      </c>
      <c r="D69" s="42"/>
      <c r="E69" s="26"/>
      <c r="F69" s="71">
        <v>217711.92</v>
      </c>
      <c r="G69" s="71">
        <v>509321.67</v>
      </c>
      <c r="H69" s="55">
        <f>+F69-G69</f>
        <v>-291609.75</v>
      </c>
    </row>
    <row r="70" spans="2:8" ht="21" customHeight="1" x14ac:dyDescent="0.25">
      <c r="B70" s="92"/>
      <c r="C70" s="60" t="s">
        <v>56</v>
      </c>
      <c r="D70" s="42"/>
      <c r="E70" s="26"/>
      <c r="F70" s="61">
        <v>0</v>
      </c>
      <c r="G70" s="61">
        <v>0</v>
      </c>
      <c r="H70" s="56">
        <f>+F70-G70</f>
        <v>0</v>
      </c>
    </row>
    <row r="71" spans="2:8" ht="9.6" customHeight="1" x14ac:dyDescent="0.25">
      <c r="B71" s="93"/>
      <c r="C71" s="81"/>
      <c r="D71" s="81"/>
      <c r="E71" s="81"/>
      <c r="F71" s="94"/>
      <c r="G71" s="94"/>
      <c r="H71" s="95"/>
    </row>
    <row r="72" spans="2:8" ht="21" customHeight="1" x14ac:dyDescent="0.3">
      <c r="B72" s="91" t="s">
        <v>57</v>
      </c>
      <c r="C72" s="20"/>
      <c r="D72" s="20"/>
      <c r="E72" s="30"/>
      <c r="F72" s="35">
        <f t="shared" ref="F72:H72" si="20">SUM(F73:F74)</f>
        <v>108143217.94</v>
      </c>
      <c r="G72" s="35">
        <f t="shared" ref="G72" si="21">SUM(G73:G74)</f>
        <v>108165544.59999999</v>
      </c>
      <c r="H72" s="35">
        <f t="shared" si="20"/>
        <v>-22326.659999996424</v>
      </c>
    </row>
    <row r="73" spans="2:8" ht="21" customHeight="1" x14ac:dyDescent="0.25">
      <c r="B73" s="96"/>
      <c r="C73" s="60" t="s">
        <v>58</v>
      </c>
      <c r="D73" s="26"/>
      <c r="E73" s="60"/>
      <c r="F73" s="97">
        <v>108143217.94</v>
      </c>
      <c r="G73" s="97">
        <v>108165544.59999999</v>
      </c>
      <c r="H73" s="98">
        <f>+F73-G73</f>
        <v>-22326.659999996424</v>
      </c>
    </row>
    <row r="74" spans="2:8" ht="21" hidden="1" customHeight="1" x14ac:dyDescent="0.25">
      <c r="B74" s="96"/>
      <c r="C74" s="60" t="s">
        <v>59</v>
      </c>
      <c r="D74" s="26"/>
      <c r="E74" s="60"/>
      <c r="F74" s="40">
        <v>0</v>
      </c>
      <c r="G74" s="40">
        <v>0</v>
      </c>
      <c r="H74" s="29">
        <f>+F74-G74</f>
        <v>0</v>
      </c>
    </row>
    <row r="75" spans="2:8" ht="21" customHeight="1" x14ac:dyDescent="0.25">
      <c r="B75" s="96"/>
      <c r="C75" s="30"/>
      <c r="D75" s="30"/>
      <c r="E75" s="36"/>
      <c r="F75" s="32"/>
      <c r="G75" s="32"/>
      <c r="H75" s="33"/>
    </row>
    <row r="76" spans="2:8" ht="21" customHeight="1" x14ac:dyDescent="0.3">
      <c r="B76" s="91" t="s">
        <v>60</v>
      </c>
      <c r="C76" s="20"/>
      <c r="D76" s="20"/>
      <c r="E76" s="30"/>
      <c r="F76" s="35">
        <f t="shared" ref="F76:H76" si="22">SUM(F77:F79)</f>
        <v>860066.64</v>
      </c>
      <c r="G76" s="35">
        <f t="shared" ref="G76" si="23">SUM(G77:G79)</f>
        <v>908797.01</v>
      </c>
      <c r="H76" s="35">
        <f t="shared" si="22"/>
        <v>-48730.370000000017</v>
      </c>
    </row>
    <row r="77" spans="2:8" ht="21" customHeight="1" x14ac:dyDescent="0.25">
      <c r="B77" s="96"/>
      <c r="C77" s="26" t="s">
        <v>61</v>
      </c>
      <c r="D77" s="26"/>
      <c r="F77" s="38">
        <v>110133.55</v>
      </c>
      <c r="G77" s="38">
        <v>110063.55</v>
      </c>
      <c r="H77" s="23">
        <f>+F77-G77</f>
        <v>70</v>
      </c>
    </row>
    <row r="78" spans="2:8" ht="21" customHeight="1" x14ac:dyDescent="0.25">
      <c r="B78" s="96"/>
      <c r="C78" s="26" t="s">
        <v>60</v>
      </c>
      <c r="D78" s="26"/>
      <c r="F78" s="38">
        <v>748906.22</v>
      </c>
      <c r="G78" s="38">
        <v>796678.24</v>
      </c>
      <c r="H78" s="23">
        <f>+F78-G78</f>
        <v>-47772.020000000019</v>
      </c>
    </row>
    <row r="79" spans="2:8" ht="21" customHeight="1" x14ac:dyDescent="0.25">
      <c r="B79" s="96"/>
      <c r="C79" s="60" t="s">
        <v>62</v>
      </c>
      <c r="D79" s="26"/>
      <c r="E79" s="60"/>
      <c r="F79" s="28">
        <v>1026.8699999999999</v>
      </c>
      <c r="G79" s="28">
        <v>2055.2199999999998</v>
      </c>
      <c r="H79" s="23">
        <f>+F79-G79</f>
        <v>-1028.3499999999999</v>
      </c>
    </row>
    <row r="80" spans="2:8" ht="21" customHeight="1" x14ac:dyDescent="0.3">
      <c r="B80" s="99"/>
      <c r="C80" s="100"/>
      <c r="D80" s="100"/>
      <c r="E80" s="101" t="s">
        <v>63</v>
      </c>
      <c r="F80" s="35">
        <f t="shared" ref="F80:H80" si="24">F72+F66+F76</f>
        <v>109396811.42</v>
      </c>
      <c r="G80" s="35">
        <f t="shared" ref="G80" si="25">G72+G66+G76</f>
        <v>109746210.16</v>
      </c>
      <c r="H80" s="69">
        <f t="shared" si="24"/>
        <v>-349398.73999999644</v>
      </c>
    </row>
    <row r="81" spans="2:8" ht="15.75" x14ac:dyDescent="0.25">
      <c r="B81" s="96"/>
      <c r="C81" s="30"/>
      <c r="D81" s="30"/>
      <c r="E81" s="30"/>
      <c r="F81" s="102"/>
      <c r="G81" s="102"/>
      <c r="H81" s="196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6">+F84+F95+F100</f>
        <v>151740638.25</v>
      </c>
      <c r="G83" s="35">
        <f t="shared" ref="G83" si="27">+G84+G95+G100</f>
        <v>151276077.63</v>
      </c>
      <c r="H83" s="107">
        <f t="shared" si="26"/>
        <v>464560.61999999837</v>
      </c>
    </row>
    <row r="84" spans="2:8" ht="21" customHeight="1" x14ac:dyDescent="0.3">
      <c r="B84" s="92"/>
      <c r="C84" s="20" t="s">
        <v>64</v>
      </c>
      <c r="D84" s="20"/>
      <c r="E84" s="30"/>
      <c r="F84" s="108">
        <f t="shared" ref="F84:H84" si="28">SUM(F85:F94)</f>
        <v>104034886.55999999</v>
      </c>
      <c r="G84" s="108">
        <f t="shared" ref="G84" si="29">SUM(G85:G94)</f>
        <v>103570325.94</v>
      </c>
      <c r="H84" s="49">
        <f t="shared" si="28"/>
        <v>464560.61999999837</v>
      </c>
    </row>
    <row r="85" spans="2:8" ht="21" customHeight="1" x14ac:dyDescent="0.25">
      <c r="B85" s="96"/>
      <c r="C85" s="30"/>
      <c r="D85" s="60" t="s">
        <v>65</v>
      </c>
      <c r="E85" s="60"/>
      <c r="F85" s="109">
        <v>74860853.689999998</v>
      </c>
      <c r="G85" s="109">
        <v>74860853.689999998</v>
      </c>
      <c r="H85" s="55">
        <f>+F85-G85</f>
        <v>0</v>
      </c>
    </row>
    <row r="86" spans="2:8" ht="21" customHeight="1" x14ac:dyDescent="0.25">
      <c r="B86" s="96"/>
      <c r="C86" s="30"/>
      <c r="D86" s="60" t="s">
        <v>66</v>
      </c>
      <c r="E86" s="60"/>
      <c r="F86" s="109">
        <v>4167248.99</v>
      </c>
      <c r="G86" s="109">
        <v>4169999.72</v>
      </c>
      <c r="H86" s="55">
        <f>+F86-G86</f>
        <v>-2750.7299999999814</v>
      </c>
    </row>
    <row r="87" spans="2:8" ht="21" hidden="1" customHeight="1" x14ac:dyDescent="0.25">
      <c r="B87" s="96"/>
      <c r="C87" s="30"/>
      <c r="D87" s="60" t="s">
        <v>67</v>
      </c>
      <c r="E87" s="60"/>
      <c r="F87" s="109">
        <v>0</v>
      </c>
      <c r="G87" s="109">
        <v>0</v>
      </c>
      <c r="H87" s="55">
        <f t="shared" ref="H87:H93" si="30">+F87-G87</f>
        <v>0</v>
      </c>
    </row>
    <row r="88" spans="2:8" ht="21" customHeight="1" x14ac:dyDescent="0.25">
      <c r="B88" s="96"/>
      <c r="C88" s="30"/>
      <c r="D88" s="60" t="s">
        <v>116</v>
      </c>
      <c r="E88" s="60"/>
      <c r="F88" s="109">
        <v>842299.11</v>
      </c>
      <c r="G88" s="109">
        <v>849569.27</v>
      </c>
      <c r="H88" s="55">
        <f t="shared" si="30"/>
        <v>-7270.1600000000326</v>
      </c>
    </row>
    <row r="89" spans="2:8" ht="21" customHeight="1" x14ac:dyDescent="0.25">
      <c r="B89" s="96"/>
      <c r="C89" s="30"/>
      <c r="D89" s="60" t="s">
        <v>68</v>
      </c>
      <c r="E89" s="60"/>
      <c r="F89" s="109">
        <v>19592612.02</v>
      </c>
      <c r="G89" s="109">
        <v>19092216.030000001</v>
      </c>
      <c r="H89" s="55">
        <f t="shared" si="30"/>
        <v>500395.98999999836</v>
      </c>
    </row>
    <row r="90" spans="2:8" ht="21" customHeight="1" x14ac:dyDescent="0.25">
      <c r="B90" s="96"/>
      <c r="C90" s="30"/>
      <c r="D90" s="60" t="s">
        <v>69</v>
      </c>
      <c r="E90" s="60"/>
      <c r="F90" s="109">
        <f>2670429.64-F94</f>
        <v>2421927.2800000003</v>
      </c>
      <c r="G90" s="109">
        <f>2670429.64-G94</f>
        <v>2421927.2800000003</v>
      </c>
      <c r="H90" s="55">
        <f t="shared" si="30"/>
        <v>0</v>
      </c>
    </row>
    <row r="91" spans="2:8" ht="21" customHeight="1" x14ac:dyDescent="0.25">
      <c r="B91" s="96"/>
      <c r="C91" s="30"/>
      <c r="D91" s="60" t="s">
        <v>70</v>
      </c>
      <c r="E91" s="60"/>
      <c r="F91" s="109">
        <v>1426252.61</v>
      </c>
      <c r="G91" s="109">
        <v>1452067.09</v>
      </c>
      <c r="H91" s="55">
        <f t="shared" si="30"/>
        <v>-25814.479999999981</v>
      </c>
    </row>
    <row r="92" spans="2:8" ht="21" customHeight="1" x14ac:dyDescent="0.25">
      <c r="B92" s="96"/>
      <c r="C92" s="30"/>
      <c r="D92" s="60" t="s">
        <v>112</v>
      </c>
      <c r="E92" s="60"/>
      <c r="F92" s="109">
        <v>475190.5</v>
      </c>
      <c r="G92" s="109">
        <v>475190.5</v>
      </c>
      <c r="H92" s="55">
        <f t="shared" si="30"/>
        <v>0</v>
      </c>
    </row>
    <row r="93" spans="2:8" ht="21" hidden="1" customHeight="1" x14ac:dyDescent="0.25">
      <c r="B93" s="96"/>
      <c r="C93" s="30"/>
      <c r="D93" s="60" t="s">
        <v>121</v>
      </c>
      <c r="E93" s="60"/>
      <c r="F93" s="109">
        <v>0</v>
      </c>
      <c r="G93" s="109">
        <v>0</v>
      </c>
      <c r="H93" s="55">
        <f t="shared" si="30"/>
        <v>0</v>
      </c>
    </row>
    <row r="94" spans="2:8" ht="21" customHeight="1" x14ac:dyDescent="0.25">
      <c r="B94" s="96"/>
      <c r="C94" s="30"/>
      <c r="D94" s="60" t="s">
        <v>99</v>
      </c>
      <c r="E94" s="60"/>
      <c r="F94" s="61">
        <v>248502.36</v>
      </c>
      <c r="G94" s="61">
        <v>248502.36</v>
      </c>
      <c r="H94" s="56">
        <f>+F94-G94</f>
        <v>0</v>
      </c>
    </row>
    <row r="95" spans="2:8" ht="21" customHeight="1" x14ac:dyDescent="0.3">
      <c r="B95" s="96"/>
      <c r="C95" s="20" t="s">
        <v>71</v>
      </c>
      <c r="D95" s="20"/>
      <c r="E95" s="30"/>
      <c r="F95" s="108">
        <f t="shared" ref="F95:H95" si="31">SUM(F96:F98)</f>
        <v>46216987.689999998</v>
      </c>
      <c r="G95" s="108">
        <f t="shared" ref="G95" si="32">SUM(G96:G98)</f>
        <v>46216987.689999998</v>
      </c>
      <c r="H95" s="49">
        <f t="shared" si="31"/>
        <v>0</v>
      </c>
    </row>
    <row r="96" spans="2:8" ht="21" customHeight="1" x14ac:dyDescent="0.25">
      <c r="B96" s="96"/>
      <c r="C96" s="30"/>
      <c r="D96" s="60" t="s">
        <v>72</v>
      </c>
      <c r="E96" s="60"/>
      <c r="F96" s="109">
        <v>14032640.65</v>
      </c>
      <c r="G96" s="109">
        <v>14032640.65</v>
      </c>
      <c r="H96" s="55">
        <f>+F96-G96</f>
        <v>0</v>
      </c>
    </row>
    <row r="97" spans="2:8" ht="21" customHeight="1" x14ac:dyDescent="0.25">
      <c r="B97" s="96"/>
      <c r="C97" s="30"/>
      <c r="D97" s="60" t="s">
        <v>73</v>
      </c>
      <c r="E97" s="60"/>
      <c r="F97" s="109">
        <v>28571428.57</v>
      </c>
      <c r="G97" s="109">
        <v>28571428.57</v>
      </c>
      <c r="H97" s="55">
        <f>+F97-G97</f>
        <v>0</v>
      </c>
    </row>
    <row r="98" spans="2:8" ht="21" customHeight="1" x14ac:dyDescent="0.25">
      <c r="B98" s="96"/>
      <c r="C98" s="30"/>
      <c r="D98" s="60" t="s">
        <v>74</v>
      </c>
      <c r="E98" s="60"/>
      <c r="F98" s="110">
        <v>3612918.47</v>
      </c>
      <c r="G98" s="110">
        <v>3612918.47</v>
      </c>
      <c r="H98" s="75">
        <f>+F98-G98</f>
        <v>0</v>
      </c>
    </row>
    <row r="99" spans="2:8" ht="11.25" customHeight="1" x14ac:dyDescent="0.25">
      <c r="B99" s="96"/>
      <c r="C99" s="30"/>
      <c r="D99" s="60"/>
      <c r="E99" s="60"/>
      <c r="F99" s="109"/>
      <c r="G99" s="109"/>
      <c r="H99" s="58"/>
    </row>
    <row r="100" spans="2:8" ht="21" customHeight="1" x14ac:dyDescent="0.3">
      <c r="B100" s="96"/>
      <c r="C100" s="20" t="s">
        <v>97</v>
      </c>
      <c r="D100" s="60"/>
      <c r="E100" s="60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8" ht="21" customHeight="1" x14ac:dyDescent="0.25">
      <c r="B101" s="96"/>
      <c r="C101" s="30"/>
      <c r="D101" s="60" t="s">
        <v>98</v>
      </c>
      <c r="E101" s="60"/>
      <c r="F101" s="109">
        <v>1488764</v>
      </c>
      <c r="G101" s="109">
        <v>1488764</v>
      </c>
      <c r="H101" s="112">
        <f>+F101-G101</f>
        <v>0</v>
      </c>
    </row>
    <row r="102" spans="2:8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8" ht="21" customHeight="1" x14ac:dyDescent="0.3">
      <c r="B103" s="91" t="s">
        <v>10</v>
      </c>
      <c r="C103" s="20"/>
      <c r="D103" s="20"/>
      <c r="E103" s="30"/>
      <c r="F103" s="35">
        <f t="shared" ref="F103:H103" si="33">SUM(F104:F107)</f>
        <v>113734403.13000001</v>
      </c>
      <c r="G103" s="35">
        <f t="shared" ref="G103" si="34">SUM(G104:G107)</f>
        <v>113951321.80000001</v>
      </c>
      <c r="H103" s="35">
        <f t="shared" si="33"/>
        <v>-216918.66999999993</v>
      </c>
    </row>
    <row r="104" spans="2:8" ht="21" customHeight="1" x14ac:dyDescent="0.25">
      <c r="B104" s="96"/>
      <c r="C104" s="60" t="s">
        <v>75</v>
      </c>
      <c r="D104" s="26"/>
      <c r="E104" s="60"/>
      <c r="F104" s="114">
        <v>52290458.630000003</v>
      </c>
      <c r="G104" s="114">
        <v>52290458.630000003</v>
      </c>
      <c r="H104" s="115">
        <f>+F104-G104</f>
        <v>0</v>
      </c>
    </row>
    <row r="105" spans="2:8" ht="21" customHeight="1" x14ac:dyDescent="0.25">
      <c r="B105" s="96"/>
      <c r="C105" s="60" t="s">
        <v>76</v>
      </c>
      <c r="D105" s="26"/>
      <c r="E105" s="60"/>
      <c r="F105" s="114">
        <f>50356324.84-1148158.07</f>
        <v>49208166.770000003</v>
      </c>
      <c r="G105" s="114">
        <v>49208166.770000003</v>
      </c>
      <c r="H105" s="115">
        <f>+F105-G105</f>
        <v>0</v>
      </c>
    </row>
    <row r="106" spans="2:8" ht="21" customHeight="1" x14ac:dyDescent="0.25">
      <c r="B106" s="96"/>
      <c r="C106" s="60" t="s">
        <v>92</v>
      </c>
      <c r="D106" s="26"/>
      <c r="E106" s="60"/>
      <c r="F106" s="114">
        <v>12235777.73</v>
      </c>
      <c r="G106" s="114">
        <v>12452696.4</v>
      </c>
      <c r="H106" s="115">
        <f>+F106-G106</f>
        <v>-216918.66999999993</v>
      </c>
    </row>
    <row r="107" spans="2:8" ht="21" hidden="1" customHeight="1" x14ac:dyDescent="0.25">
      <c r="B107" s="96"/>
      <c r="C107" s="60" t="s">
        <v>101</v>
      </c>
      <c r="D107" s="26"/>
      <c r="E107" s="60"/>
      <c r="F107" s="38">
        <v>0</v>
      </c>
      <c r="G107" s="38">
        <v>0</v>
      </c>
      <c r="H107" s="23">
        <f>+F107-G107</f>
        <v>0</v>
      </c>
    </row>
    <row r="108" spans="2:8" ht="11.25" customHeight="1" x14ac:dyDescent="0.25">
      <c r="B108" s="96"/>
      <c r="C108" s="30"/>
      <c r="D108" s="30"/>
      <c r="E108" s="30"/>
      <c r="F108" s="113"/>
      <c r="G108" s="113"/>
      <c r="H108" s="113"/>
    </row>
    <row r="109" spans="2:8" ht="21" customHeight="1" x14ac:dyDescent="0.3">
      <c r="B109" s="91" t="s">
        <v>11</v>
      </c>
      <c r="C109" s="20"/>
      <c r="D109" s="20"/>
      <c r="E109" s="30"/>
      <c r="F109" s="116">
        <f t="shared" ref="F109:H109" si="35">F110+F111</f>
        <v>-228294138.13</v>
      </c>
      <c r="G109" s="116">
        <f t="shared" ref="G109" si="36">G110+G111</f>
        <v>-227996396.47</v>
      </c>
      <c r="H109" s="116">
        <f t="shared" si="35"/>
        <v>-297741.65999998333</v>
      </c>
    </row>
    <row r="110" spans="2:8" ht="21" customHeight="1" x14ac:dyDescent="0.25">
      <c r="B110" s="96"/>
      <c r="C110" s="60" t="s">
        <v>142</v>
      </c>
      <c r="D110" s="26"/>
      <c r="E110" s="60"/>
      <c r="F110" s="114">
        <v>-228634879.41999999</v>
      </c>
      <c r="G110" s="114">
        <v>-228851798.09</v>
      </c>
      <c r="H110" s="115">
        <f>+F110-G110</f>
        <v>216918.67000001669</v>
      </c>
    </row>
    <row r="111" spans="2:8" ht="21" customHeight="1" x14ac:dyDescent="0.25">
      <c r="B111" s="96"/>
      <c r="C111" s="60" t="s">
        <v>140</v>
      </c>
      <c r="D111" s="26"/>
      <c r="E111" s="60"/>
      <c r="F111" s="40">
        <v>340741.29</v>
      </c>
      <c r="G111" s="40">
        <v>855401.62</v>
      </c>
      <c r="H111" s="29">
        <f>+F111-G111</f>
        <v>-514660.33</v>
      </c>
    </row>
    <row r="112" spans="2:8" ht="21" customHeight="1" x14ac:dyDescent="0.3">
      <c r="B112" s="99"/>
      <c r="C112" s="100"/>
      <c r="D112" s="100"/>
      <c r="E112" s="117" t="s">
        <v>12</v>
      </c>
      <c r="F112" s="17">
        <f t="shared" ref="F112:H112" si="37">F83+F103+F109</f>
        <v>37180903.25</v>
      </c>
      <c r="G112" s="17">
        <f t="shared" ref="G112" si="38">G83+G103+G109</f>
        <v>37231002.960000008</v>
      </c>
      <c r="H112" s="17">
        <f t="shared" si="37"/>
        <v>-50099.709999984887</v>
      </c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77</v>
      </c>
      <c r="C114" s="104"/>
      <c r="D114" s="104"/>
      <c r="E114" s="104"/>
      <c r="F114" s="119">
        <f>F112+F80</f>
        <v>146577714.67000002</v>
      </c>
      <c r="G114" s="119">
        <f>G112+G80</f>
        <v>146977213.12</v>
      </c>
      <c r="H114" s="119">
        <f>H112+H80</f>
        <v>-399498.44999998133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51" customHeight="1" x14ac:dyDescent="0.25">
      <c r="B120" s="259" t="s">
        <v>143</v>
      </c>
      <c r="C120" s="259"/>
      <c r="D120" s="259"/>
      <c r="E120" s="259"/>
      <c r="F120" s="259"/>
      <c r="G120" s="259"/>
      <c r="H120" s="259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39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</vt:lpstr>
      <vt:lpstr>Balance!Área_de_impresión</vt:lpstr>
      <vt:lpstr>'Balance resumido'!Área_de_impresión</vt:lpstr>
      <vt:lpstr>Balance!Títulos_a_imprimir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2021-09-29T16:40:13Z</cp:lastPrinted>
  <dcterms:created xsi:type="dcterms:W3CDTF">2004-04-13T04:53:39Z</dcterms:created>
  <dcterms:modified xsi:type="dcterms:W3CDTF">2021-11-11T16:34:40Z</dcterms:modified>
</cp:coreProperties>
</file>