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FEBRERO 2021\DAF\"/>
    </mc:Choice>
  </mc:AlternateContent>
  <xr:revisionPtr revIDLastSave="0" documentId="8_{36D403EE-C363-47AF-9459-6B75C9CF4BF9}" xr6:coauthVersionLast="46" xr6:coauthVersionMax="46" xr10:uidLastSave="{00000000-0000-0000-0000-000000000000}"/>
  <bookViews>
    <workbookView xWindow="4260" yWindow="4215" windowWidth="21600" windowHeight="11385" tabRatio="663" activeTab="1" xr2:uid="{00000000-000D-0000-FFFF-FFFF00000000}"/>
  </bookViews>
  <sheets>
    <sheet name="Balance resumido" sheetId="1" r:id="rId1"/>
    <sheet name="Estado Resultados" sheetId="6" r:id="rId2"/>
    <sheet name="Balance General" sheetId="5" r:id="rId3"/>
  </sheets>
  <definedNames>
    <definedName name="_xlnm.Print_Area" localSheetId="2">'Balance General'!$A$2:$I$120</definedName>
    <definedName name="_xlnm.Print_Area" localSheetId="0">'Balance resumido'!$C$3:$P$57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5" l="1"/>
  <c r="F64" i="5"/>
  <c r="G48" i="5"/>
  <c r="G105" i="5" l="1"/>
  <c r="H9" i="5"/>
  <c r="G109" i="5" l="1"/>
  <c r="G103" i="5"/>
  <c r="G100" i="5"/>
  <c r="G95" i="5"/>
  <c r="G84" i="5"/>
  <c r="G76" i="5"/>
  <c r="G72" i="5"/>
  <c r="G51" i="5"/>
  <c r="G58" i="5"/>
  <c r="G45" i="5"/>
  <c r="G38" i="5"/>
  <c r="G34" i="5"/>
  <c r="G29" i="5"/>
  <c r="G24" i="5"/>
  <c r="G19" i="5"/>
  <c r="G14" i="5" s="1"/>
  <c r="G83" i="5" l="1"/>
  <c r="G23" i="5"/>
  <c r="G22" i="5" s="1"/>
  <c r="E35" i="6" l="1"/>
  <c r="E18" i="6" l="1"/>
  <c r="F72" i="5" l="1"/>
  <c r="G66" i="5" l="1"/>
  <c r="G80" i="5" s="1"/>
  <c r="G8" i="5"/>
  <c r="L14" i="1" l="1"/>
  <c r="G61" i="5"/>
  <c r="D10" i="6"/>
  <c r="D35" i="6" l="1"/>
  <c r="F36" i="6"/>
  <c r="E28" i="6" l="1"/>
  <c r="D28" i="6" l="1"/>
  <c r="F28" i="6" s="1"/>
  <c r="F38" i="6" l="1"/>
  <c r="F35" i="6" l="1"/>
  <c r="E10" i="6" l="1"/>
  <c r="F32" i="6"/>
  <c r="F105" i="5" l="1"/>
  <c r="H52" i="5"/>
  <c r="H53" i="5"/>
  <c r="H54" i="5"/>
  <c r="H55" i="5"/>
  <c r="H56" i="5"/>
  <c r="F14" i="6"/>
  <c r="F15" i="6"/>
  <c r="H106" i="5"/>
  <c r="F10" i="6"/>
  <c r="L19" i="1"/>
  <c r="L17" i="1"/>
  <c r="L27" i="1"/>
  <c r="L18" i="1"/>
  <c r="L16" i="1"/>
  <c r="L15" i="1"/>
  <c r="E40" i="6"/>
  <c r="L36" i="1"/>
  <c r="H67" i="5"/>
  <c r="H101" i="5"/>
  <c r="L37" i="1"/>
  <c r="I37" i="1"/>
  <c r="I36" i="1"/>
  <c r="F100" i="5"/>
  <c r="F95" i="5"/>
  <c r="F66" i="5"/>
  <c r="I26" i="1" s="1"/>
  <c r="I27" i="1"/>
  <c r="H27" i="5"/>
  <c r="H32" i="5"/>
  <c r="H110" i="5"/>
  <c r="H107" i="5"/>
  <c r="H104" i="5"/>
  <c r="H85" i="5"/>
  <c r="H86" i="5"/>
  <c r="H87" i="5"/>
  <c r="H88" i="5"/>
  <c r="H89" i="5"/>
  <c r="H90" i="5"/>
  <c r="H91" i="5"/>
  <c r="H92" i="5"/>
  <c r="H93" i="5"/>
  <c r="H96" i="5"/>
  <c r="H97" i="5"/>
  <c r="H98" i="5"/>
  <c r="H69" i="5"/>
  <c r="H68" i="5"/>
  <c r="H70" i="5"/>
  <c r="H73" i="5"/>
  <c r="H74" i="5"/>
  <c r="H77" i="5"/>
  <c r="H79" i="5"/>
  <c r="H30" i="5"/>
  <c r="H31" i="5"/>
  <c r="H33" i="5"/>
  <c r="H25" i="5"/>
  <c r="H26" i="5"/>
  <c r="H28" i="5"/>
  <c r="H40" i="5"/>
  <c r="H41" i="5"/>
  <c r="H42" i="5"/>
  <c r="H35" i="5"/>
  <c r="H36" i="5"/>
  <c r="H37" i="5"/>
  <c r="H43" i="5"/>
  <c r="H49" i="5"/>
  <c r="H46" i="5"/>
  <c r="H47" i="5"/>
  <c r="H10" i="5"/>
  <c r="H11" i="5"/>
  <c r="H12" i="5"/>
  <c r="H15" i="5"/>
  <c r="H16" i="5"/>
  <c r="H17" i="5"/>
  <c r="H18" i="5"/>
  <c r="H20" i="5"/>
  <c r="H59" i="5"/>
  <c r="H60" i="5"/>
  <c r="L35" i="1"/>
  <c r="F24" i="5"/>
  <c r="F29" i="5"/>
  <c r="F38" i="5"/>
  <c r="F34" i="5"/>
  <c r="F8" i="5"/>
  <c r="I14" i="1" s="1"/>
  <c r="N14" i="1" s="1"/>
  <c r="F19" i="5"/>
  <c r="F14" i="5" s="1"/>
  <c r="I15" i="1" s="1"/>
  <c r="F48" i="5"/>
  <c r="F51" i="5"/>
  <c r="I18" i="1" s="1"/>
  <c r="F58" i="5"/>
  <c r="I19" i="1" s="1"/>
  <c r="D18" i="6"/>
  <c r="F37" i="6"/>
  <c r="F30" i="6"/>
  <c r="F29" i="6"/>
  <c r="F16" i="6"/>
  <c r="F13" i="6"/>
  <c r="F12" i="6"/>
  <c r="H111" i="5"/>
  <c r="F109" i="5"/>
  <c r="H39" i="5"/>
  <c r="F84" i="5"/>
  <c r="F76" i="5"/>
  <c r="F31" i="6"/>
  <c r="L28" i="1"/>
  <c r="H78" i="5"/>
  <c r="F11" i="6"/>
  <c r="H94" i="5"/>
  <c r="F21" i="6"/>
  <c r="N15" i="1" l="1"/>
  <c r="H100" i="5"/>
  <c r="F45" i="5"/>
  <c r="I17" i="1" s="1"/>
  <c r="L26" i="1"/>
  <c r="N26" i="1" s="1"/>
  <c r="H72" i="5"/>
  <c r="F83" i="5"/>
  <c r="I34" i="1" s="1"/>
  <c r="H95" i="5"/>
  <c r="H105" i="5"/>
  <c r="H103" i="5" s="1"/>
  <c r="F103" i="5"/>
  <c r="I35" i="1" s="1"/>
  <c r="N37" i="1"/>
  <c r="N36" i="1"/>
  <c r="N27" i="1"/>
  <c r="N19" i="1"/>
  <c r="N18" i="1"/>
  <c r="D40" i="6"/>
  <c r="H19" i="5"/>
  <c r="H14" i="5" s="1"/>
  <c r="H58" i="5"/>
  <c r="H51" i="5"/>
  <c r="E24" i="6"/>
  <c r="H38" i="5"/>
  <c r="H34" i="5"/>
  <c r="H24" i="5"/>
  <c r="F18" i="6"/>
  <c r="F24" i="6" s="1"/>
  <c r="D24" i="6"/>
  <c r="H109" i="5"/>
  <c r="H48" i="5"/>
  <c r="H45" i="5" s="1"/>
  <c r="H29" i="5"/>
  <c r="F23" i="5"/>
  <c r="F22" i="5" s="1"/>
  <c r="F61" i="5" s="1"/>
  <c r="I28" i="1"/>
  <c r="F80" i="5"/>
  <c r="H8" i="5"/>
  <c r="L21" i="1"/>
  <c r="G112" i="5"/>
  <c r="L34" i="1"/>
  <c r="H76" i="5"/>
  <c r="H66" i="5"/>
  <c r="H84" i="5"/>
  <c r="N17" i="1" l="1"/>
  <c r="L30" i="1"/>
  <c r="H83" i="5"/>
  <c r="H112" i="5" s="1"/>
  <c r="G114" i="5"/>
  <c r="F112" i="5"/>
  <c r="F114" i="5" s="1"/>
  <c r="N35" i="1"/>
  <c r="I30" i="1"/>
  <c r="I39" i="1"/>
  <c r="N28" i="1"/>
  <c r="L39" i="1"/>
  <c r="N34" i="1"/>
  <c r="D43" i="6"/>
  <c r="E43" i="6"/>
  <c r="F40" i="6"/>
  <c r="H23" i="5"/>
  <c r="H22" i="5" s="1"/>
  <c r="H80" i="5"/>
  <c r="I16" i="1"/>
  <c r="H61" i="5"/>
  <c r="N30" i="1" l="1"/>
  <c r="L42" i="1"/>
  <c r="N39" i="1"/>
  <c r="I42" i="1"/>
  <c r="H114" i="5"/>
  <c r="I21" i="1"/>
  <c r="N16" i="1"/>
  <c r="F43" i="6"/>
  <c r="N42" i="1" l="1"/>
  <c r="N21" i="1"/>
</calcChain>
</file>

<file path=xl/sharedStrings.xml><?xml version="1.0" encoding="utf-8"?>
<sst xmlns="http://schemas.openxmlformats.org/spreadsheetml/2006/main" count="177" uniqueCount="154">
  <si>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</si>
  <si>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</si>
  <si>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</si>
  <si>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</si>
  <si>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</si>
  <si>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</si>
  <si>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</si>
  <si>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</si>
  <si>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</si>
  <si>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</si>
  <si>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</si>
  <si>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</si>
  <si>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</si>
  <si>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</si>
  <si>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</si>
  <si>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</si>
  <si>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</si>
  <si>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</si>
  <si>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</si>
  <si>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</si>
  <si>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</si>
  <si>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</si>
  <si>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</si>
  <si>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</si>
  <si>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</si>
  <si>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</si>
  <si>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</si>
  <si>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</si>
  <si>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</si>
  <si>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</si>
  <si>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</si>
  <si>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</si>
  <si>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</si>
  <si>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</si>
  <si>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</si>
  <si>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</si>
  <si>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</si>
  <si>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</si>
  <si>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</si>
  <si>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</si>
  <si>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</si>
  <si>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</si>
  <si>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</si>
  <si>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</si>
  <si>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</si>
  <si>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</si>
  <si>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</si>
  <si>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</si>
  <si>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</si>
  <si>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</si>
  <si>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</si>
  <si>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</si>
  <si>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</si>
  <si>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</si>
  <si>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</si>
  <si>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</si>
  <si>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</si>
  <si>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</si>
  <si>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</si>
  <si>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</si>
  <si>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</si>
  <si>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</si>
  <si>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</si>
  <si>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</si>
  <si>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</si>
  <si>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</si>
  <si>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</si>
  <si>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</si>
  <si>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</si>
  <si>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</si>
  <si>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</si>
  <si>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</si>
  <si>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</si>
  <si>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</si>
  <si>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</si>
  <si>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</si>
  <si>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</si>
  <si>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</si>
  <si>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</si>
  <si>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</si>
  <si>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</si>
  <si>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</si>
  <si>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</si>
  <si>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</si>
  <si>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</si>
  <si>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</si>
  <si>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</si>
  <si>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</si>
  <si>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</si>
  <si>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</si>
  <si>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</si>
  <si>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</si>
  <si>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</si>
  <si>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</si>
  <si>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</si>
  <si>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</si>
  <si>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</si>
  <si>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</si>
  <si>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</si>
  <si>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</si>
  <si>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</si>
  <si>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</si>
  <si>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</si>
  <si>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</si>
  <si>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</si>
  <si>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</si>
  <si>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</si>
  <si>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</si>
  <si>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Variación del Período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</si>
  <si>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</si>
  <si>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</si>
  <si>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</si>
  <si>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</si>
  <si>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</si>
  <si>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</si>
  <si>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</si>
  <si>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</si>
  <si>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</si>
  <si>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</si>
  <si>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</si>
  <si>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</si>
  <si>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</si>
  <si>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</si>
  <si>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</si>
  <si>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>Enero 2021</t>
  </si>
  <si>
    <t>enero 2021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</si>
  <si>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</si>
  <si>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</si>
  <si>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</si>
  <si>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</si>
  <si>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</si>
  <si>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</si>
  <si>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</si>
  <si>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</si>
  <si>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</si>
  <si>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</si>
  <si>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</si>
  <si>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</si>
  <si>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</si>
  <si>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</si>
  <si>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</si>
  <si>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</si>
  <si>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</si>
  <si>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Utilidad del Ejercicio</t>
  </si>
  <si>
    <t>Pérdida Acumulada Ejercicios Anteriores</t>
  </si>
  <si>
    <t>Pérdida Acumulada de Ejercicios Anteriores</t>
  </si>
  <si>
    <t>Balance General al 28 de febrero de 2021</t>
  </si>
  <si>
    <t>Febrero 2021</t>
  </si>
  <si>
    <t>Estado de Resultados del  1 de enero al 28 de febrero de 2021</t>
  </si>
  <si>
    <t>febrero 2021</t>
  </si>
  <si>
    <t>Al  28 de febrero de 2021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</si>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</sst>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5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4" xfId="0" applyNumberFormat="1" applyFont="1" applyBorder="1"/>
    <xf numFmtId="167" fontId="14" fillId="0" borderId="42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3" xfId="0" applyNumberFormat="1" applyFont="1" applyBorder="1"/>
    <xf numFmtId="167" fontId="14" fillId="0" borderId="42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22" fillId="0" borderId="45" xfId="0" applyNumberFormat="1" applyFont="1" applyBorder="1"/>
    <xf numFmtId="167" fontId="16" fillId="0" borderId="28" xfId="0" applyNumberFormat="1" applyFont="1" applyBorder="1"/>
    <xf numFmtId="167" fontId="16" fillId="0" borderId="45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6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3" xfId="0" applyFont="1" applyBorder="1"/>
    <xf numFmtId="0" fontId="14" fillId="0" borderId="28" xfId="0" applyFont="1" applyBorder="1"/>
    <xf numFmtId="0" fontId="14" fillId="0" borderId="0" xfId="0" applyFont="1"/>
    <xf numFmtId="0" fontId="16" fillId="0" borderId="0" xfId="0" applyFont="1" applyAlignment="1">
      <alignment horizontal="left"/>
    </xf>
    <xf numFmtId="167" fontId="16" fillId="0" borderId="48" xfId="0" applyNumberFormat="1" applyFont="1" applyBorder="1"/>
    <xf numFmtId="0" fontId="14" fillId="0" borderId="50" xfId="0" applyFont="1" applyBorder="1"/>
    <xf numFmtId="0" fontId="14" fillId="0" borderId="52" xfId="0" applyFont="1" applyBorder="1"/>
    <xf numFmtId="167" fontId="14" fillId="0" borderId="53" xfId="0" applyNumberFormat="1" applyFont="1" applyBorder="1"/>
    <xf numFmtId="167" fontId="14" fillId="0" borderId="54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4" fillId="0" borderId="55" xfId="0" applyNumberFormat="1" applyFont="1" applyBorder="1"/>
    <xf numFmtId="167" fontId="16" fillId="0" borderId="63" xfId="0" applyNumberFormat="1" applyFont="1" applyBorder="1"/>
    <xf numFmtId="167" fontId="16" fillId="0" borderId="64" xfId="0" applyNumberFormat="1" applyFont="1" applyBorder="1"/>
    <xf numFmtId="0" fontId="16" fillId="0" borderId="14" xfId="0" applyFont="1" applyBorder="1"/>
    <xf numFmtId="0" fontId="14" fillId="0" borderId="58" xfId="0" applyFont="1" applyBorder="1"/>
    <xf numFmtId="164" fontId="16" fillId="0" borderId="0" xfId="0" applyNumberFormat="1" applyFont="1"/>
    <xf numFmtId="0" fontId="24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5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7" xfId="0" applyNumberFormat="1" applyFont="1" applyBorder="1"/>
    <xf numFmtId="167" fontId="14" fillId="0" borderId="69" xfId="0" applyNumberFormat="1" applyFont="1" applyBorder="1"/>
    <xf numFmtId="167" fontId="14" fillId="0" borderId="70" xfId="0" applyNumberFormat="1" applyFont="1" applyBorder="1"/>
    <xf numFmtId="167" fontId="14" fillId="0" borderId="33" xfId="0" applyNumberFormat="1" applyFont="1" applyBorder="1"/>
    <xf numFmtId="167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7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167" fontId="14" fillId="0" borderId="48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167" fontId="14" fillId="0" borderId="66" xfId="0" applyNumberFormat="1" applyFont="1" applyBorder="1"/>
    <xf numFmtId="167" fontId="14" fillId="0" borderId="65" xfId="0" applyNumberFormat="1" applyFont="1" applyBorder="1"/>
    <xf numFmtId="0" fontId="14" fillId="0" borderId="5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6" xfId="0" applyFont="1" applyBorder="1"/>
    <xf numFmtId="0" fontId="14" fillId="0" borderId="57" xfId="0" applyFont="1" applyBorder="1" applyAlignment="1">
      <alignment horizontal="left"/>
    </xf>
    <xf numFmtId="167" fontId="14" fillId="0" borderId="62" xfId="0" applyNumberFormat="1" applyFont="1" applyBorder="1"/>
    <xf numFmtId="167" fontId="14" fillId="0" borderId="68" xfId="0" applyNumberFormat="1" applyFont="1" applyBorder="1"/>
    <xf numFmtId="164" fontId="12" fillId="2" borderId="0" xfId="1" applyFont="1" applyFill="1" applyAlignment="1">
      <alignment horizontal="right"/>
    </xf>
    <xf numFmtId="0" fontId="27" fillId="0" borderId="9" xfId="0" applyFont="1" applyBorder="1"/>
    <xf numFmtId="0" fontId="27" fillId="0" borderId="10" xfId="0" applyFont="1" applyBorder="1" applyAlignment="1">
      <alignment horizontal="center"/>
    </xf>
    <xf numFmtId="0" fontId="27" fillId="0" borderId="12" xfId="0" applyFont="1" applyBorder="1"/>
    <xf numFmtId="0" fontId="27" fillId="0" borderId="13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164" fontId="27" fillId="0" borderId="14" xfId="1" applyFont="1" applyBorder="1" applyAlignment="1">
      <alignment horizontal="left"/>
    </xf>
    <xf numFmtId="164" fontId="30" fillId="0" borderId="14" xfId="1" applyFont="1" applyBorder="1"/>
    <xf numFmtId="164" fontId="32" fillId="0" borderId="15" xfId="1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164" fontId="27" fillId="0" borderId="14" xfId="1" applyFont="1" applyBorder="1"/>
    <xf numFmtId="164" fontId="32" fillId="0" borderId="14" xfId="1" applyFont="1" applyBorder="1" applyAlignment="1">
      <alignment horizontal="left"/>
    </xf>
    <xf numFmtId="164" fontId="32" fillId="0" borderId="14" xfId="1" applyFont="1" applyBorder="1" applyAlignment="1">
      <alignment horizontal="right"/>
    </xf>
    <xf numFmtId="0" fontId="27" fillId="0" borderId="16" xfId="0" applyFont="1" applyBorder="1"/>
    <xf numFmtId="0" fontId="27" fillId="0" borderId="14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0" fontId="14" fillId="0" borderId="59" xfId="0" applyFont="1" applyBorder="1"/>
    <xf numFmtId="164" fontId="27" fillId="0" borderId="0" xfId="1" applyFont="1" applyBorder="1" applyAlignment="1">
      <alignment horizontal="left"/>
    </xf>
    <xf numFmtId="164" fontId="32" fillId="0" borderId="0" xfId="1" applyFont="1" applyBorder="1" applyAlignment="1">
      <alignment horizontal="left"/>
    </xf>
    <xf numFmtId="164" fontId="27" fillId="0" borderId="0" xfId="1" applyFont="1" applyBorder="1"/>
    <xf numFmtId="164" fontId="30" fillId="0" borderId="0" xfId="1" applyFont="1" applyBorder="1"/>
    <xf numFmtId="164" fontId="32" fillId="0" borderId="0" xfId="1" applyFont="1" applyBorder="1" applyAlignment="1">
      <alignment horizontal="right"/>
    </xf>
    <xf numFmtId="167" fontId="14" fillId="0" borderId="0" xfId="0" applyNumberFormat="1" applyFont="1" applyBorder="1"/>
    <xf numFmtId="167" fontId="16" fillId="0" borderId="0" xfId="0" applyNumberFormat="1" applyFont="1" applyBorder="1"/>
    <xf numFmtId="167" fontId="17" fillId="0" borderId="0" xfId="0" applyNumberFormat="1" applyFont="1" applyBorder="1"/>
    <xf numFmtId="167" fontId="16" fillId="0" borderId="0" xfId="1" applyNumberFormat="1" applyFont="1" applyBorder="1"/>
    <xf numFmtId="167" fontId="22" fillId="0" borderId="0" xfId="0" applyNumberFormat="1" applyFont="1" applyBorder="1"/>
    <xf numFmtId="0" fontId="11" fillId="0" borderId="0" xfId="0" applyFont="1" applyBorder="1"/>
    <xf numFmtId="167" fontId="17" fillId="0" borderId="0" xfId="1" applyNumberFormat="1" applyFont="1" applyBorder="1"/>
    <xf numFmtId="167" fontId="17" fillId="0" borderId="72" xfId="0" applyNumberFormat="1" applyFont="1" applyBorder="1"/>
    <xf numFmtId="167" fontId="16" fillId="0" borderId="55" xfId="0" applyNumberFormat="1" applyFont="1" applyBorder="1"/>
    <xf numFmtId="167" fontId="17" fillId="0" borderId="39" xfId="0" applyNumberFormat="1" applyFont="1" applyBorder="1"/>
    <xf numFmtId="167" fontId="16" fillId="0" borderId="73" xfId="0" applyNumberFormat="1" applyFont="1" applyBorder="1"/>
    <xf numFmtId="167" fontId="22" fillId="0" borderId="74" xfId="0" applyNumberFormat="1" applyFont="1" applyBorder="1"/>
    <xf numFmtId="167" fontId="16" fillId="0" borderId="55" xfId="1" applyNumberFormat="1" applyFont="1" applyBorder="1"/>
    <xf numFmtId="167" fontId="17" fillId="0" borderId="75" xfId="0" applyNumberFormat="1" applyFont="1" applyBorder="1"/>
    <xf numFmtId="167" fontId="14" fillId="0" borderId="27" xfId="0" applyNumberFormat="1" applyFont="1" applyBorder="1" applyAlignment="1">
      <alignment horizontal="center" wrapText="1"/>
    </xf>
    <xf numFmtId="167" fontId="13" fillId="0" borderId="76" xfId="0" applyNumberFormat="1" applyFont="1" applyBorder="1" applyAlignment="1">
      <alignment horizontal="center" vertical="center"/>
    </xf>
    <xf numFmtId="167" fontId="16" fillId="0" borderId="74" xfId="0" applyNumberFormat="1" applyFont="1" applyBorder="1"/>
    <xf numFmtId="167" fontId="14" fillId="0" borderId="72" xfId="0" applyNumberFormat="1" applyFont="1" applyBorder="1"/>
    <xf numFmtId="167" fontId="17" fillId="0" borderId="61" xfId="0" applyNumberFormat="1" applyFont="1" applyBorder="1"/>
    <xf numFmtId="167" fontId="14" fillId="0" borderId="34" xfId="0" applyNumberFormat="1" applyFont="1" applyBorder="1"/>
    <xf numFmtId="167" fontId="16" fillId="0" borderId="13" xfId="1" applyNumberFormat="1" applyFont="1" applyBorder="1"/>
    <xf numFmtId="167" fontId="14" fillId="0" borderId="78" xfId="0" applyNumberFormat="1" applyFont="1" applyBorder="1"/>
    <xf numFmtId="167" fontId="17" fillId="0" borderId="39" xfId="1" applyNumberFormat="1" applyFont="1" applyBorder="1"/>
    <xf numFmtId="167" fontId="17" fillId="0" borderId="79" xfId="0" applyNumberFormat="1" applyFont="1" applyBorder="1"/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14" fillId="0" borderId="0" xfId="0" applyNumberFormat="1" applyFont="1" applyBorder="1" applyAlignment="1">
      <alignment horizontal="center" wrapText="1"/>
    </xf>
    <xf numFmtId="167" fontId="13" fillId="0" borderId="0" xfId="0" applyNumberFormat="1" applyFont="1" applyBorder="1" applyAlignment="1">
      <alignment horizontal="center" vertical="center"/>
    </xf>
    <xf numFmtId="167" fontId="16" fillId="0" borderId="25" xfId="0" applyNumberFormat="1" applyFont="1" applyBorder="1"/>
    <xf numFmtId="167" fontId="17" fillId="0" borderId="13" xfId="0" applyNumberFormat="1" applyFont="1" applyBorder="1"/>
    <xf numFmtId="167" fontId="17" fillId="0" borderId="78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49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7" fillId="0" borderId="0" xfId="0" applyFont="1" applyBorder="1"/>
    <xf numFmtId="0" fontId="3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4" fontId="27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2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128590</xdr:colOff>
      <xdr:row>2</xdr:row>
      <xdr:rowOff>63500</xdr:rowOff>
    </xdr:from>
    <xdr:to>
      <xdr:col>6</xdr:col>
      <xdr:colOff>1135062</xdr:colOff>
      <xdr:row>6</xdr:row>
      <xdr:rowOff>111125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259559" y="420688"/>
          <a:ext cx="1351753" cy="88106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04264" y="578900"/>
          <a:ext cx="1647826" cy="528639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V73"/>
  <sheetViews>
    <sheetView showGridLines="0" topLeftCell="A25" zoomScale="80" zoomScaleNormal="80" zoomScaleSheetLayoutView="75" workbookViewId="0">
      <selection activeCell="H16" sqref="H16"/>
    </sheetView>
  </sheetViews>
  <sheetFormatPr baseColWidth="10" defaultColWidth="9.140625" defaultRowHeight="15" x14ac:dyDescent="0.25"/>
  <cols>
    <col min="1" max="1" width="1.42578125" style="135" customWidth="1"/>
    <col min="2" max="2" width="0.5703125" style="135" customWidth="1"/>
    <col min="3" max="3" width="2.5703125" style="135" customWidth="1"/>
    <col min="4" max="4" width="0.5703125" style="135" customWidth="1"/>
    <col min="5" max="5" width="0.85546875" style="136" customWidth="1"/>
    <col min="6" max="6" width="1.28515625" style="136" customWidth="1"/>
    <col min="7" max="7" width="37.42578125" style="136" customWidth="1"/>
    <col min="8" max="8" width="4.140625" style="136" customWidth="1"/>
    <col min="9" max="9" width="16.28515625" style="136" bestFit="1" customWidth="1"/>
    <col min="10" max="10" width="1.42578125" style="136" customWidth="1"/>
    <col min="11" max="11" width="3.7109375" style="136" customWidth="1"/>
    <col min="12" max="12" width="16.85546875" style="136" customWidth="1"/>
    <col min="13" max="13" width="4.140625" style="136" customWidth="1"/>
    <col min="14" max="14" width="15.140625" style="136" customWidth="1"/>
    <col min="15" max="15" width="0.140625" style="136" customWidth="1"/>
    <col min="16" max="16" width="2.42578125" style="137" customWidth="1"/>
    <col min="17" max="17" width="9.28515625" style="137" bestFit="1" customWidth="1"/>
    <col min="18" max="18" width="11.42578125" style="137" bestFit="1" customWidth="1"/>
    <col min="19" max="19" width="9.28515625" style="137" bestFit="1" customWidth="1"/>
    <col min="20" max="20" width="9.28515625" style="138" bestFit="1" customWidth="1"/>
    <col min="21" max="16384" width="9.140625" style="135"/>
  </cols>
  <sheetData>
    <row r="2" spans="3:22" ht="13.5" customHeight="1" thickBot="1" x14ac:dyDescent="0.3"/>
    <row r="3" spans="3:22" ht="6" customHeight="1" x14ac:dyDescent="0.25">
      <c r="C3" s="139"/>
      <c r="D3" s="140"/>
      <c r="E3" s="141"/>
      <c r="F3" s="141"/>
      <c r="G3" s="141"/>
      <c r="H3" s="141"/>
      <c r="I3" s="141"/>
      <c r="J3" s="141"/>
      <c r="K3" s="142"/>
      <c r="L3" s="142"/>
      <c r="M3" s="142"/>
      <c r="N3" s="142"/>
      <c r="O3" s="141"/>
      <c r="P3" s="240"/>
    </row>
    <row r="4" spans="3:22" x14ac:dyDescent="0.25">
      <c r="C4" s="143"/>
      <c r="D4" s="241"/>
      <c r="E4" s="228"/>
      <c r="F4" s="228"/>
      <c r="G4" s="228"/>
      <c r="H4" s="228"/>
      <c r="I4" s="228"/>
      <c r="J4" s="228"/>
      <c r="K4" s="242"/>
      <c r="L4" s="242"/>
      <c r="M4" s="242"/>
      <c r="N4" s="242"/>
      <c r="O4" s="228"/>
      <c r="P4" s="243"/>
    </row>
    <row r="5" spans="3:22" ht="41.1" customHeight="1" x14ac:dyDescent="0.3">
      <c r="C5" s="143"/>
      <c r="D5" s="241"/>
      <c r="E5" s="252" t="s">
        <v>122</v>
      </c>
      <c r="F5" s="252"/>
      <c r="G5" s="252"/>
      <c r="H5" s="252"/>
      <c r="I5" s="252"/>
      <c r="J5" s="252"/>
      <c r="K5" s="252"/>
      <c r="L5" s="252"/>
      <c r="M5" s="252"/>
      <c r="N5" s="252"/>
      <c r="O5" s="228"/>
      <c r="P5" s="243"/>
    </row>
    <row r="6" spans="3:22" ht="4.5" customHeight="1" x14ac:dyDescent="0.25">
      <c r="C6" s="143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28"/>
      <c r="P6" s="243"/>
    </row>
    <row r="7" spans="3:22" ht="18.75" customHeight="1" x14ac:dyDescent="0.3">
      <c r="C7" s="143"/>
      <c r="D7" s="241"/>
      <c r="E7" s="252" t="s">
        <v>87</v>
      </c>
      <c r="F7" s="252"/>
      <c r="G7" s="252"/>
      <c r="H7" s="252"/>
      <c r="I7" s="252"/>
      <c r="J7" s="252"/>
      <c r="K7" s="252"/>
      <c r="L7" s="252"/>
      <c r="M7" s="252"/>
      <c r="N7" s="252"/>
      <c r="O7" s="228"/>
      <c r="P7" s="243"/>
    </row>
    <row r="8" spans="3:22" ht="5.25" customHeight="1" x14ac:dyDescent="0.25">
      <c r="C8" s="143"/>
      <c r="D8" s="241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28"/>
      <c r="P8" s="243"/>
    </row>
    <row r="9" spans="3:22" x14ac:dyDescent="0.25">
      <c r="C9" s="143"/>
      <c r="D9" s="241"/>
      <c r="E9" s="250" t="s">
        <v>150</v>
      </c>
      <c r="F9" s="250"/>
      <c r="G9" s="250"/>
      <c r="H9" s="250"/>
      <c r="I9" s="250"/>
      <c r="J9" s="250"/>
      <c r="K9" s="250"/>
      <c r="L9" s="250"/>
      <c r="M9" s="250"/>
      <c r="N9" s="250"/>
      <c r="O9" s="228"/>
      <c r="P9" s="243"/>
    </row>
    <row r="10" spans="3:22" ht="5.25" customHeight="1" x14ac:dyDescent="0.25">
      <c r="C10" s="143"/>
      <c r="D10" s="241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28"/>
      <c r="P10" s="243"/>
    </row>
    <row r="11" spans="3:22" x14ac:dyDescent="0.25">
      <c r="C11" s="143"/>
      <c r="D11" s="241"/>
      <c r="E11" s="250" t="s">
        <v>2</v>
      </c>
      <c r="F11" s="250"/>
      <c r="G11" s="250"/>
      <c r="H11" s="250"/>
      <c r="I11" s="250"/>
      <c r="J11" s="250"/>
      <c r="K11" s="250"/>
      <c r="L11" s="250"/>
      <c r="M11" s="250"/>
      <c r="N11" s="250"/>
      <c r="O11" s="228"/>
      <c r="P11" s="243"/>
    </row>
    <row r="12" spans="3:22" ht="6.75" customHeight="1" x14ac:dyDescent="0.25">
      <c r="C12" s="143"/>
      <c r="D12" s="175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230"/>
      <c r="P12" s="243"/>
    </row>
    <row r="13" spans="3:22" x14ac:dyDescent="0.25">
      <c r="C13" s="143"/>
      <c r="D13" s="177"/>
      <c r="E13" s="248"/>
      <c r="F13" s="248"/>
      <c r="G13" s="231" t="s">
        <v>1</v>
      </c>
      <c r="H13" s="248"/>
      <c r="I13" s="232" t="s">
        <v>149</v>
      </c>
      <c r="J13" s="232"/>
      <c r="K13" s="232"/>
      <c r="L13" s="232" t="s">
        <v>125</v>
      </c>
      <c r="M13" s="232"/>
      <c r="N13" s="232" t="s">
        <v>111</v>
      </c>
      <c r="O13" s="178"/>
      <c r="P13" s="144"/>
      <c r="Q13" s="136"/>
      <c r="T13" s="137"/>
      <c r="U13" s="137"/>
      <c r="V13" s="138"/>
    </row>
    <row r="14" spans="3:22" ht="19.5" customHeight="1" x14ac:dyDescent="0.25">
      <c r="C14" s="143"/>
      <c r="D14" s="177"/>
      <c r="E14" s="248"/>
      <c r="F14" s="233" t="s">
        <v>132</v>
      </c>
      <c r="G14" s="233"/>
      <c r="H14" s="233" t="s">
        <v>0</v>
      </c>
      <c r="I14" s="194">
        <f>+'Balance General'!F8</f>
        <v>718425.7</v>
      </c>
      <c r="J14" s="194"/>
      <c r="K14" s="233" t="s">
        <v>0</v>
      </c>
      <c r="L14" s="194">
        <f>+'Balance General'!G8</f>
        <v>876416.15</v>
      </c>
      <c r="M14" s="233" t="s">
        <v>0</v>
      </c>
      <c r="N14" s="194">
        <f t="shared" ref="N14:N19" si="0">+I14-L14</f>
        <v>-157990.45000000007</v>
      </c>
      <c r="O14" s="179"/>
      <c r="P14" s="144"/>
      <c r="Q14" s="136"/>
      <c r="T14" s="137"/>
      <c r="U14" s="137"/>
      <c r="V14" s="138"/>
    </row>
    <row r="15" spans="3:22" ht="19.5" customHeight="1" x14ac:dyDescent="0.25">
      <c r="C15" s="143"/>
      <c r="D15" s="177"/>
      <c r="E15" s="248"/>
      <c r="F15" s="233" t="s">
        <v>133</v>
      </c>
      <c r="G15" s="233"/>
      <c r="H15" s="248"/>
      <c r="I15" s="194">
        <f>+'Balance General'!F14</f>
        <v>119743294.39</v>
      </c>
      <c r="J15" s="194"/>
      <c r="K15" s="248"/>
      <c r="L15" s="194">
        <f>+'Balance General'!G14</f>
        <v>117743296.39</v>
      </c>
      <c r="M15" s="248"/>
      <c r="N15" s="194">
        <f t="shared" si="0"/>
        <v>1999998</v>
      </c>
      <c r="O15" s="178"/>
      <c r="P15" s="144"/>
      <c r="Q15" s="136"/>
      <c r="T15" s="137"/>
      <c r="U15" s="137"/>
      <c r="V15" s="138"/>
    </row>
    <row r="16" spans="3:22" ht="19.5" customHeight="1" x14ac:dyDescent="0.25">
      <c r="C16" s="143"/>
      <c r="D16" s="177"/>
      <c r="E16" s="248"/>
      <c r="F16" s="233" t="s">
        <v>134</v>
      </c>
      <c r="G16" s="233"/>
      <c r="H16" s="248"/>
      <c r="I16" s="194">
        <f>+'Balance General'!F22</f>
        <v>6175295.1899999976</v>
      </c>
      <c r="J16" s="194"/>
      <c r="K16" s="248"/>
      <c r="L16" s="194">
        <f>+'Balance General'!G22</f>
        <v>6193137.9500000179</v>
      </c>
      <c r="M16" s="248"/>
      <c r="N16" s="194">
        <f t="shared" si="0"/>
        <v>-17842.760000020266</v>
      </c>
      <c r="O16" s="178"/>
      <c r="P16" s="144"/>
      <c r="Q16" s="136"/>
      <c r="T16" s="137"/>
      <c r="U16" s="137"/>
      <c r="V16" s="138"/>
    </row>
    <row r="17" spans="3:22" ht="19.5" customHeight="1" x14ac:dyDescent="0.25">
      <c r="C17" s="143"/>
      <c r="D17" s="177"/>
      <c r="E17" s="248"/>
      <c r="F17" s="233" t="s">
        <v>135</v>
      </c>
      <c r="G17" s="233"/>
      <c r="H17" s="248"/>
      <c r="I17" s="194">
        <f>+'Balance General'!F45</f>
        <v>8600481.4800000004</v>
      </c>
      <c r="J17" s="194"/>
      <c r="K17" s="248"/>
      <c r="L17" s="194">
        <f>+'Balance General'!G45</f>
        <v>8741033.4700000007</v>
      </c>
      <c r="M17" s="248"/>
      <c r="N17" s="194">
        <f t="shared" si="0"/>
        <v>-140551.99000000022</v>
      </c>
      <c r="O17" s="178"/>
      <c r="P17" s="144"/>
      <c r="Q17" s="136"/>
      <c r="T17" s="137"/>
      <c r="U17" s="137"/>
      <c r="V17" s="138"/>
    </row>
    <row r="18" spans="3:22" ht="19.5" customHeight="1" x14ac:dyDescent="0.25">
      <c r="C18" s="143"/>
      <c r="D18" s="177"/>
      <c r="E18" s="233"/>
      <c r="F18" s="234" t="s">
        <v>136</v>
      </c>
      <c r="G18" s="233"/>
      <c r="H18" s="248"/>
      <c r="I18" s="191">
        <f>+'Balance General'!F51</f>
        <v>4753807.67</v>
      </c>
      <c r="J18" s="191"/>
      <c r="K18" s="248"/>
      <c r="L18" s="191">
        <f>+'Balance General'!G51</f>
        <v>6733741.1000000006</v>
      </c>
      <c r="M18" s="248"/>
      <c r="N18" s="194">
        <f t="shared" si="0"/>
        <v>-1979933.4300000006</v>
      </c>
      <c r="O18" s="178"/>
      <c r="P18" s="144"/>
      <c r="Q18" s="136"/>
      <c r="T18" s="137"/>
      <c r="U18" s="137"/>
      <c r="V18" s="138"/>
    </row>
    <row r="19" spans="3:22" ht="19.5" customHeight="1" x14ac:dyDescent="0.25">
      <c r="C19" s="143"/>
      <c r="D19" s="177"/>
      <c r="E19" s="233"/>
      <c r="F19" s="233" t="s">
        <v>137</v>
      </c>
      <c r="G19" s="233"/>
      <c r="H19" s="248"/>
      <c r="I19" s="180">
        <f>+'Balance General'!F58</f>
        <v>77677.389999999956</v>
      </c>
      <c r="J19" s="191"/>
      <c r="K19" s="248"/>
      <c r="L19" s="180">
        <f>+'Balance General'!G58</f>
        <v>60734.06</v>
      </c>
      <c r="M19" s="248"/>
      <c r="N19" s="181">
        <f t="shared" si="0"/>
        <v>16943.329999999958</v>
      </c>
      <c r="O19" s="178"/>
      <c r="P19" s="144"/>
      <c r="Q19" s="136"/>
      <c r="T19" s="137"/>
      <c r="U19" s="137"/>
      <c r="V19" s="138"/>
    </row>
    <row r="20" spans="3:22" ht="5.25" hidden="1" customHeight="1" x14ac:dyDescent="0.25">
      <c r="C20" s="143"/>
      <c r="D20" s="177"/>
      <c r="E20" s="248"/>
      <c r="F20" s="233"/>
      <c r="G20" s="233"/>
      <c r="H20" s="248"/>
      <c r="I20" s="193"/>
      <c r="J20" s="193"/>
      <c r="K20" s="248"/>
      <c r="L20" s="193"/>
      <c r="M20" s="248"/>
      <c r="N20" s="193"/>
      <c r="O20" s="178"/>
      <c r="P20" s="144"/>
      <c r="Q20" s="136"/>
      <c r="T20" s="145"/>
      <c r="U20" s="137"/>
      <c r="V20" s="138"/>
    </row>
    <row r="21" spans="3:22" ht="21" customHeight="1" thickBot="1" x14ac:dyDescent="0.3">
      <c r="C21" s="143"/>
      <c r="D21" s="177"/>
      <c r="E21" s="248"/>
      <c r="F21" s="248"/>
      <c r="G21" s="235" t="s">
        <v>88</v>
      </c>
      <c r="H21" s="235" t="s">
        <v>0</v>
      </c>
      <c r="I21" s="182">
        <f>SUM(I14:I19)</f>
        <v>140068981.81999996</v>
      </c>
      <c r="J21" s="192"/>
      <c r="K21" s="235" t="s">
        <v>0</v>
      </c>
      <c r="L21" s="182">
        <f>SUM(L14:L19)</f>
        <v>140348359.12000003</v>
      </c>
      <c r="M21" s="235" t="s">
        <v>0</v>
      </c>
      <c r="N21" s="182">
        <f>SUM(N14:N19)</f>
        <v>-279377.30000002135</v>
      </c>
      <c r="O21" s="183"/>
      <c r="P21" s="144"/>
      <c r="Q21" s="136"/>
      <c r="T21" s="137"/>
      <c r="U21" s="137"/>
      <c r="V21" s="138"/>
    </row>
    <row r="22" spans="3:22" ht="8.25" customHeight="1" thickTop="1" x14ac:dyDescent="0.25">
      <c r="C22" s="143"/>
      <c r="D22" s="177"/>
      <c r="E22" s="233"/>
      <c r="F22" s="248"/>
      <c r="G22" s="248"/>
      <c r="H22" s="248"/>
      <c r="I22" s="234"/>
      <c r="J22" s="234"/>
      <c r="K22" s="248"/>
      <c r="L22" s="234"/>
      <c r="M22" s="248"/>
      <c r="N22" s="234"/>
      <c r="O22" s="178"/>
      <c r="P22" s="144"/>
      <c r="Q22" s="136"/>
      <c r="T22" s="137"/>
      <c r="U22" s="137"/>
      <c r="V22" s="138"/>
    </row>
    <row r="23" spans="3:22" ht="12.75" customHeight="1" x14ac:dyDescent="0.25">
      <c r="C23" s="143"/>
      <c r="D23" s="177"/>
      <c r="E23" s="248"/>
      <c r="F23" s="235" t="s">
        <v>117</v>
      </c>
      <c r="G23" s="231"/>
      <c r="H23" s="248"/>
      <c r="I23" s="234"/>
      <c r="J23" s="234"/>
      <c r="K23" s="248"/>
      <c r="L23" s="234"/>
      <c r="M23" s="248"/>
      <c r="N23" s="234"/>
      <c r="O23" s="178"/>
      <c r="P23" s="144"/>
      <c r="Q23" s="136"/>
      <c r="T23" s="137"/>
      <c r="U23" s="137"/>
      <c r="V23" s="138"/>
    </row>
    <row r="24" spans="3:22" ht="6" customHeight="1" x14ac:dyDescent="0.25">
      <c r="C24" s="143"/>
      <c r="D24" s="177"/>
      <c r="E24" s="233"/>
      <c r="F24" s="248"/>
      <c r="G24" s="248"/>
      <c r="H24" s="248"/>
      <c r="I24" s="234"/>
      <c r="J24" s="234"/>
      <c r="K24" s="248"/>
      <c r="L24" s="234"/>
      <c r="M24" s="248"/>
      <c r="N24" s="234"/>
      <c r="O24" s="178"/>
      <c r="P24" s="144"/>
      <c r="Q24" s="136"/>
      <c r="T24" s="137"/>
      <c r="U24" s="137"/>
      <c r="V24" s="138"/>
    </row>
    <row r="25" spans="3:22" ht="14.25" customHeight="1" x14ac:dyDescent="0.25">
      <c r="C25" s="143"/>
      <c r="D25" s="177"/>
      <c r="E25" s="231" t="s">
        <v>118</v>
      </c>
      <c r="F25" s="236"/>
      <c r="G25" s="248"/>
      <c r="H25" s="248"/>
      <c r="I25" s="234"/>
      <c r="J25" s="234"/>
      <c r="K25" s="248"/>
      <c r="L25" s="234"/>
      <c r="M25" s="248"/>
      <c r="N25" s="234"/>
      <c r="O25" s="178"/>
      <c r="P25" s="144"/>
      <c r="Q25" s="136"/>
      <c r="T25" s="137"/>
      <c r="U25" s="137"/>
      <c r="V25" s="138"/>
    </row>
    <row r="26" spans="3:22" ht="21" customHeight="1" x14ac:dyDescent="0.25">
      <c r="C26" s="143"/>
      <c r="D26" s="177"/>
      <c r="E26" s="233"/>
      <c r="F26" s="251" t="s">
        <v>138</v>
      </c>
      <c r="G26" s="251"/>
      <c r="H26" s="233" t="s">
        <v>0</v>
      </c>
      <c r="I26" s="194">
        <f>+'Balance General'!F66</f>
        <v>703188.54999999993</v>
      </c>
      <c r="J26" s="194"/>
      <c r="K26" s="233" t="s">
        <v>0</v>
      </c>
      <c r="L26" s="194">
        <f>+'Balance General'!G66</f>
        <v>829148.21</v>
      </c>
      <c r="M26" s="233" t="s">
        <v>0</v>
      </c>
      <c r="N26" s="194">
        <f>+I26-L26</f>
        <v>-125959.66000000003</v>
      </c>
      <c r="O26" s="178"/>
      <c r="P26" s="144"/>
      <c r="Q26" s="136"/>
      <c r="T26" s="137"/>
      <c r="U26" s="137"/>
      <c r="V26" s="138"/>
    </row>
    <row r="27" spans="3:22" ht="21" customHeight="1" x14ac:dyDescent="0.25">
      <c r="C27" s="143"/>
      <c r="D27" s="177"/>
      <c r="E27" s="233"/>
      <c r="F27" s="248" t="s">
        <v>139</v>
      </c>
      <c r="G27" s="248"/>
      <c r="H27" s="248"/>
      <c r="I27" s="193">
        <f>+'Balance General'!F72</f>
        <v>108545544.59999999</v>
      </c>
      <c r="J27" s="234"/>
      <c r="K27" s="248"/>
      <c r="L27" s="193">
        <f>+'Balance General'!G72</f>
        <v>108915544.59999999</v>
      </c>
      <c r="M27" s="248"/>
      <c r="N27" s="194">
        <f>+I27-L27</f>
        <v>-370000</v>
      </c>
      <c r="O27" s="178"/>
      <c r="P27" s="144"/>
      <c r="Q27" s="136"/>
      <c r="T27" s="137"/>
      <c r="U27" s="137"/>
      <c r="V27" s="138"/>
    </row>
    <row r="28" spans="3:22" ht="21" customHeight="1" x14ac:dyDescent="0.25">
      <c r="C28" s="143"/>
      <c r="D28" s="177"/>
      <c r="E28" s="248"/>
      <c r="F28" s="248" t="s">
        <v>140</v>
      </c>
      <c r="G28" s="248"/>
      <c r="H28" s="248"/>
      <c r="I28" s="184">
        <f>+'Balance General'!F76</f>
        <v>905802.27</v>
      </c>
      <c r="J28" s="193"/>
      <c r="K28" s="248"/>
      <c r="L28" s="181">
        <f>+'Balance General'!G76</f>
        <v>867206.42</v>
      </c>
      <c r="M28" s="248"/>
      <c r="N28" s="181">
        <f>+I28-L28</f>
        <v>38595.849999999977</v>
      </c>
      <c r="O28" s="179"/>
      <c r="P28" s="144"/>
      <c r="Q28" s="136"/>
      <c r="T28" s="137"/>
      <c r="U28" s="137"/>
      <c r="V28" s="138"/>
    </row>
    <row r="29" spans="3:22" ht="4.5" hidden="1" customHeight="1" x14ac:dyDescent="0.25">
      <c r="C29" s="143"/>
      <c r="D29" s="177"/>
      <c r="E29" s="248"/>
      <c r="F29" s="248"/>
      <c r="G29" s="248"/>
      <c r="H29" s="248"/>
      <c r="I29" s="193"/>
      <c r="J29" s="193"/>
      <c r="K29" s="248"/>
      <c r="L29" s="193"/>
      <c r="M29" s="248"/>
      <c r="N29" s="193"/>
      <c r="O29" s="178"/>
      <c r="P29" s="144"/>
      <c r="Q29" s="136"/>
      <c r="T29" s="137"/>
      <c r="U29" s="137"/>
      <c r="V29" s="138"/>
    </row>
    <row r="30" spans="3:22" ht="21" customHeight="1" x14ac:dyDescent="0.25">
      <c r="C30" s="143"/>
      <c r="D30" s="177"/>
      <c r="E30" s="248"/>
      <c r="F30" s="248"/>
      <c r="G30" s="237" t="s">
        <v>89</v>
      </c>
      <c r="H30" s="237"/>
      <c r="I30" s="185">
        <f>SUM(I26:I28)</f>
        <v>110154535.41999999</v>
      </c>
      <c r="J30" s="192"/>
      <c r="K30" s="237"/>
      <c r="L30" s="185">
        <f>SUM(L26:L28)</f>
        <v>110611899.22999999</v>
      </c>
      <c r="M30" s="237"/>
      <c r="N30" s="185">
        <f>SUM(N26:N28)</f>
        <v>-457363.81000000006</v>
      </c>
      <c r="O30" s="178"/>
      <c r="P30" s="144"/>
      <c r="Q30" s="136"/>
      <c r="T30" s="137"/>
      <c r="U30" s="137"/>
      <c r="V30" s="138"/>
    </row>
    <row r="31" spans="3:22" ht="9.75" hidden="1" customHeight="1" x14ac:dyDescent="0.25">
      <c r="C31" s="143"/>
      <c r="D31" s="177"/>
      <c r="E31" s="248"/>
      <c r="F31" s="248"/>
      <c r="G31" s="233"/>
      <c r="H31" s="248"/>
      <c r="I31" s="234"/>
      <c r="J31" s="234"/>
      <c r="K31" s="248"/>
      <c r="L31" s="234"/>
      <c r="M31" s="248"/>
      <c r="N31" s="234"/>
      <c r="O31" s="178"/>
      <c r="P31" s="144"/>
      <c r="Q31" s="136"/>
      <c r="T31" s="137"/>
      <c r="U31" s="137"/>
      <c r="V31" s="138"/>
    </row>
    <row r="32" spans="3:22" ht="6" hidden="1" customHeight="1" x14ac:dyDescent="0.25">
      <c r="C32" s="143"/>
      <c r="D32" s="177"/>
      <c r="E32" s="248"/>
      <c r="F32" s="233"/>
      <c r="G32" s="233"/>
      <c r="H32" s="248"/>
      <c r="I32" s="234"/>
      <c r="J32" s="234"/>
      <c r="K32" s="248"/>
      <c r="L32" s="234"/>
      <c r="M32" s="248"/>
      <c r="N32" s="234"/>
      <c r="O32" s="178"/>
      <c r="P32" s="144"/>
      <c r="Q32" s="136"/>
      <c r="T32" s="137"/>
      <c r="U32" s="137"/>
      <c r="V32" s="138"/>
    </row>
    <row r="33" spans="3:22" ht="21" customHeight="1" x14ac:dyDescent="0.25">
      <c r="C33" s="143"/>
      <c r="D33" s="177"/>
      <c r="E33" s="231" t="s">
        <v>141</v>
      </c>
      <c r="F33" s="238"/>
      <c r="G33" s="233"/>
      <c r="H33" s="248"/>
      <c r="I33" s="234"/>
      <c r="J33" s="234"/>
      <c r="K33" s="248"/>
      <c r="L33" s="234"/>
      <c r="M33" s="248"/>
      <c r="N33" s="234"/>
      <c r="O33" s="178"/>
      <c r="P33" s="144"/>
      <c r="Q33" s="136"/>
      <c r="T33" s="137"/>
      <c r="U33" s="137"/>
      <c r="V33" s="138"/>
    </row>
    <row r="34" spans="3:22" ht="21" customHeight="1" x14ac:dyDescent="0.25">
      <c r="C34" s="143"/>
      <c r="D34" s="177"/>
      <c r="E34" s="248"/>
      <c r="F34" s="233" t="s">
        <v>9</v>
      </c>
      <c r="G34" s="233"/>
      <c r="H34" s="248"/>
      <c r="I34" s="194">
        <f>+'Balance General'!F83</f>
        <v>126264931.62</v>
      </c>
      <c r="J34" s="194"/>
      <c r="K34" s="248"/>
      <c r="L34" s="194">
        <f>+'Balance General'!G83</f>
        <v>126384931.62</v>
      </c>
      <c r="M34" s="248"/>
      <c r="N34" s="194">
        <f>+I34-L34</f>
        <v>-120000</v>
      </c>
      <c r="O34" s="178"/>
      <c r="P34" s="144"/>
      <c r="Q34" s="136"/>
      <c r="T34" s="137"/>
      <c r="U34" s="137"/>
      <c r="V34" s="138"/>
    </row>
    <row r="35" spans="3:22" ht="21" customHeight="1" x14ac:dyDescent="0.25">
      <c r="C35" s="143"/>
      <c r="D35" s="177"/>
      <c r="E35" s="248"/>
      <c r="F35" s="233" t="s">
        <v>113</v>
      </c>
      <c r="G35" s="233"/>
      <c r="H35" s="248"/>
      <c r="I35" s="194">
        <f>+'Balance General'!F103</f>
        <v>133540526.95</v>
      </c>
      <c r="J35" s="194"/>
      <c r="K35" s="248"/>
      <c r="L35" s="194">
        <f>+'Balance General'!G103</f>
        <v>133660526.95</v>
      </c>
      <c r="M35" s="248"/>
      <c r="N35" s="194">
        <f>+I35-L35</f>
        <v>-120000</v>
      </c>
      <c r="O35" s="178"/>
      <c r="P35" s="146"/>
      <c r="Q35" s="136"/>
      <c r="T35" s="137"/>
      <c r="U35" s="137"/>
      <c r="V35" s="138"/>
    </row>
    <row r="36" spans="3:22" ht="21" customHeight="1" x14ac:dyDescent="0.25">
      <c r="C36" s="143"/>
      <c r="D36" s="177"/>
      <c r="E36" s="248"/>
      <c r="F36" s="233" t="s">
        <v>144</v>
      </c>
      <c r="G36" s="233"/>
      <c r="H36" s="248"/>
      <c r="I36" s="194">
        <f>+'Balance General'!F110</f>
        <v>-230638283.66999999</v>
      </c>
      <c r="J36" s="194"/>
      <c r="K36" s="248"/>
      <c r="L36" s="194">
        <f>+'Balance General'!G110</f>
        <v>-230758283.66999999</v>
      </c>
      <c r="M36" s="248"/>
      <c r="N36" s="194">
        <f>+I36-L36</f>
        <v>120000</v>
      </c>
      <c r="O36" s="178"/>
      <c r="P36" s="146"/>
      <c r="Q36" s="136"/>
      <c r="T36" s="137"/>
      <c r="U36" s="137"/>
      <c r="V36" s="138"/>
    </row>
    <row r="37" spans="3:22" ht="21" customHeight="1" x14ac:dyDescent="0.25">
      <c r="C37" s="143"/>
      <c r="D37" s="177"/>
      <c r="E37" s="248"/>
      <c r="F37" s="233" t="s">
        <v>143</v>
      </c>
      <c r="G37" s="233"/>
      <c r="H37" s="248"/>
      <c r="I37" s="181">
        <f>+'Balance General'!F111</f>
        <v>747271.5</v>
      </c>
      <c r="J37" s="194"/>
      <c r="K37" s="248"/>
      <c r="L37" s="181">
        <f>+'Balance General'!G111</f>
        <v>449284.99</v>
      </c>
      <c r="M37" s="248"/>
      <c r="N37" s="181">
        <f>+I37-L37</f>
        <v>297986.51</v>
      </c>
      <c r="O37" s="178"/>
      <c r="P37" s="146"/>
      <c r="Q37" s="136"/>
      <c r="T37" s="137"/>
      <c r="U37" s="137"/>
      <c r="V37" s="138"/>
    </row>
    <row r="38" spans="3:22" ht="4.5" hidden="1" customHeight="1" x14ac:dyDescent="0.25">
      <c r="C38" s="143"/>
      <c r="D38" s="177"/>
      <c r="E38" s="248"/>
      <c r="F38" s="248"/>
      <c r="G38" s="233"/>
      <c r="H38" s="248"/>
      <c r="I38" s="193"/>
      <c r="J38" s="193"/>
      <c r="K38" s="248"/>
      <c r="L38" s="193"/>
      <c r="M38" s="248"/>
      <c r="N38" s="193"/>
      <c r="O38" s="178"/>
      <c r="P38" s="144"/>
      <c r="Q38" s="136"/>
      <c r="R38" s="147"/>
      <c r="T38" s="137"/>
      <c r="U38" s="137"/>
      <c r="V38" s="138"/>
    </row>
    <row r="39" spans="3:22" ht="21" customHeight="1" x14ac:dyDescent="0.25">
      <c r="C39" s="143"/>
      <c r="D39" s="177"/>
      <c r="E39" s="248"/>
      <c r="F39" s="248"/>
      <c r="G39" s="235" t="s">
        <v>90</v>
      </c>
      <c r="H39" s="237"/>
      <c r="I39" s="186">
        <f>SUM(I34:I38)</f>
        <v>29914446.400000006</v>
      </c>
      <c r="J39" s="195"/>
      <c r="K39" s="237"/>
      <c r="L39" s="186">
        <f>SUM(L34:L38)</f>
        <v>29736459.890000004</v>
      </c>
      <c r="M39" s="237"/>
      <c r="N39" s="186">
        <f>SUM(N34:N38)</f>
        <v>177986.51</v>
      </c>
      <c r="O39" s="178"/>
      <c r="P39" s="144"/>
      <c r="Q39" s="136"/>
      <c r="R39" s="147"/>
      <c r="T39" s="137"/>
      <c r="U39" s="137"/>
      <c r="V39" s="138"/>
    </row>
    <row r="40" spans="3:22" ht="8.25" hidden="1" customHeight="1" x14ac:dyDescent="0.25">
      <c r="C40" s="143"/>
      <c r="D40" s="177"/>
      <c r="E40" s="248"/>
      <c r="F40" s="248"/>
      <c r="G40" s="233"/>
      <c r="H40" s="248"/>
      <c r="I40" s="239"/>
      <c r="J40" s="239"/>
      <c r="K40" s="248"/>
      <c r="L40" s="239"/>
      <c r="M40" s="248"/>
      <c r="N40" s="239"/>
      <c r="O40" s="178"/>
      <c r="P40" s="144"/>
      <c r="Q40" s="136"/>
      <c r="R40" s="147"/>
      <c r="T40" s="137"/>
      <c r="U40" s="137"/>
      <c r="V40" s="138"/>
    </row>
    <row r="41" spans="3:22" ht="7.5" hidden="1" customHeight="1" thickBot="1" x14ac:dyDescent="0.3">
      <c r="C41" s="143"/>
      <c r="D41" s="177"/>
      <c r="E41" s="248"/>
      <c r="F41" s="248"/>
      <c r="G41" s="233"/>
      <c r="H41" s="248"/>
      <c r="I41" s="193"/>
      <c r="J41" s="193"/>
      <c r="K41" s="248"/>
      <c r="L41" s="193"/>
      <c r="M41" s="248"/>
      <c r="N41" s="193"/>
      <c r="O41" s="178"/>
      <c r="P41" s="144"/>
      <c r="Q41" s="136"/>
      <c r="R41" s="147"/>
      <c r="T41" s="137"/>
      <c r="U41" s="137"/>
      <c r="V41" s="138"/>
    </row>
    <row r="42" spans="3:22" ht="21" customHeight="1" thickBot="1" x14ac:dyDescent="0.3">
      <c r="C42" s="143"/>
      <c r="D42" s="177"/>
      <c r="E42" s="248"/>
      <c r="F42" s="248"/>
      <c r="G42" s="235" t="s">
        <v>91</v>
      </c>
      <c r="H42" s="235" t="s">
        <v>0</v>
      </c>
      <c r="I42" s="182">
        <f>+I30+I39</f>
        <v>140068981.81999999</v>
      </c>
      <c r="J42" s="192"/>
      <c r="K42" s="235" t="s">
        <v>0</v>
      </c>
      <c r="L42" s="182">
        <f>+L30+L39</f>
        <v>140348359.12</v>
      </c>
      <c r="M42" s="235" t="s">
        <v>0</v>
      </c>
      <c r="N42" s="182">
        <f>+N30+N39</f>
        <v>-279377.30000000005</v>
      </c>
      <c r="O42" s="179"/>
      <c r="P42" s="144"/>
      <c r="Q42" s="136"/>
      <c r="T42" s="137"/>
      <c r="U42" s="137"/>
      <c r="V42" s="138"/>
    </row>
    <row r="43" spans="3:22" ht="6.75" customHeight="1" thickTop="1" x14ac:dyDescent="0.25">
      <c r="C43" s="143"/>
      <c r="D43" s="187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9"/>
      <c r="P43" s="144"/>
      <c r="Q43" s="136"/>
      <c r="R43" s="148"/>
      <c r="T43" s="137"/>
      <c r="U43" s="137"/>
      <c r="V43" s="138"/>
    </row>
    <row r="44" spans="3:22" x14ac:dyDescent="0.25">
      <c r="C44" s="143"/>
      <c r="D44" s="241"/>
      <c r="E44" s="228"/>
      <c r="F44" s="228"/>
      <c r="G44" s="228"/>
      <c r="H44" s="244"/>
      <c r="I44" s="228"/>
      <c r="J44" s="228"/>
      <c r="K44" s="228"/>
      <c r="L44" s="228"/>
      <c r="M44" s="228"/>
      <c r="N44" s="228"/>
      <c r="O44" s="228"/>
      <c r="P44" s="243"/>
      <c r="Q44" s="229"/>
    </row>
    <row r="45" spans="3:22" x14ac:dyDescent="0.25">
      <c r="C45" s="143"/>
      <c r="D45" s="241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43"/>
      <c r="Q45" s="229"/>
    </row>
    <row r="46" spans="3:22" x14ac:dyDescent="0.25">
      <c r="C46" s="143"/>
      <c r="D46" s="241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43"/>
      <c r="Q46" s="229"/>
    </row>
    <row r="47" spans="3:22" x14ac:dyDescent="0.25">
      <c r="C47" s="143"/>
      <c r="D47" s="241"/>
      <c r="E47" s="228"/>
      <c r="F47" s="228"/>
      <c r="G47" s="228"/>
      <c r="H47" s="228"/>
      <c r="I47" s="245"/>
      <c r="J47" s="245"/>
      <c r="K47" s="228"/>
      <c r="L47" s="228"/>
      <c r="M47" s="228"/>
      <c r="N47" s="228"/>
      <c r="O47" s="228"/>
      <c r="P47" s="243"/>
      <c r="Q47" s="229"/>
    </row>
    <row r="48" spans="3:22" x14ac:dyDescent="0.25">
      <c r="C48" s="143"/>
      <c r="D48" s="241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43"/>
      <c r="Q48" s="229"/>
    </row>
    <row r="49" spans="3:17" x14ac:dyDescent="0.25">
      <c r="C49" s="143"/>
      <c r="D49" s="241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43"/>
      <c r="Q49" s="229"/>
    </row>
    <row r="50" spans="3:17" x14ac:dyDescent="0.25">
      <c r="C50" s="143"/>
      <c r="D50" s="241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43"/>
      <c r="Q50" s="229"/>
    </row>
    <row r="51" spans="3:17" x14ac:dyDescent="0.25">
      <c r="C51" s="143"/>
      <c r="D51" s="241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43"/>
      <c r="Q51" s="229"/>
    </row>
    <row r="52" spans="3:17" x14ac:dyDescent="0.25">
      <c r="C52" s="143"/>
      <c r="D52" s="241"/>
      <c r="E52" s="250" t="s">
        <v>152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28"/>
      <c r="P52" s="243"/>
      <c r="Q52" s="229"/>
    </row>
    <row r="53" spans="3:17" x14ac:dyDescent="0.25">
      <c r="C53" s="143"/>
      <c r="D53" s="241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43"/>
      <c r="Q53" s="229"/>
    </row>
    <row r="54" spans="3:17" hidden="1" x14ac:dyDescent="0.25">
      <c r="C54" s="143"/>
      <c r="D54" s="241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43"/>
      <c r="Q54" s="229"/>
    </row>
    <row r="55" spans="3:17" hidden="1" x14ac:dyDescent="0.25">
      <c r="C55" s="143"/>
      <c r="D55" s="241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43"/>
      <c r="Q55" s="229"/>
    </row>
    <row r="56" spans="3:17" x14ac:dyDescent="0.25">
      <c r="C56" s="143"/>
      <c r="D56" s="241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43"/>
      <c r="Q56" s="229"/>
    </row>
    <row r="57" spans="3:17" ht="15.75" thickBot="1" x14ac:dyDescent="0.3">
      <c r="C57" s="149"/>
      <c r="D57" s="150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246"/>
      <c r="Q57" s="229"/>
    </row>
    <row r="58" spans="3:17" x14ac:dyDescent="0.25">
      <c r="E58" s="152"/>
      <c r="I58" s="153"/>
      <c r="J58" s="153"/>
    </row>
    <row r="62" spans="3:17" ht="21.75" customHeight="1" x14ac:dyDescent="0.25"/>
    <row r="72" spans="9:9" x14ac:dyDescent="0.25">
      <c r="I72" s="174"/>
    </row>
    <row r="73" spans="9:9" x14ac:dyDescent="0.25">
      <c r="I73" s="174"/>
    </row>
  </sheetData>
  <mergeCells count="6">
    <mergeCell ref="E52:N52"/>
    <mergeCell ref="F26:G26"/>
    <mergeCell ref="E5:N5"/>
    <mergeCell ref="E7:N7"/>
    <mergeCell ref="E9:N9"/>
    <mergeCell ref="E11:N11"/>
  </mergeCells>
  <phoneticPr fontId="0" type="noConversion"/>
  <printOptions horizontalCentered="1"/>
  <pageMargins left="0" right="0.35433070866141736" top="1.1417322834645669" bottom="1.1417322834645669" header="0.98425196850393704" footer="0.51181102362204722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tabSelected="1" zoomScale="80" zoomScaleNormal="80" workbookViewId="0">
      <selection activeCell="E11" sqref="E11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2.140625" style="2" customWidth="1"/>
    <col min="4" max="6" width="19.140625" style="2" customWidth="1"/>
    <col min="7" max="16384" width="11.42578125" style="2"/>
  </cols>
  <sheetData>
    <row r="1" spans="1:6" ht="21" x14ac:dyDescent="0.35">
      <c r="A1" s="112"/>
      <c r="B1" s="114"/>
      <c r="C1" s="115"/>
      <c r="D1" s="115"/>
      <c r="E1" s="115"/>
      <c r="F1" s="115"/>
    </row>
    <row r="2" spans="1:6" ht="21" x14ac:dyDescent="0.35">
      <c r="A2" s="112"/>
      <c r="B2" s="114"/>
      <c r="C2" s="115"/>
      <c r="D2" s="115"/>
      <c r="E2" s="115"/>
      <c r="F2" s="115"/>
    </row>
    <row r="3" spans="1:6" ht="44.25" customHeight="1" x14ac:dyDescent="0.35">
      <c r="A3" s="260" t="s">
        <v>109</v>
      </c>
      <c r="B3" s="260"/>
      <c r="C3" s="260"/>
      <c r="D3" s="260"/>
      <c r="E3" s="260"/>
      <c r="F3" s="260"/>
    </row>
    <row r="4" spans="1:6" ht="18.75" x14ac:dyDescent="0.3">
      <c r="A4" s="261" t="s">
        <v>148</v>
      </c>
      <c r="B4" s="261"/>
      <c r="C4" s="261"/>
      <c r="D4" s="261"/>
      <c r="E4" s="261"/>
      <c r="F4" s="261"/>
    </row>
    <row r="5" spans="1:6" ht="15.75" x14ac:dyDescent="0.25">
      <c r="A5" s="262" t="s">
        <v>2</v>
      </c>
      <c r="B5" s="262"/>
      <c r="C5" s="262"/>
      <c r="D5" s="262"/>
      <c r="E5" s="262"/>
      <c r="F5" s="262"/>
    </row>
    <row r="6" spans="1:6" ht="16.5" customHeight="1" x14ac:dyDescent="0.25">
      <c r="A6" s="112"/>
      <c r="B6" s="253" t="s">
        <v>78</v>
      </c>
      <c r="C6" s="254"/>
      <c r="D6" s="266" t="s">
        <v>147</v>
      </c>
      <c r="E6" s="266" t="s">
        <v>124</v>
      </c>
      <c r="F6" s="263" t="s">
        <v>120</v>
      </c>
    </row>
    <row r="7" spans="1:6" ht="17.25" hidden="1" customHeight="1" x14ac:dyDescent="0.25">
      <c r="A7" s="112"/>
      <c r="B7" s="255"/>
      <c r="C7" s="256"/>
      <c r="D7" s="267"/>
      <c r="E7" s="267"/>
      <c r="F7" s="264"/>
    </row>
    <row r="8" spans="1:6" ht="12.75" customHeight="1" x14ac:dyDescent="0.25">
      <c r="A8" s="112"/>
      <c r="B8" s="257"/>
      <c r="C8" s="258"/>
      <c r="D8" s="268"/>
      <c r="E8" s="268"/>
      <c r="F8" s="265"/>
    </row>
    <row r="9" spans="1:6" ht="7.5" customHeight="1" x14ac:dyDescent="0.25">
      <c r="A9" s="112"/>
      <c r="B9" s="117"/>
      <c r="C9" s="118"/>
      <c r="D9" s="69"/>
      <c r="E9" s="69"/>
      <c r="F9" s="31"/>
    </row>
    <row r="10" spans="1:6" ht="21" customHeight="1" x14ac:dyDescent="0.25">
      <c r="A10" s="112"/>
      <c r="B10" s="161" t="s">
        <v>130</v>
      </c>
      <c r="C10" s="118"/>
      <c r="D10" s="162">
        <f>SUM(D11:D16)</f>
        <v>1193027.56</v>
      </c>
      <c r="E10" s="162">
        <f>SUM(E11:E16)</f>
        <v>637365.43999999994</v>
      </c>
      <c r="F10" s="162">
        <f>D10-E10</f>
        <v>555662.12000000011</v>
      </c>
    </row>
    <row r="11" spans="1:6" ht="21" customHeight="1" x14ac:dyDescent="0.25">
      <c r="A11" s="112"/>
      <c r="B11" s="117"/>
      <c r="C11" s="119" t="s">
        <v>103</v>
      </c>
      <c r="D11" s="53">
        <v>1017826.75</v>
      </c>
      <c r="E11" s="53">
        <v>601416.85</v>
      </c>
      <c r="F11" s="22">
        <f t="shared" ref="F11:F16" si="0">+D11-E11</f>
        <v>416409.9</v>
      </c>
    </row>
    <row r="12" spans="1:6" ht="21" customHeight="1" x14ac:dyDescent="0.25">
      <c r="A12" s="112"/>
      <c r="B12" s="117"/>
      <c r="C12" s="119" t="s">
        <v>79</v>
      </c>
      <c r="D12" s="53">
        <v>4318.3999999999996</v>
      </c>
      <c r="E12" s="53">
        <v>2543.09</v>
      </c>
      <c r="F12" s="22">
        <f t="shared" si="0"/>
        <v>1775.3099999999995</v>
      </c>
    </row>
    <row r="13" spans="1:6" ht="21" customHeight="1" x14ac:dyDescent="0.25">
      <c r="A13" s="112"/>
      <c r="B13" s="117"/>
      <c r="C13" s="119" t="s">
        <v>104</v>
      </c>
      <c r="D13" s="53">
        <v>5997.96</v>
      </c>
      <c r="E13" s="53">
        <v>4043.98</v>
      </c>
      <c r="F13" s="22">
        <f t="shared" si="0"/>
        <v>1953.98</v>
      </c>
    </row>
    <row r="14" spans="1:6" ht="21" customHeight="1" x14ac:dyDescent="0.25">
      <c r="A14" s="112"/>
      <c r="B14" s="117"/>
      <c r="C14" s="119" t="s">
        <v>81</v>
      </c>
      <c r="D14" s="53">
        <v>157793.12</v>
      </c>
      <c r="E14" s="53">
        <v>25403.93</v>
      </c>
      <c r="F14" s="22">
        <f t="shared" si="0"/>
        <v>132389.19</v>
      </c>
    </row>
    <row r="15" spans="1:6" ht="21" hidden="1" customHeight="1" x14ac:dyDescent="0.25">
      <c r="A15" s="112"/>
      <c r="B15" s="117"/>
      <c r="C15" s="119" t="s">
        <v>80</v>
      </c>
      <c r="D15" s="53">
        <v>0</v>
      </c>
      <c r="E15" s="53">
        <v>0</v>
      </c>
      <c r="F15" s="22">
        <f t="shared" si="0"/>
        <v>0</v>
      </c>
    </row>
    <row r="16" spans="1:6" ht="21" customHeight="1" x14ac:dyDescent="0.25">
      <c r="A16" s="112"/>
      <c r="B16" s="117"/>
      <c r="C16" s="119" t="s">
        <v>82</v>
      </c>
      <c r="D16" s="120">
        <v>7091.33</v>
      </c>
      <c r="E16" s="120">
        <v>3957.59</v>
      </c>
      <c r="F16" s="27">
        <f t="shared" si="0"/>
        <v>3133.74</v>
      </c>
    </row>
    <row r="17" spans="1:6" ht="7.5" customHeight="1" x14ac:dyDescent="0.25">
      <c r="A17" s="112"/>
      <c r="B17" s="117"/>
      <c r="C17" s="118"/>
      <c r="D17" s="69"/>
      <c r="E17" s="69"/>
      <c r="F17" s="31"/>
    </row>
    <row r="18" spans="1:6" ht="21" customHeight="1" x14ac:dyDescent="0.25">
      <c r="A18" s="112"/>
      <c r="B18" s="163" t="s">
        <v>131</v>
      </c>
      <c r="C18" s="118"/>
      <c r="D18" s="162">
        <f>SUM(D19:D21)</f>
        <v>20726.43</v>
      </c>
      <c r="E18" s="162">
        <f>SUM(E19:E21)</f>
        <v>625.27</v>
      </c>
      <c r="F18" s="162">
        <f>D18-E18</f>
        <v>20101.16</v>
      </c>
    </row>
    <row r="19" spans="1:6" ht="21" hidden="1" customHeight="1" x14ac:dyDescent="0.25">
      <c r="A19" s="112"/>
      <c r="B19" s="117"/>
      <c r="C19" s="119"/>
      <c r="D19" s="53"/>
      <c r="E19" s="53"/>
      <c r="F19" s="22"/>
    </row>
    <row r="20" spans="1:6" ht="21" hidden="1" customHeight="1" x14ac:dyDescent="0.25">
      <c r="A20" s="112"/>
      <c r="B20" s="117"/>
      <c r="C20" s="119"/>
      <c r="D20" s="53"/>
      <c r="E20" s="53"/>
      <c r="F20" s="22"/>
    </row>
    <row r="21" spans="1:6" ht="21" customHeight="1" x14ac:dyDescent="0.25">
      <c r="A21" s="112"/>
      <c r="B21" s="117"/>
      <c r="C21" s="119" t="s">
        <v>115</v>
      </c>
      <c r="D21" s="120">
        <v>20726.43</v>
      </c>
      <c r="E21" s="120">
        <v>625.27</v>
      </c>
      <c r="F21" s="27">
        <f>+D21-E21</f>
        <v>20101.16</v>
      </c>
    </row>
    <row r="22" spans="1:6" ht="6" hidden="1" customHeight="1" x14ac:dyDescent="0.25">
      <c r="A22" s="112"/>
      <c r="B22" s="160"/>
      <c r="C22" s="116"/>
      <c r="D22" s="89"/>
      <c r="E22" s="89"/>
      <c r="F22" s="108"/>
    </row>
    <row r="23" spans="1:6" ht="6.75" customHeight="1" x14ac:dyDescent="0.25">
      <c r="A23" s="112"/>
      <c r="B23" s="117"/>
      <c r="C23" s="118"/>
      <c r="D23" s="30"/>
      <c r="E23" s="30"/>
      <c r="F23" s="31"/>
    </row>
    <row r="24" spans="1:6" ht="16.5" thickBot="1" x14ac:dyDescent="0.3">
      <c r="A24" s="112"/>
      <c r="B24" s="164" t="s">
        <v>83</v>
      </c>
      <c r="C24" s="121"/>
      <c r="D24" s="165">
        <f>D10+D18+D22</f>
        <v>1213753.99</v>
      </c>
      <c r="E24" s="165">
        <f>E10+E18+E22</f>
        <v>637990.71</v>
      </c>
      <c r="F24" s="166">
        <f>+F10+F18</f>
        <v>575763.28000000014</v>
      </c>
    </row>
    <row r="25" spans="1:6" ht="9" customHeight="1" thickTop="1" x14ac:dyDescent="0.25">
      <c r="A25" s="112"/>
      <c r="B25" s="118"/>
      <c r="C25" s="118"/>
      <c r="D25" s="28"/>
      <c r="E25" s="28"/>
      <c r="F25" s="28"/>
    </row>
    <row r="26" spans="1:6" ht="15.75" x14ac:dyDescent="0.25">
      <c r="A26" s="112"/>
      <c r="B26" s="167" t="s">
        <v>84</v>
      </c>
      <c r="C26" s="122"/>
      <c r="D26" s="123"/>
      <c r="E26" s="123"/>
      <c r="F26" s="124"/>
    </row>
    <row r="27" spans="1:6" ht="5.25" customHeight="1" x14ac:dyDescent="0.25">
      <c r="A27" s="112"/>
      <c r="B27" s="125"/>
      <c r="C27" s="118"/>
      <c r="D27" s="30"/>
      <c r="E27" s="30"/>
      <c r="F27" s="31"/>
    </row>
    <row r="28" spans="1:6" ht="21" customHeight="1" x14ac:dyDescent="0.25">
      <c r="A28" s="112"/>
      <c r="B28" s="168" t="s">
        <v>114</v>
      </c>
      <c r="C28" s="118"/>
      <c r="D28" s="162">
        <f>SUM(D29:D32)</f>
        <v>466482.49000000005</v>
      </c>
      <c r="E28" s="162">
        <f>SUM(E29:E32)</f>
        <v>188705.72</v>
      </c>
      <c r="F28" s="162">
        <f>D28-E28</f>
        <v>277776.77</v>
      </c>
    </row>
    <row r="29" spans="1:6" ht="21" customHeight="1" x14ac:dyDescent="0.25">
      <c r="A29" s="112"/>
      <c r="B29" s="168"/>
      <c r="C29" s="119" t="s">
        <v>126</v>
      </c>
      <c r="D29" s="36">
        <v>345080.46</v>
      </c>
      <c r="E29" s="36">
        <v>170346.67</v>
      </c>
      <c r="F29" s="22">
        <f t="shared" ref="F29:F32" si="1">+D29-E29</f>
        <v>174733.79</v>
      </c>
    </row>
    <row r="30" spans="1:6" ht="21" customHeight="1" x14ac:dyDescent="0.25">
      <c r="A30" s="112"/>
      <c r="B30" s="125"/>
      <c r="C30" s="119" t="s">
        <v>127</v>
      </c>
      <c r="D30" s="36">
        <v>7920.84</v>
      </c>
      <c r="E30" s="36">
        <v>4587.83</v>
      </c>
      <c r="F30" s="22">
        <f t="shared" si="1"/>
        <v>3333.01</v>
      </c>
    </row>
    <row r="31" spans="1:6" ht="21" customHeight="1" x14ac:dyDescent="0.25">
      <c r="A31" s="112"/>
      <c r="B31" s="125"/>
      <c r="C31" s="119" t="s">
        <v>128</v>
      </c>
      <c r="D31" s="36">
        <v>15323.64</v>
      </c>
      <c r="E31" s="36">
        <v>9953.0499999999993</v>
      </c>
      <c r="F31" s="22">
        <f t="shared" si="1"/>
        <v>5370.59</v>
      </c>
    </row>
    <row r="32" spans="1:6" ht="21" customHeight="1" x14ac:dyDescent="0.25">
      <c r="A32" s="112"/>
      <c r="B32" s="125"/>
      <c r="C32" s="119" t="s">
        <v>129</v>
      </c>
      <c r="D32" s="36">
        <v>98157.55</v>
      </c>
      <c r="E32" s="36">
        <v>3818.17</v>
      </c>
      <c r="F32" s="22">
        <f t="shared" si="1"/>
        <v>94339.38</v>
      </c>
    </row>
    <row r="33" spans="1:6" ht="6.75" customHeight="1" x14ac:dyDescent="0.25">
      <c r="A33" s="112"/>
      <c r="B33" s="125"/>
      <c r="C33" s="126"/>
      <c r="D33" s="127"/>
      <c r="E33" s="127"/>
      <c r="F33" s="108"/>
    </row>
    <row r="34" spans="1:6" ht="10.5" hidden="1" customHeight="1" x14ac:dyDescent="0.25">
      <c r="A34" s="112"/>
      <c r="B34" s="125"/>
      <c r="C34" s="118"/>
      <c r="D34" s="30"/>
      <c r="E34" s="30"/>
      <c r="F34" s="31"/>
    </row>
    <row r="35" spans="1:6" ht="21" hidden="1" customHeight="1" x14ac:dyDescent="0.25">
      <c r="A35" s="112"/>
      <c r="B35" s="168" t="s">
        <v>119</v>
      </c>
      <c r="C35" s="118"/>
      <c r="D35" s="162">
        <f>SUM(D36:D38)</f>
        <v>0</v>
      </c>
      <c r="E35" s="162">
        <f>SUM(E36:E38)</f>
        <v>0</v>
      </c>
      <c r="F35" s="162">
        <f>D35-E35</f>
        <v>0</v>
      </c>
    </row>
    <row r="36" spans="1:6" ht="21" hidden="1" customHeight="1" x14ac:dyDescent="0.25">
      <c r="A36" s="112"/>
      <c r="B36" s="168"/>
      <c r="C36" s="119" t="s">
        <v>110</v>
      </c>
      <c r="D36" s="129">
        <v>0</v>
      </c>
      <c r="E36" s="129">
        <v>0</v>
      </c>
      <c r="F36" s="130">
        <f>+D36-E36</f>
        <v>0</v>
      </c>
    </row>
    <row r="37" spans="1:6" ht="20.25" hidden="1" customHeight="1" x14ac:dyDescent="0.25">
      <c r="A37" s="112"/>
      <c r="B37" s="125"/>
      <c r="C37" s="119" t="s">
        <v>106</v>
      </c>
      <c r="D37" s="36">
        <v>0</v>
      </c>
      <c r="E37" s="36">
        <v>0</v>
      </c>
      <c r="F37" s="22">
        <f>+D37-E37</f>
        <v>0</v>
      </c>
    </row>
    <row r="38" spans="1:6" ht="20.25" hidden="1" customHeight="1" x14ac:dyDescent="0.25">
      <c r="A38" s="112"/>
      <c r="B38" s="169"/>
      <c r="C38" s="131" t="s">
        <v>107</v>
      </c>
      <c r="D38" s="26">
        <v>0</v>
      </c>
      <c r="E38" s="26">
        <v>0</v>
      </c>
      <c r="F38" s="63">
        <f>+D38-E38</f>
        <v>0</v>
      </c>
    </row>
    <row r="39" spans="1:6" ht="6.75" customHeight="1" x14ac:dyDescent="0.25">
      <c r="A39" s="112"/>
      <c r="B39" s="117"/>
      <c r="C39" s="118"/>
      <c r="D39" s="157"/>
      <c r="E39" s="157"/>
      <c r="F39" s="158"/>
    </row>
    <row r="40" spans="1:6" ht="16.5" thickBot="1" x14ac:dyDescent="0.3">
      <c r="A40" s="112"/>
      <c r="B40" s="164" t="s">
        <v>85</v>
      </c>
      <c r="C40" s="121"/>
      <c r="D40" s="165">
        <f t="shared" ref="D40:F40" si="2">D28+D35</f>
        <v>466482.49000000005</v>
      </c>
      <c r="E40" s="165">
        <f t="shared" si="2"/>
        <v>188705.72</v>
      </c>
      <c r="F40" s="166">
        <f t="shared" si="2"/>
        <v>277776.77</v>
      </c>
    </row>
    <row r="41" spans="1:6" ht="8.25" customHeight="1" thickTop="1" thickBot="1" x14ac:dyDescent="0.3">
      <c r="A41" s="112"/>
      <c r="B41" s="118"/>
      <c r="C41" s="118"/>
      <c r="D41" s="28"/>
      <c r="E41" s="154"/>
      <c r="F41" s="154"/>
    </row>
    <row r="42" spans="1:6" ht="7.5" customHeight="1" thickTop="1" x14ac:dyDescent="0.25">
      <c r="A42" s="112"/>
      <c r="B42" s="170"/>
      <c r="C42" s="132"/>
      <c r="D42" s="156"/>
      <c r="E42" s="155"/>
      <c r="F42" s="155"/>
    </row>
    <row r="43" spans="1:6" ht="16.5" thickBot="1" x14ac:dyDescent="0.3">
      <c r="A43" s="112"/>
      <c r="B43" s="171" t="s">
        <v>142</v>
      </c>
      <c r="C43" s="190"/>
      <c r="D43" s="172">
        <f>+D24-D40</f>
        <v>747271.5</v>
      </c>
      <c r="E43" s="173">
        <f>E24-E40</f>
        <v>449284.99</v>
      </c>
      <c r="F43" s="172">
        <f>D43-E43</f>
        <v>297986.51</v>
      </c>
    </row>
    <row r="44" spans="1:6" ht="16.5" thickTop="1" x14ac:dyDescent="0.25">
      <c r="A44" s="112"/>
      <c r="B44" s="112"/>
      <c r="C44" s="112"/>
      <c r="D44" s="24"/>
      <c r="E44" s="24"/>
      <c r="F44" s="24"/>
    </row>
    <row r="45" spans="1:6" ht="15.75" x14ac:dyDescent="0.25">
      <c r="A45" s="112"/>
      <c r="B45" s="112"/>
      <c r="C45" s="112"/>
      <c r="D45" s="24"/>
      <c r="E45" s="112"/>
      <c r="F45" s="112"/>
    </row>
    <row r="46" spans="1:6" ht="15.75" x14ac:dyDescent="0.25">
      <c r="A46" s="112"/>
      <c r="B46" s="112"/>
      <c r="C46" s="112"/>
      <c r="D46" s="133"/>
      <c r="E46" s="112"/>
      <c r="F46" s="112"/>
    </row>
    <row r="47" spans="1:6" ht="15.75" x14ac:dyDescent="0.25">
      <c r="A47" s="112"/>
      <c r="B47" s="112"/>
      <c r="C47" s="112"/>
      <c r="D47" s="112"/>
      <c r="E47" s="112"/>
      <c r="F47" s="112"/>
    </row>
    <row r="51" spans="2:6" s="134" customFormat="1" ht="17.25" customHeight="1" x14ac:dyDescent="0.25">
      <c r="B51" s="259" t="s">
        <v>153</v>
      </c>
      <c r="C51" s="259"/>
      <c r="D51" s="259"/>
      <c r="E51" s="259"/>
      <c r="F51" s="259"/>
    </row>
    <row r="61" spans="2:6" x14ac:dyDescent="0.2">
      <c r="B61" s="159"/>
      <c r="C61" s="159"/>
    </row>
    <row r="62" spans="2:6" x14ac:dyDescent="0.2">
      <c r="B62" s="159"/>
      <c r="C62" s="159"/>
    </row>
    <row r="63" spans="2:6" x14ac:dyDescent="0.2">
      <c r="B63" s="159"/>
      <c r="C63" s="159"/>
      <c r="D63" s="1"/>
    </row>
    <row r="64" spans="2:6" x14ac:dyDescent="0.2">
      <c r="B64" s="159"/>
      <c r="C64" s="159"/>
      <c r="E64" s="1"/>
      <c r="F64" s="37"/>
    </row>
    <row r="68" spans="5:5" x14ac:dyDescent="0.2">
      <c r="E68" s="37"/>
    </row>
    <row r="69" spans="5:5" x14ac:dyDescent="0.2">
      <c r="E69" s="37"/>
    </row>
  </sheetData>
  <mergeCells count="8">
    <mergeCell ref="B6:C8"/>
    <mergeCell ref="B51:F51"/>
    <mergeCell ref="A3:F3"/>
    <mergeCell ref="A4:F4"/>
    <mergeCell ref="A5:F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24"/>
  <sheetViews>
    <sheetView showGridLines="0" topLeftCell="A85" zoomScale="75" zoomScaleNormal="75" workbookViewId="0">
      <selection activeCell="G15" sqref="G15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6" width="24" style="2" customWidth="1"/>
    <col min="7" max="7" width="24.28515625" style="2" customWidth="1"/>
    <col min="8" max="8" width="21.5703125" style="2" customWidth="1"/>
    <col min="9" max="9" width="3.85546875" style="2" customWidth="1"/>
    <col min="10" max="16384" width="11.42578125" style="2"/>
  </cols>
  <sheetData>
    <row r="2" spans="1:10" ht="44.45" customHeight="1" x14ac:dyDescent="0.35">
      <c r="A2" s="2" t="s">
        <v>6</v>
      </c>
      <c r="B2" s="272" t="s">
        <v>7</v>
      </c>
      <c r="C2" s="272"/>
      <c r="D2" s="272"/>
      <c r="E2" s="272"/>
      <c r="F2" s="272"/>
      <c r="G2" s="272"/>
      <c r="H2" s="272"/>
      <c r="I2" s="272"/>
    </row>
    <row r="3" spans="1:10" ht="18.75" x14ac:dyDescent="0.3">
      <c r="B3" s="273" t="s">
        <v>146</v>
      </c>
      <c r="C3" s="273"/>
      <c r="D3" s="273"/>
      <c r="E3" s="273"/>
      <c r="F3" s="273"/>
      <c r="G3" s="273"/>
      <c r="H3" s="273"/>
      <c r="I3" s="273"/>
    </row>
    <row r="4" spans="1:10" ht="15" x14ac:dyDescent="0.25">
      <c r="B4" s="274" t="s">
        <v>2</v>
      </c>
      <c r="C4" s="274"/>
      <c r="D4" s="274"/>
      <c r="E4" s="274"/>
      <c r="F4" s="274"/>
      <c r="G4" s="274"/>
      <c r="H4" s="274"/>
      <c r="I4" s="274"/>
    </row>
    <row r="5" spans="1:10" ht="8.25" customHeight="1" x14ac:dyDescent="0.2">
      <c r="B5" s="270"/>
      <c r="C5" s="270"/>
      <c r="D5" s="270"/>
      <c r="E5" s="270"/>
      <c r="F5" s="270"/>
      <c r="G5" s="270"/>
      <c r="H5" s="270"/>
      <c r="I5" s="221"/>
    </row>
    <row r="6" spans="1:10" ht="30" customHeight="1" x14ac:dyDescent="0.25">
      <c r="B6" s="4"/>
      <c r="C6" s="5"/>
      <c r="D6" s="5"/>
      <c r="E6" s="6"/>
      <c r="F6" s="7" t="s">
        <v>147</v>
      </c>
      <c r="G6" s="7" t="s">
        <v>124</v>
      </c>
      <c r="H6" s="210" t="s">
        <v>108</v>
      </c>
      <c r="I6" s="223"/>
    </row>
    <row r="7" spans="1:10" ht="24" customHeight="1" x14ac:dyDescent="0.25">
      <c r="B7" s="8" t="s">
        <v>13</v>
      </c>
      <c r="C7" s="9"/>
      <c r="D7" s="9"/>
      <c r="E7" s="10"/>
      <c r="F7" s="11" t="s">
        <v>14</v>
      </c>
      <c r="G7" s="12">
        <v>-2</v>
      </c>
      <c r="H7" s="211" t="s">
        <v>15</v>
      </c>
      <c r="I7" s="224"/>
      <c r="J7" s="201"/>
    </row>
    <row r="8" spans="1:10" ht="21" customHeight="1" x14ac:dyDescent="0.3">
      <c r="B8" s="13" t="s">
        <v>4</v>
      </c>
      <c r="C8" s="14"/>
      <c r="D8" s="14"/>
      <c r="E8" s="15"/>
      <c r="F8" s="16">
        <f t="shared" ref="F8:H8" si="0">SUM(F9:F12)</f>
        <v>718425.7</v>
      </c>
      <c r="G8" s="16">
        <f>SUM(G9:G12)</f>
        <v>876416.15</v>
      </c>
      <c r="H8" s="227">
        <f t="shared" si="0"/>
        <v>-157990.44999999998</v>
      </c>
      <c r="I8" s="198"/>
    </row>
    <row r="9" spans="1:10" ht="21" customHeight="1" x14ac:dyDescent="0.25">
      <c r="B9" s="17"/>
      <c r="C9" s="18" t="s">
        <v>16</v>
      </c>
      <c r="D9" s="19"/>
      <c r="E9" s="20"/>
      <c r="F9" s="21">
        <v>3806.47</v>
      </c>
      <c r="G9" s="21">
        <v>206</v>
      </c>
      <c r="H9" s="56">
        <f>+F9-G9</f>
        <v>3600.47</v>
      </c>
      <c r="I9" s="197"/>
    </row>
    <row r="10" spans="1:10" ht="21" customHeight="1" x14ac:dyDescent="0.25">
      <c r="B10" s="23"/>
      <c r="C10" s="18" t="s">
        <v>17</v>
      </c>
      <c r="D10" s="24"/>
      <c r="E10" s="20"/>
      <c r="F10" s="21">
        <v>433391.64</v>
      </c>
      <c r="G10" s="21">
        <v>322526.84999999998</v>
      </c>
      <c r="H10" s="53">
        <f>+F10-G10</f>
        <v>110864.79000000004</v>
      </c>
      <c r="I10" s="197"/>
    </row>
    <row r="11" spans="1:10" ht="21" customHeight="1" x14ac:dyDescent="0.25">
      <c r="B11" s="23"/>
      <c r="C11" s="18" t="s">
        <v>18</v>
      </c>
      <c r="D11" s="24"/>
      <c r="E11" s="20"/>
      <c r="F11" s="21">
        <v>279193.3</v>
      </c>
      <c r="G11" s="21">
        <v>551649.01</v>
      </c>
      <c r="H11" s="53">
        <f>+F11-G11</f>
        <v>-272455.71000000002</v>
      </c>
      <c r="I11" s="197"/>
    </row>
    <row r="12" spans="1:10" ht="21" customHeight="1" x14ac:dyDescent="0.25">
      <c r="B12" s="23"/>
      <c r="C12" s="18" t="s">
        <v>19</v>
      </c>
      <c r="D12" s="24"/>
      <c r="E12" s="20"/>
      <c r="F12" s="25">
        <v>2034.29</v>
      </c>
      <c r="G12" s="25">
        <v>2034.29</v>
      </c>
      <c r="H12" s="54">
        <f>+F12-G12</f>
        <v>0</v>
      </c>
      <c r="I12" s="197"/>
    </row>
    <row r="13" spans="1:10" ht="21" customHeight="1" x14ac:dyDescent="0.25">
      <c r="B13" s="23"/>
      <c r="C13" s="28"/>
      <c r="D13" s="28"/>
      <c r="E13" s="29"/>
      <c r="F13" s="30"/>
      <c r="G13" s="30"/>
      <c r="H13" s="29"/>
      <c r="I13" s="196"/>
    </row>
    <row r="14" spans="1:10" ht="21" customHeight="1" x14ac:dyDescent="0.3">
      <c r="B14" s="32" t="s">
        <v>3</v>
      </c>
      <c r="C14" s="19"/>
      <c r="D14" s="19"/>
      <c r="E14" s="29"/>
      <c r="F14" s="33">
        <f t="shared" ref="F14:H14" si="1">+F19+F20</f>
        <v>119743294.39</v>
      </c>
      <c r="G14" s="33">
        <f t="shared" si="1"/>
        <v>117743296.39</v>
      </c>
      <c r="H14" s="205">
        <f t="shared" si="1"/>
        <v>1999998</v>
      </c>
      <c r="I14" s="198"/>
    </row>
    <row r="15" spans="1:10" ht="21" customHeight="1" x14ac:dyDescent="0.25">
      <c r="A15" s="34"/>
      <c r="B15" s="23"/>
      <c r="C15" s="18" t="s">
        <v>20</v>
      </c>
      <c r="D15" s="24"/>
      <c r="E15" s="35"/>
      <c r="F15" s="21">
        <v>119743294.39</v>
      </c>
      <c r="G15" s="21">
        <v>117743296.39</v>
      </c>
      <c r="H15" s="51">
        <f>+F15-G15</f>
        <v>1999998</v>
      </c>
      <c r="I15" s="197"/>
    </row>
    <row r="16" spans="1:10" ht="21" hidden="1" customHeight="1" x14ac:dyDescent="0.25">
      <c r="B16" s="23"/>
      <c r="C16" s="18" t="s">
        <v>21</v>
      </c>
      <c r="D16" s="24"/>
      <c r="E16" s="35"/>
      <c r="F16" s="36">
        <v>0</v>
      </c>
      <c r="G16" s="36">
        <v>0</v>
      </c>
      <c r="H16" s="51">
        <f>+F16-G16</f>
        <v>0</v>
      </c>
      <c r="I16" s="197"/>
    </row>
    <row r="17" spans="2:10" ht="21" hidden="1" customHeight="1" x14ac:dyDescent="0.25">
      <c r="B17" s="23"/>
      <c r="C17" s="18" t="s">
        <v>22</v>
      </c>
      <c r="D17" s="24"/>
      <c r="E17" s="35"/>
      <c r="F17" s="36">
        <v>0</v>
      </c>
      <c r="G17" s="36">
        <v>0</v>
      </c>
      <c r="H17" s="51">
        <f>+F17-G17</f>
        <v>0</v>
      </c>
      <c r="I17" s="197"/>
    </row>
    <row r="18" spans="2:10" ht="21" hidden="1" customHeight="1" x14ac:dyDescent="0.25">
      <c r="B18" s="23"/>
      <c r="C18" s="18" t="s">
        <v>23</v>
      </c>
      <c r="D18" s="24"/>
      <c r="E18" s="35"/>
      <c r="F18" s="38">
        <v>0</v>
      </c>
      <c r="G18" s="38">
        <v>0</v>
      </c>
      <c r="H18" s="204">
        <f>+F18-G18</f>
        <v>0</v>
      </c>
      <c r="I18" s="197"/>
    </row>
    <row r="19" spans="2:10" ht="21" hidden="1" customHeight="1" x14ac:dyDescent="0.25">
      <c r="B19" s="23"/>
      <c r="C19" s="24"/>
      <c r="D19" s="24"/>
      <c r="E19" s="35" t="s">
        <v>24</v>
      </c>
      <c r="F19" s="39">
        <f t="shared" ref="F19:H19" si="2">SUM(F15:F18)</f>
        <v>119743294.39</v>
      </c>
      <c r="G19" s="39">
        <f t="shared" si="2"/>
        <v>117743296.39</v>
      </c>
      <c r="H19" s="225">
        <f t="shared" si="2"/>
        <v>1999998</v>
      </c>
      <c r="I19" s="197"/>
    </row>
    <row r="20" spans="2:10" ht="21" hidden="1" customHeight="1" x14ac:dyDescent="0.25">
      <c r="B20" s="23"/>
      <c r="C20" s="40" t="s">
        <v>25</v>
      </c>
      <c r="D20" s="24"/>
      <c r="E20" s="41"/>
      <c r="F20" s="42">
        <v>0</v>
      </c>
      <c r="G20" s="42">
        <v>0</v>
      </c>
      <c r="H20" s="204">
        <f>+F20-G20</f>
        <v>0</v>
      </c>
      <c r="I20" s="197"/>
    </row>
    <row r="21" spans="2:10" ht="21" customHeight="1" x14ac:dyDescent="0.25">
      <c r="B21" s="23"/>
      <c r="C21" s="24"/>
      <c r="D21" s="24"/>
      <c r="E21" s="20"/>
      <c r="F21" s="30"/>
      <c r="G21" s="30"/>
      <c r="H21" s="29"/>
      <c r="I21" s="196"/>
    </row>
    <row r="22" spans="2:10" ht="21" customHeight="1" x14ac:dyDescent="0.3">
      <c r="B22" s="32" t="s">
        <v>26</v>
      </c>
      <c r="C22" s="19"/>
      <c r="D22" s="19"/>
      <c r="E22" s="29"/>
      <c r="F22" s="43">
        <f t="shared" ref="F22:H22" si="3">+F23+F43</f>
        <v>6175295.1899999976</v>
      </c>
      <c r="G22" s="43">
        <f t="shared" si="3"/>
        <v>6193137.9500000179</v>
      </c>
      <c r="H22" s="226">
        <f t="shared" si="3"/>
        <v>-17842.760000008624</v>
      </c>
      <c r="I22" s="198"/>
    </row>
    <row r="23" spans="2:10" ht="21" customHeight="1" x14ac:dyDescent="0.3">
      <c r="B23" s="44" t="s">
        <v>86</v>
      </c>
      <c r="C23" s="45"/>
      <c r="E23" s="46"/>
      <c r="F23" s="47">
        <f t="shared" ref="F23:H23" si="4">+F38+F34+F29+F24</f>
        <v>104027297.17</v>
      </c>
      <c r="G23" s="47">
        <f t="shared" si="4"/>
        <v>104273396.01000002</v>
      </c>
      <c r="H23" s="47">
        <f t="shared" si="4"/>
        <v>-246098.84000000684</v>
      </c>
      <c r="I23" s="200"/>
    </row>
    <row r="24" spans="2:10" ht="21" customHeight="1" x14ac:dyDescent="0.3">
      <c r="B24" s="17"/>
      <c r="C24" s="31" t="s">
        <v>27</v>
      </c>
      <c r="D24" s="31"/>
      <c r="E24" s="48"/>
      <c r="F24" s="49">
        <f t="shared" ref="F24:H24" si="5">SUM(F25:F28)</f>
        <v>50683885.189999998</v>
      </c>
      <c r="G24" s="49">
        <f t="shared" si="5"/>
        <v>50824596.360000007</v>
      </c>
      <c r="H24" s="207">
        <f t="shared" si="5"/>
        <v>-140711.17000000481</v>
      </c>
      <c r="I24" s="200"/>
    </row>
    <row r="25" spans="2:10" ht="21" customHeight="1" x14ac:dyDescent="0.25">
      <c r="B25" s="23"/>
      <c r="C25" s="24"/>
      <c r="D25" s="35" t="s">
        <v>28</v>
      </c>
      <c r="E25" s="35"/>
      <c r="F25" s="50">
        <v>34793046.829999998</v>
      </c>
      <c r="G25" s="50">
        <v>34809197.130000003</v>
      </c>
      <c r="H25" s="51">
        <f>+F25-G25</f>
        <v>-16150.30000000447</v>
      </c>
      <c r="I25" s="197"/>
      <c r="J25" s="37"/>
    </row>
    <row r="26" spans="2:10" ht="21" customHeight="1" x14ac:dyDescent="0.25">
      <c r="B26" s="23"/>
      <c r="C26" s="24"/>
      <c r="D26" s="35" t="s">
        <v>29</v>
      </c>
      <c r="E26" s="35"/>
      <c r="F26" s="21">
        <v>14359033.01</v>
      </c>
      <c r="G26" s="21">
        <v>14481937.99</v>
      </c>
      <c r="H26" s="51">
        <f>+F26-G26</f>
        <v>-122904.98000000045</v>
      </c>
      <c r="I26" s="197"/>
      <c r="J26" s="37"/>
    </row>
    <row r="27" spans="2:10" ht="21" customHeight="1" x14ac:dyDescent="0.25">
      <c r="B27" s="23"/>
      <c r="C27" s="24"/>
      <c r="D27" s="35" t="s">
        <v>95</v>
      </c>
      <c r="E27" s="35"/>
      <c r="F27" s="52">
        <v>1531805.35</v>
      </c>
      <c r="G27" s="52">
        <v>1533461.24</v>
      </c>
      <c r="H27" s="53">
        <f>+F27-G27</f>
        <v>-1655.8899999998976</v>
      </c>
      <c r="I27" s="197"/>
      <c r="J27" s="37"/>
    </row>
    <row r="28" spans="2:10" ht="21.75" hidden="1" customHeight="1" x14ac:dyDescent="0.25">
      <c r="B28" s="23"/>
      <c r="C28" s="24"/>
      <c r="D28" s="35" t="s">
        <v>94</v>
      </c>
      <c r="E28" s="35"/>
      <c r="F28" s="54">
        <v>0</v>
      </c>
      <c r="G28" s="54">
        <v>0</v>
      </c>
      <c r="H28" s="55">
        <f>+F28-G28</f>
        <v>0</v>
      </c>
      <c r="I28" s="197"/>
    </row>
    <row r="29" spans="2:10" ht="21" customHeight="1" x14ac:dyDescent="0.3">
      <c r="B29" s="23"/>
      <c r="C29" s="31" t="s">
        <v>30</v>
      </c>
      <c r="D29" s="31"/>
      <c r="E29" s="48"/>
      <c r="F29" s="49">
        <f t="shared" ref="F29:H29" si="6">SUM(F30:F33)</f>
        <v>32584248.329999998</v>
      </c>
      <c r="G29" s="49">
        <f t="shared" si="6"/>
        <v>32611747.950000003</v>
      </c>
      <c r="H29" s="207">
        <f t="shared" si="6"/>
        <v>-27499.62000000244</v>
      </c>
      <c r="I29" s="200"/>
    </row>
    <row r="30" spans="2:10" ht="21" customHeight="1" x14ac:dyDescent="0.25">
      <c r="B30" s="23"/>
      <c r="C30" s="24"/>
      <c r="D30" s="35" t="s">
        <v>31</v>
      </c>
      <c r="E30" s="35"/>
      <c r="F30" s="52">
        <v>14411714.779999999</v>
      </c>
      <c r="G30" s="52">
        <v>14427978.59</v>
      </c>
      <c r="H30" s="56">
        <f>+F30-G30</f>
        <v>-16263.810000000522</v>
      </c>
      <c r="I30" s="197"/>
    </row>
    <row r="31" spans="2:10" ht="21" customHeight="1" x14ac:dyDescent="0.25">
      <c r="B31" s="23"/>
      <c r="C31" s="24"/>
      <c r="D31" s="35" t="s">
        <v>32</v>
      </c>
      <c r="E31" s="35"/>
      <c r="F31" s="21">
        <v>17540180.77</v>
      </c>
      <c r="G31" s="21">
        <v>17551497.850000001</v>
      </c>
      <c r="H31" s="57">
        <f>+F31-G31</f>
        <v>-11317.080000001937</v>
      </c>
      <c r="I31" s="197"/>
    </row>
    <row r="32" spans="2:10" ht="20.25" customHeight="1" x14ac:dyDescent="0.25">
      <c r="B32" s="23"/>
      <c r="C32" s="24"/>
      <c r="D32" s="58" t="s">
        <v>93</v>
      </c>
      <c r="E32" s="35"/>
      <c r="F32" s="52">
        <v>632352.78</v>
      </c>
      <c r="G32" s="52">
        <v>632271.51</v>
      </c>
      <c r="H32" s="57">
        <f>+F32-G32</f>
        <v>81.270000000018626</v>
      </c>
      <c r="I32" s="197"/>
    </row>
    <row r="33" spans="2:9" ht="15.75" hidden="1" customHeight="1" x14ac:dyDescent="0.25">
      <c r="B33" s="23"/>
      <c r="C33" s="24"/>
      <c r="D33" s="35" t="s">
        <v>94</v>
      </c>
      <c r="E33" s="35"/>
      <c r="F33" s="59">
        <v>0</v>
      </c>
      <c r="G33" s="59">
        <v>0</v>
      </c>
      <c r="H33" s="60">
        <f>+F33-G33</f>
        <v>0</v>
      </c>
      <c r="I33" s="197"/>
    </row>
    <row r="34" spans="2:9" ht="21" customHeight="1" x14ac:dyDescent="0.3">
      <c r="B34" s="23"/>
      <c r="C34" s="31" t="s">
        <v>33</v>
      </c>
      <c r="D34" s="61"/>
      <c r="E34" s="62"/>
      <c r="F34" s="47">
        <f t="shared" ref="F34:H34" si="7">SUM(F35:F37)</f>
        <v>24610.55</v>
      </c>
      <c r="G34" s="47">
        <f t="shared" si="7"/>
        <v>24610.55</v>
      </c>
      <c r="H34" s="207">
        <f t="shared" si="7"/>
        <v>0</v>
      </c>
      <c r="I34" s="200"/>
    </row>
    <row r="35" spans="2:9" ht="21" customHeight="1" x14ac:dyDescent="0.25">
      <c r="B35" s="23"/>
      <c r="C35" s="24"/>
      <c r="D35" s="35" t="s">
        <v>34</v>
      </c>
      <c r="E35" s="35"/>
      <c r="F35" s="50">
        <v>24610.55</v>
      </c>
      <c r="G35" s="50">
        <v>24610.55</v>
      </c>
      <c r="H35" s="51">
        <f>+F35-G35</f>
        <v>0</v>
      </c>
      <c r="I35" s="197"/>
    </row>
    <row r="36" spans="2:9" ht="21" hidden="1" customHeight="1" x14ac:dyDescent="0.25">
      <c r="B36" s="23"/>
      <c r="C36" s="24"/>
      <c r="D36" s="35" t="s">
        <v>35</v>
      </c>
      <c r="E36" s="35"/>
      <c r="F36" s="36">
        <v>0</v>
      </c>
      <c r="G36" s="36">
        <v>0</v>
      </c>
      <c r="H36" s="51">
        <f>+F36-G36</f>
        <v>0</v>
      </c>
      <c r="I36" s="197"/>
    </row>
    <row r="37" spans="2:9" ht="21" hidden="1" customHeight="1" x14ac:dyDescent="0.25">
      <c r="B37" s="23"/>
      <c r="C37" s="24"/>
      <c r="D37" s="35" t="s">
        <v>36</v>
      </c>
      <c r="E37" s="35"/>
      <c r="F37" s="26">
        <v>0</v>
      </c>
      <c r="G37" s="26">
        <v>0</v>
      </c>
      <c r="H37" s="55">
        <f>+F37-G37</f>
        <v>0</v>
      </c>
      <c r="I37" s="197"/>
    </row>
    <row r="38" spans="2:9" ht="21" customHeight="1" x14ac:dyDescent="0.3">
      <c r="B38" s="23"/>
      <c r="C38" s="31" t="s">
        <v>37</v>
      </c>
      <c r="D38" s="31"/>
      <c r="E38" s="20"/>
      <c r="F38" s="47">
        <f t="shared" ref="F38:H38" si="8">SUM(F39:F42)</f>
        <v>20734553.100000001</v>
      </c>
      <c r="G38" s="47">
        <f t="shared" si="8"/>
        <v>20812441.150000002</v>
      </c>
      <c r="H38" s="47">
        <f t="shared" si="8"/>
        <v>-77888.049999999581</v>
      </c>
      <c r="I38" s="200"/>
    </row>
    <row r="39" spans="2:9" ht="21" customHeight="1" x14ac:dyDescent="0.25">
      <c r="B39" s="23"/>
      <c r="C39" s="24"/>
      <c r="D39" s="35" t="s">
        <v>38</v>
      </c>
      <c r="E39" s="35"/>
      <c r="F39" s="50">
        <v>16378526.99</v>
      </c>
      <c r="G39" s="50">
        <v>16439572.9</v>
      </c>
      <c r="H39" s="51">
        <f>+F39-G39</f>
        <v>-61045.910000000149</v>
      </c>
      <c r="I39" s="197"/>
    </row>
    <row r="40" spans="2:9" ht="21" customHeight="1" x14ac:dyDescent="0.25">
      <c r="B40" s="23"/>
      <c r="C40" s="24"/>
      <c r="D40" s="35" t="s">
        <v>39</v>
      </c>
      <c r="E40" s="35"/>
      <c r="F40" s="50">
        <v>4895424.49</v>
      </c>
      <c r="G40" s="50">
        <v>4901540.22</v>
      </c>
      <c r="H40" s="51">
        <f>+F40-G40</f>
        <v>-6115.7299999995157</v>
      </c>
      <c r="I40" s="197"/>
    </row>
    <row r="41" spans="2:9" ht="21" customHeight="1" x14ac:dyDescent="0.25">
      <c r="B41" s="23"/>
      <c r="C41" s="24"/>
      <c r="D41" s="35" t="s">
        <v>96</v>
      </c>
      <c r="E41" s="35"/>
      <c r="F41" s="50">
        <v>524700.28</v>
      </c>
      <c r="G41" s="50">
        <v>534101.68999999994</v>
      </c>
      <c r="H41" s="51">
        <f>+F41-G41</f>
        <v>-9401.4099999999162</v>
      </c>
      <c r="I41" s="197"/>
    </row>
    <row r="42" spans="2:9" ht="21" customHeight="1" x14ac:dyDescent="0.25">
      <c r="B42" s="23"/>
      <c r="C42" s="24"/>
      <c r="D42" s="35" t="s">
        <v>102</v>
      </c>
      <c r="E42" s="35"/>
      <c r="F42" s="64">
        <v>-1064098.6599999999</v>
      </c>
      <c r="G42" s="64">
        <v>-1062773.6599999999</v>
      </c>
      <c r="H42" s="55">
        <f>+F42-G42</f>
        <v>-1325</v>
      </c>
      <c r="I42" s="197"/>
    </row>
    <row r="43" spans="2:9" ht="21" customHeight="1" x14ac:dyDescent="0.3">
      <c r="B43" s="23" t="s">
        <v>105</v>
      </c>
      <c r="C43" s="31"/>
      <c r="D43" s="24"/>
      <c r="E43" s="65"/>
      <c r="F43" s="66">
        <v>-97852001.980000004</v>
      </c>
      <c r="G43" s="66">
        <v>-98080258.060000002</v>
      </c>
      <c r="H43" s="47">
        <f>+F43-G43</f>
        <v>228256.07999999821</v>
      </c>
      <c r="I43" s="200"/>
    </row>
    <row r="44" spans="2:9" ht="21" customHeight="1" x14ac:dyDescent="0.25">
      <c r="B44" s="23"/>
      <c r="C44" s="28"/>
      <c r="D44" s="28"/>
      <c r="E44" s="20"/>
      <c r="F44" s="30"/>
      <c r="G44" s="30"/>
      <c r="H44" s="29"/>
      <c r="I44" s="196"/>
    </row>
    <row r="45" spans="2:9" ht="21" customHeight="1" x14ac:dyDescent="0.3">
      <c r="B45" s="32" t="s">
        <v>40</v>
      </c>
      <c r="D45" s="19"/>
      <c r="E45" s="29"/>
      <c r="F45" s="67">
        <f t="shared" ref="F45:H45" si="9">+F48+F49</f>
        <v>8600481.4800000004</v>
      </c>
      <c r="G45" s="67">
        <f t="shared" si="9"/>
        <v>8741033.4700000007</v>
      </c>
      <c r="H45" s="67">
        <f t="shared" si="9"/>
        <v>-140551.99000000069</v>
      </c>
      <c r="I45" s="198"/>
    </row>
    <row r="46" spans="2:9" ht="21" hidden="1" customHeight="1" x14ac:dyDescent="0.25">
      <c r="B46" s="23"/>
      <c r="C46" s="35" t="s">
        <v>41</v>
      </c>
      <c r="D46" s="24"/>
      <c r="E46" s="35"/>
      <c r="F46" s="21">
        <v>0</v>
      </c>
      <c r="G46" s="21">
        <v>0</v>
      </c>
      <c r="H46" s="51">
        <f>+F46-G46</f>
        <v>0</v>
      </c>
      <c r="I46" s="197"/>
    </row>
    <row r="47" spans="2:9" ht="21" customHeight="1" x14ac:dyDescent="0.25">
      <c r="B47" s="23"/>
      <c r="C47" s="35" t="s">
        <v>42</v>
      </c>
      <c r="D47" s="24"/>
      <c r="E47" s="35"/>
      <c r="F47" s="21">
        <v>12318716.35</v>
      </c>
      <c r="G47" s="21">
        <v>12392621.33</v>
      </c>
      <c r="H47" s="51">
        <f>+F47-G47</f>
        <v>-73904.980000000447</v>
      </c>
      <c r="I47" s="197"/>
    </row>
    <row r="48" spans="2:9" ht="21" hidden="1" customHeight="1" x14ac:dyDescent="0.25">
      <c r="B48" s="23"/>
      <c r="C48" s="35" t="s">
        <v>24</v>
      </c>
      <c r="D48" s="24"/>
      <c r="E48" s="35"/>
      <c r="F48" s="39">
        <f>SUM(F46:F47)</f>
        <v>12318716.35</v>
      </c>
      <c r="G48" s="39">
        <f>SUM(G46:G47)</f>
        <v>12392621.33</v>
      </c>
      <c r="H48" s="206">
        <f t="shared" ref="H48" si="10">SUM(H46:H47)</f>
        <v>-73904.980000000447</v>
      </c>
      <c r="I48" s="197"/>
    </row>
    <row r="49" spans="2:9" ht="21" customHeight="1" x14ac:dyDescent="0.25">
      <c r="B49" s="23"/>
      <c r="C49" s="35" t="s">
        <v>43</v>
      </c>
      <c r="D49" s="24"/>
      <c r="E49" s="35"/>
      <c r="F49" s="42">
        <v>-3718234.87</v>
      </c>
      <c r="G49" s="42">
        <v>-3651587.86</v>
      </c>
      <c r="H49" s="208">
        <f>+F49-G49</f>
        <v>-66647.010000000242</v>
      </c>
      <c r="I49" s="199"/>
    </row>
    <row r="50" spans="2:9" ht="21" customHeight="1" x14ac:dyDescent="0.25">
      <c r="B50" s="23"/>
      <c r="C50" s="28"/>
      <c r="D50" s="28"/>
      <c r="E50" s="20"/>
      <c r="F50" s="30"/>
      <c r="G50" s="30"/>
      <c r="H50" s="29"/>
      <c r="I50" s="196"/>
    </row>
    <row r="51" spans="2:9" ht="21" customHeight="1" x14ac:dyDescent="0.3">
      <c r="B51" s="32" t="s">
        <v>5</v>
      </c>
      <c r="D51" s="19"/>
      <c r="E51" s="29"/>
      <c r="F51" s="67">
        <f>SUM(F52:F56)</f>
        <v>4753807.67</v>
      </c>
      <c r="G51" s="67">
        <f>SUM(G52:G56)</f>
        <v>6733741.1000000006</v>
      </c>
      <c r="H51" s="67">
        <f>SUM(H52:H56)</f>
        <v>-1979933.4300000004</v>
      </c>
      <c r="I51" s="198"/>
    </row>
    <row r="52" spans="2:9" ht="21" customHeight="1" x14ac:dyDescent="0.25">
      <c r="B52" s="68"/>
      <c r="C52" s="35" t="s">
        <v>44</v>
      </c>
      <c r="D52" s="40"/>
      <c r="E52" s="35"/>
      <c r="F52" s="36">
        <v>112803.04</v>
      </c>
      <c r="G52" s="36">
        <v>117892.86</v>
      </c>
      <c r="H52" s="51">
        <f>+F52-G52</f>
        <v>-5089.820000000007</v>
      </c>
      <c r="I52" s="197"/>
    </row>
    <row r="53" spans="2:9" ht="21" customHeight="1" x14ac:dyDescent="0.25">
      <c r="B53" s="68"/>
      <c r="C53" s="35" t="s">
        <v>45</v>
      </c>
      <c r="D53" s="40"/>
      <c r="E53" s="35"/>
      <c r="F53" s="36">
        <v>55.92</v>
      </c>
      <c r="G53" s="36">
        <v>25.71</v>
      </c>
      <c r="H53" s="51">
        <f>+F53-G53</f>
        <v>30.21</v>
      </c>
      <c r="I53" s="197"/>
    </row>
    <row r="54" spans="2:9" ht="21" customHeight="1" x14ac:dyDescent="0.25">
      <c r="B54" s="68"/>
      <c r="C54" s="35" t="s">
        <v>46</v>
      </c>
      <c r="D54" s="40"/>
      <c r="E54" s="35"/>
      <c r="F54" s="36">
        <v>4599360.1399999997</v>
      </c>
      <c r="G54" s="36">
        <v>6573948.96</v>
      </c>
      <c r="H54" s="51">
        <f>+F54-G54</f>
        <v>-1974588.8200000003</v>
      </c>
      <c r="I54" s="197"/>
    </row>
    <row r="55" spans="2:9" ht="21" customHeight="1" x14ac:dyDescent="0.25">
      <c r="B55" s="68"/>
      <c r="C55" s="35" t="s">
        <v>123</v>
      </c>
      <c r="D55" s="40"/>
      <c r="E55" s="35"/>
      <c r="F55" s="36">
        <v>40000</v>
      </c>
      <c r="G55" s="36">
        <v>40285</v>
      </c>
      <c r="H55" s="51">
        <f>+F55-G55</f>
        <v>-285</v>
      </c>
      <c r="I55" s="197"/>
    </row>
    <row r="56" spans="2:9" ht="21" customHeight="1" x14ac:dyDescent="0.25">
      <c r="B56" s="68"/>
      <c r="C56" s="35" t="s">
        <v>47</v>
      </c>
      <c r="D56" s="40"/>
      <c r="E56" s="35"/>
      <c r="F56" s="38">
        <v>1588.57</v>
      </c>
      <c r="G56" s="38">
        <v>1588.57</v>
      </c>
      <c r="H56" s="204">
        <f>+F56-G56</f>
        <v>0</v>
      </c>
      <c r="I56" s="197"/>
    </row>
    <row r="57" spans="2:9" ht="21" customHeight="1" x14ac:dyDescent="0.25">
      <c r="B57" s="68"/>
      <c r="C57" s="19"/>
      <c r="D57" s="19"/>
      <c r="E57" s="29"/>
      <c r="F57" s="23"/>
      <c r="G57" s="23"/>
      <c r="H57" s="69"/>
      <c r="I57" s="196"/>
    </row>
    <row r="58" spans="2:9" ht="21" customHeight="1" x14ac:dyDescent="0.3">
      <c r="B58" s="32" t="s">
        <v>48</v>
      </c>
      <c r="D58" s="19"/>
      <c r="E58" s="29"/>
      <c r="F58" s="67">
        <f>+F59+F60</f>
        <v>77677.389999999956</v>
      </c>
      <c r="G58" s="67">
        <f>+G59+G60</f>
        <v>60734.06</v>
      </c>
      <c r="H58" s="67">
        <f t="shared" ref="H58" si="11">+H59+H60</f>
        <v>16943.329999999958</v>
      </c>
      <c r="I58" s="198"/>
    </row>
    <row r="59" spans="2:9" ht="21" customHeight="1" x14ac:dyDescent="0.25">
      <c r="B59" s="17"/>
      <c r="C59" s="51" t="s">
        <v>49</v>
      </c>
      <c r="D59" s="40"/>
      <c r="E59" s="51"/>
      <c r="F59" s="56">
        <v>489047.47</v>
      </c>
      <c r="G59" s="56">
        <v>470378.97</v>
      </c>
      <c r="H59" s="56">
        <f>+F59-G59</f>
        <v>18668.5</v>
      </c>
      <c r="I59" s="197"/>
    </row>
    <row r="60" spans="2:9" ht="21" customHeight="1" x14ac:dyDescent="0.25">
      <c r="B60" s="70"/>
      <c r="C60" s="55" t="s">
        <v>50</v>
      </c>
      <c r="D60" s="71"/>
      <c r="E60" s="55"/>
      <c r="F60" s="54">
        <v>-411370.08</v>
      </c>
      <c r="G60" s="54">
        <v>-409644.91</v>
      </c>
      <c r="H60" s="54">
        <f>+F60-G60</f>
        <v>-1725.1700000000419</v>
      </c>
      <c r="I60" s="197"/>
    </row>
    <row r="61" spans="2:9" ht="21" customHeight="1" thickBot="1" x14ac:dyDescent="0.35">
      <c r="B61" s="72" t="s">
        <v>51</v>
      </c>
      <c r="C61" s="72"/>
      <c r="D61" s="73"/>
      <c r="E61" s="74"/>
      <c r="F61" s="75">
        <f>+F8+F14+F22+F45+F51+F58</f>
        <v>140068981.81999996</v>
      </c>
      <c r="G61" s="75">
        <f>+G8+G14+G22+G45+G51+G58</f>
        <v>140348359.12000003</v>
      </c>
      <c r="H61" s="209">
        <f>+F61-G61</f>
        <v>-279377.30000007153</v>
      </c>
      <c r="I61" s="198"/>
    </row>
    <row r="62" spans="2:9" ht="15.75" x14ac:dyDescent="0.25">
      <c r="B62" s="76"/>
      <c r="C62" s="76"/>
      <c r="D62" s="76"/>
      <c r="E62" s="76"/>
      <c r="F62" s="28"/>
      <c r="G62" s="28"/>
    </row>
    <row r="63" spans="2:9" ht="16.5" customHeight="1" x14ac:dyDescent="0.25">
      <c r="B63" s="271"/>
      <c r="C63" s="271"/>
      <c r="D63" s="271"/>
      <c r="E63" s="271"/>
      <c r="F63" s="271"/>
      <c r="G63" s="271"/>
      <c r="H63" s="271"/>
      <c r="I63" s="222"/>
    </row>
    <row r="64" spans="2:9" ht="29.25" customHeight="1" x14ac:dyDescent="0.25">
      <c r="B64" s="77"/>
      <c r="C64" s="78"/>
      <c r="D64" s="78"/>
      <c r="E64" s="79"/>
      <c r="F64" s="249" t="str">
        <f>+F6</f>
        <v>Febrero 2021</v>
      </c>
      <c r="G64" s="249" t="str">
        <f>+G6</f>
        <v>Enero 2021</v>
      </c>
      <c r="H64" s="210" t="s">
        <v>108</v>
      </c>
      <c r="I64" s="223"/>
    </row>
    <row r="65" spans="2:9" ht="15.75" x14ac:dyDescent="0.25">
      <c r="B65" s="80" t="s">
        <v>52</v>
      </c>
      <c r="C65" s="81"/>
      <c r="D65" s="81"/>
      <c r="E65" s="82"/>
      <c r="F65" s="83" t="s">
        <v>14</v>
      </c>
      <c r="G65" s="84">
        <v>-2</v>
      </c>
      <c r="H65" s="211" t="s">
        <v>15</v>
      </c>
      <c r="I65" s="224"/>
    </row>
    <row r="66" spans="2:9" ht="21" customHeight="1" x14ac:dyDescent="0.3">
      <c r="B66" s="85" t="s">
        <v>53</v>
      </c>
      <c r="C66" s="19"/>
      <c r="D66" s="19"/>
      <c r="E66" s="28"/>
      <c r="F66" s="33">
        <f>SUM(F67:F70)</f>
        <v>703188.54999999993</v>
      </c>
      <c r="G66" s="33">
        <f t="shared" ref="G66" si="12">SUM(G67:G70)</f>
        <v>829148.21</v>
      </c>
      <c r="H66" s="205">
        <f t="shared" ref="H66" si="13">SUM(H67:H70)</f>
        <v>-125959.66</v>
      </c>
      <c r="I66" s="198"/>
    </row>
    <row r="67" spans="2:9" ht="21" customHeight="1" x14ac:dyDescent="0.25">
      <c r="B67" s="86"/>
      <c r="C67" s="58" t="s">
        <v>100</v>
      </c>
      <c r="D67" s="58"/>
      <c r="E67" s="24"/>
      <c r="F67" s="68">
        <v>77196.91</v>
      </c>
      <c r="G67" s="68">
        <v>167788.97</v>
      </c>
      <c r="H67" s="53">
        <f>+F67-G67</f>
        <v>-90592.06</v>
      </c>
      <c r="I67" s="197"/>
    </row>
    <row r="68" spans="2:9" ht="21" customHeight="1" x14ac:dyDescent="0.25">
      <c r="B68" s="86"/>
      <c r="C68" s="58" t="s">
        <v>54</v>
      </c>
      <c r="D68" s="40"/>
      <c r="E68" s="24"/>
      <c r="F68" s="68">
        <v>57720.32</v>
      </c>
      <c r="G68" s="68">
        <v>38747.279999999999</v>
      </c>
      <c r="H68" s="53">
        <f>+F68-G68</f>
        <v>18973.04</v>
      </c>
      <c r="I68" s="197"/>
    </row>
    <row r="69" spans="2:9" ht="21" customHeight="1" x14ac:dyDescent="0.25">
      <c r="B69" s="86"/>
      <c r="C69" s="58" t="s">
        <v>55</v>
      </c>
      <c r="D69" s="40"/>
      <c r="E69" s="24"/>
      <c r="F69" s="68">
        <v>568271.31999999995</v>
      </c>
      <c r="G69" s="68">
        <v>622611.96</v>
      </c>
      <c r="H69" s="53">
        <f>+F69-G69</f>
        <v>-54340.640000000014</v>
      </c>
      <c r="I69" s="197"/>
    </row>
    <row r="70" spans="2:9" ht="21" customHeight="1" x14ac:dyDescent="0.25">
      <c r="B70" s="86"/>
      <c r="C70" s="58" t="s">
        <v>56</v>
      </c>
      <c r="D70" s="40"/>
      <c r="E70" s="24"/>
      <c r="F70" s="59">
        <v>0</v>
      </c>
      <c r="G70" s="59">
        <v>0</v>
      </c>
      <c r="H70" s="54">
        <f>+F70-G70</f>
        <v>0</v>
      </c>
      <c r="I70" s="197"/>
    </row>
    <row r="71" spans="2:9" ht="21" customHeight="1" x14ac:dyDescent="0.25">
      <c r="B71" s="87"/>
      <c r="C71" s="76"/>
      <c r="D71" s="76"/>
      <c r="E71" s="76"/>
      <c r="F71" s="88"/>
      <c r="G71" s="88"/>
      <c r="H71" s="89"/>
      <c r="I71" s="196"/>
    </row>
    <row r="72" spans="2:9" ht="21" customHeight="1" x14ac:dyDescent="0.3">
      <c r="B72" s="85" t="s">
        <v>57</v>
      </c>
      <c r="C72" s="19"/>
      <c r="D72" s="19"/>
      <c r="E72" s="28"/>
      <c r="F72" s="33">
        <f t="shared" ref="F72:H72" si="14">SUM(F73:F74)</f>
        <v>108545544.59999999</v>
      </c>
      <c r="G72" s="33">
        <f t="shared" si="14"/>
        <v>108915544.59999999</v>
      </c>
      <c r="H72" s="205">
        <f t="shared" si="14"/>
        <v>-370000</v>
      </c>
      <c r="I72" s="198"/>
    </row>
    <row r="73" spans="2:9" ht="21" customHeight="1" x14ac:dyDescent="0.25">
      <c r="B73" s="90"/>
      <c r="C73" s="58" t="s">
        <v>58</v>
      </c>
      <c r="D73" s="24"/>
      <c r="E73" s="58"/>
      <c r="F73" s="91">
        <v>108545544.59999999</v>
      </c>
      <c r="G73" s="91">
        <v>108915544.59999999</v>
      </c>
      <c r="H73" s="212">
        <f>+F73-G73</f>
        <v>-370000</v>
      </c>
      <c r="I73" s="197"/>
    </row>
    <row r="74" spans="2:9" ht="21" hidden="1" customHeight="1" x14ac:dyDescent="0.25">
      <c r="B74" s="90"/>
      <c r="C74" s="58" t="s">
        <v>59</v>
      </c>
      <c r="D74" s="24"/>
      <c r="E74" s="58"/>
      <c r="F74" s="38">
        <v>0</v>
      </c>
      <c r="G74" s="38">
        <v>0</v>
      </c>
      <c r="H74" s="204">
        <f>+F74-G74</f>
        <v>0</v>
      </c>
      <c r="I74" s="197"/>
    </row>
    <row r="75" spans="2:9" ht="21" customHeight="1" x14ac:dyDescent="0.25">
      <c r="B75" s="90"/>
      <c r="C75" s="28"/>
      <c r="D75" s="28"/>
      <c r="E75" s="34"/>
      <c r="F75" s="30"/>
      <c r="G75" s="30"/>
      <c r="H75" s="29"/>
      <c r="I75" s="196"/>
    </row>
    <row r="76" spans="2:9" ht="21" customHeight="1" x14ac:dyDescent="0.3">
      <c r="B76" s="85" t="s">
        <v>60</v>
      </c>
      <c r="C76" s="19"/>
      <c r="D76" s="19"/>
      <c r="E76" s="28"/>
      <c r="F76" s="33">
        <f t="shared" ref="F76:H76" si="15">SUM(F77:F79)</f>
        <v>905802.27</v>
      </c>
      <c r="G76" s="33">
        <f t="shared" si="15"/>
        <v>867206.42</v>
      </c>
      <c r="H76" s="205">
        <f t="shared" si="15"/>
        <v>38595.849999999969</v>
      </c>
      <c r="I76" s="198"/>
    </row>
    <row r="77" spans="2:9" ht="21" customHeight="1" x14ac:dyDescent="0.25">
      <c r="B77" s="90"/>
      <c r="C77" s="24" t="s">
        <v>61</v>
      </c>
      <c r="D77" s="24"/>
      <c r="F77" s="36">
        <v>111397.51</v>
      </c>
      <c r="G77" s="36">
        <v>111140.51</v>
      </c>
      <c r="H77" s="51">
        <f>+F77-G77</f>
        <v>257</v>
      </c>
      <c r="I77" s="197"/>
    </row>
    <row r="78" spans="2:9" ht="21" customHeight="1" x14ac:dyDescent="0.25">
      <c r="B78" s="90"/>
      <c r="C78" s="24" t="s">
        <v>60</v>
      </c>
      <c r="D78" s="24"/>
      <c r="F78" s="36">
        <v>793946.23</v>
      </c>
      <c r="G78" s="36">
        <v>755383.89</v>
      </c>
      <c r="H78" s="51">
        <f>+F78-G78</f>
        <v>38562.339999999967</v>
      </c>
      <c r="I78" s="197"/>
    </row>
    <row r="79" spans="2:9" ht="21" customHeight="1" x14ac:dyDescent="0.25">
      <c r="B79" s="90"/>
      <c r="C79" s="58" t="s">
        <v>62</v>
      </c>
      <c r="D79" s="24"/>
      <c r="E79" s="58"/>
      <c r="F79" s="26">
        <v>458.53</v>
      </c>
      <c r="G79" s="26">
        <v>682.02</v>
      </c>
      <c r="H79" s="51">
        <f>+F79-G79</f>
        <v>-223.49</v>
      </c>
      <c r="I79" s="197"/>
    </row>
    <row r="80" spans="2:9" ht="21" customHeight="1" x14ac:dyDescent="0.3">
      <c r="B80" s="92"/>
      <c r="C80" s="93"/>
      <c r="D80" s="93"/>
      <c r="E80" s="94" t="s">
        <v>63</v>
      </c>
      <c r="F80" s="33">
        <f t="shared" ref="F80:H80" si="16">F72+F66+F76</f>
        <v>110154535.41999999</v>
      </c>
      <c r="G80" s="33">
        <f t="shared" si="16"/>
        <v>110611899.22999999</v>
      </c>
      <c r="H80" s="67">
        <f t="shared" si="16"/>
        <v>-457363.81000000006</v>
      </c>
      <c r="I80" s="198"/>
    </row>
    <row r="81" spans="2:9" ht="15.75" x14ac:dyDescent="0.25">
      <c r="B81" s="90"/>
      <c r="C81" s="28"/>
      <c r="D81" s="28"/>
      <c r="E81" s="28"/>
      <c r="F81" s="95"/>
      <c r="G81" s="95"/>
      <c r="H81" s="128"/>
      <c r="I81" s="196"/>
    </row>
    <row r="82" spans="2:9" ht="21" customHeight="1" x14ac:dyDescent="0.25">
      <c r="B82" s="96" t="s">
        <v>8</v>
      </c>
      <c r="C82" s="97"/>
      <c r="D82" s="97"/>
      <c r="E82" s="83"/>
      <c r="F82" s="98"/>
      <c r="G82" s="98"/>
      <c r="H82" s="213"/>
      <c r="I82" s="196"/>
    </row>
    <row r="83" spans="2:9" ht="21" customHeight="1" x14ac:dyDescent="0.3">
      <c r="B83" s="85" t="s">
        <v>9</v>
      </c>
      <c r="C83" s="19"/>
      <c r="D83" s="19"/>
      <c r="E83" s="28"/>
      <c r="F83" s="33">
        <f t="shared" ref="F83:H83" si="17">+F84+F95+F100</f>
        <v>126264931.62</v>
      </c>
      <c r="G83" s="33">
        <f t="shared" si="17"/>
        <v>126384931.62</v>
      </c>
      <c r="H83" s="214">
        <f t="shared" si="17"/>
        <v>-120000</v>
      </c>
      <c r="I83" s="198"/>
    </row>
    <row r="84" spans="2:9" ht="21" customHeight="1" x14ac:dyDescent="0.3">
      <c r="B84" s="86"/>
      <c r="C84" s="19" t="s">
        <v>64</v>
      </c>
      <c r="D84" s="19"/>
      <c r="E84" s="28"/>
      <c r="F84" s="99">
        <f t="shared" ref="F84:H84" si="18">SUM(F85:F94)</f>
        <v>78559179.930000007</v>
      </c>
      <c r="G84" s="99">
        <f t="shared" si="18"/>
        <v>78679179.930000007</v>
      </c>
      <c r="H84" s="47">
        <f t="shared" si="18"/>
        <v>-120000</v>
      </c>
      <c r="I84" s="200"/>
    </row>
    <row r="85" spans="2:9" ht="21" customHeight="1" x14ac:dyDescent="0.25">
      <c r="B85" s="90"/>
      <c r="C85" s="28"/>
      <c r="D85" s="58" t="s">
        <v>65</v>
      </c>
      <c r="E85" s="58"/>
      <c r="F85" s="100">
        <v>47174927.689999998</v>
      </c>
      <c r="G85" s="100">
        <v>47174927.689999998</v>
      </c>
      <c r="H85" s="53">
        <f t="shared" ref="H85:H94" si="19">+F85-G85</f>
        <v>0</v>
      </c>
      <c r="I85" s="197"/>
    </row>
    <row r="86" spans="2:9" ht="21" customHeight="1" x14ac:dyDescent="0.25">
      <c r="B86" s="90"/>
      <c r="C86" s="28"/>
      <c r="D86" s="58" t="s">
        <v>66</v>
      </c>
      <c r="E86" s="58"/>
      <c r="F86" s="100">
        <v>4223599.72</v>
      </c>
      <c r="G86" s="100">
        <v>4223599.72</v>
      </c>
      <c r="H86" s="53">
        <f t="shared" si="19"/>
        <v>0</v>
      </c>
      <c r="I86" s="197"/>
    </row>
    <row r="87" spans="2:9" ht="21" hidden="1" customHeight="1" x14ac:dyDescent="0.25">
      <c r="B87" s="90"/>
      <c r="C87" s="28"/>
      <c r="D87" s="58" t="s">
        <v>67</v>
      </c>
      <c r="E87" s="58"/>
      <c r="F87" s="100">
        <v>0</v>
      </c>
      <c r="G87" s="100">
        <v>0</v>
      </c>
      <c r="H87" s="53">
        <f t="shared" si="19"/>
        <v>0</v>
      </c>
      <c r="I87" s="197"/>
    </row>
    <row r="88" spans="2:9" ht="21" customHeight="1" x14ac:dyDescent="0.25">
      <c r="B88" s="90"/>
      <c r="C88" s="28"/>
      <c r="D88" s="58" t="s">
        <v>116</v>
      </c>
      <c r="E88" s="58"/>
      <c r="F88" s="100">
        <v>859660.80000000005</v>
      </c>
      <c r="G88" s="100">
        <v>859660.80000000005</v>
      </c>
      <c r="H88" s="53">
        <f t="shared" si="19"/>
        <v>0</v>
      </c>
      <c r="I88" s="197"/>
    </row>
    <row r="89" spans="2:9" ht="21" customHeight="1" x14ac:dyDescent="0.25">
      <c r="B89" s="90"/>
      <c r="C89" s="28"/>
      <c r="D89" s="58" t="s">
        <v>68</v>
      </c>
      <c r="E89" s="58"/>
      <c r="F89" s="100">
        <v>21508396.07</v>
      </c>
      <c r="G89" s="100">
        <v>21628396.07</v>
      </c>
      <c r="H89" s="53">
        <f t="shared" si="19"/>
        <v>-120000</v>
      </c>
      <c r="I89" s="197"/>
    </row>
    <row r="90" spans="2:9" ht="21" customHeight="1" x14ac:dyDescent="0.25">
      <c r="B90" s="90"/>
      <c r="C90" s="28"/>
      <c r="D90" s="58" t="s">
        <v>69</v>
      </c>
      <c r="E90" s="58"/>
      <c r="F90" s="100">
        <v>2421927.2799999998</v>
      </c>
      <c r="G90" s="100">
        <v>2421927.2799999998</v>
      </c>
      <c r="H90" s="53">
        <f t="shared" si="19"/>
        <v>0</v>
      </c>
      <c r="I90" s="197"/>
    </row>
    <row r="91" spans="2:9" ht="21" customHeight="1" x14ac:dyDescent="0.25">
      <c r="B91" s="90"/>
      <c r="C91" s="28"/>
      <c r="D91" s="58" t="s">
        <v>70</v>
      </c>
      <c r="E91" s="58"/>
      <c r="F91" s="100">
        <v>1646975.51</v>
      </c>
      <c r="G91" s="100">
        <v>1646975.51</v>
      </c>
      <c r="H91" s="53">
        <f t="shared" si="19"/>
        <v>0</v>
      </c>
      <c r="I91" s="197"/>
    </row>
    <row r="92" spans="2:9" ht="21" customHeight="1" x14ac:dyDescent="0.25">
      <c r="B92" s="90"/>
      <c r="C92" s="28"/>
      <c r="D92" s="58" t="s">
        <v>112</v>
      </c>
      <c r="E92" s="58"/>
      <c r="F92" s="100">
        <v>475190.5</v>
      </c>
      <c r="G92" s="100">
        <v>475190.5</v>
      </c>
      <c r="H92" s="53">
        <f t="shared" si="19"/>
        <v>0</v>
      </c>
      <c r="I92" s="197"/>
    </row>
    <row r="93" spans="2:9" ht="21" hidden="1" customHeight="1" x14ac:dyDescent="0.25">
      <c r="B93" s="90"/>
      <c r="C93" s="28"/>
      <c r="D93" s="58" t="s">
        <v>121</v>
      </c>
      <c r="E93" s="58"/>
      <c r="F93" s="100">
        <v>0</v>
      </c>
      <c r="G93" s="100">
        <v>0</v>
      </c>
      <c r="H93" s="53">
        <f t="shared" si="19"/>
        <v>0</v>
      </c>
      <c r="I93" s="197"/>
    </row>
    <row r="94" spans="2:9" ht="21" customHeight="1" x14ac:dyDescent="0.25">
      <c r="B94" s="90"/>
      <c r="C94" s="28"/>
      <c r="D94" s="58" t="s">
        <v>99</v>
      </c>
      <c r="E94" s="58"/>
      <c r="F94" s="59">
        <v>248502.36</v>
      </c>
      <c r="G94" s="59">
        <v>248502.36</v>
      </c>
      <c r="H94" s="54">
        <f t="shared" si="19"/>
        <v>0</v>
      </c>
      <c r="I94" s="197"/>
    </row>
    <row r="95" spans="2:9" ht="21" customHeight="1" x14ac:dyDescent="0.3">
      <c r="B95" s="90"/>
      <c r="C95" s="19" t="s">
        <v>71</v>
      </c>
      <c r="D95" s="19"/>
      <c r="E95" s="28"/>
      <c r="F95" s="99">
        <f t="shared" ref="F95:H95" si="20">SUM(F96:F98)</f>
        <v>46216987.689999998</v>
      </c>
      <c r="G95" s="99">
        <f t="shared" si="20"/>
        <v>46216987.689999998</v>
      </c>
      <c r="H95" s="47">
        <f t="shared" si="20"/>
        <v>0</v>
      </c>
      <c r="I95" s="200"/>
    </row>
    <row r="96" spans="2:9" ht="21" customHeight="1" x14ac:dyDescent="0.25">
      <c r="B96" s="90"/>
      <c r="C96" s="28"/>
      <c r="D96" s="58" t="s">
        <v>72</v>
      </c>
      <c r="E96" s="58"/>
      <c r="F96" s="100">
        <v>14032640.65</v>
      </c>
      <c r="G96" s="100">
        <v>14032640.65</v>
      </c>
      <c r="H96" s="53">
        <f>+F96-G96</f>
        <v>0</v>
      </c>
      <c r="I96" s="197"/>
    </row>
    <row r="97" spans="2:9" ht="21" customHeight="1" x14ac:dyDescent="0.25">
      <c r="B97" s="90"/>
      <c r="C97" s="28"/>
      <c r="D97" s="58" t="s">
        <v>73</v>
      </c>
      <c r="E97" s="58"/>
      <c r="F97" s="100">
        <v>28571428.57</v>
      </c>
      <c r="G97" s="100">
        <v>28571428.57</v>
      </c>
      <c r="H97" s="53">
        <f>+F97-G97</f>
        <v>0</v>
      </c>
      <c r="I97" s="197"/>
    </row>
    <row r="98" spans="2:9" ht="21" customHeight="1" x14ac:dyDescent="0.25">
      <c r="B98" s="90"/>
      <c r="C98" s="28"/>
      <c r="D98" s="58" t="s">
        <v>74</v>
      </c>
      <c r="E98" s="58"/>
      <c r="F98" s="101">
        <v>3612918.47</v>
      </c>
      <c r="G98" s="101">
        <v>3612918.47</v>
      </c>
      <c r="H98" s="54">
        <f>+F98-G98</f>
        <v>0</v>
      </c>
      <c r="I98" s="197"/>
    </row>
    <row r="99" spans="2:9" ht="11.25" customHeight="1" x14ac:dyDescent="0.25">
      <c r="B99" s="90"/>
      <c r="C99" s="28"/>
      <c r="D99" s="58"/>
      <c r="E99" s="58"/>
      <c r="F99" s="100"/>
      <c r="G99" s="100"/>
      <c r="H99" s="56"/>
      <c r="I99" s="197"/>
    </row>
    <row r="100" spans="2:9" ht="21" customHeight="1" x14ac:dyDescent="0.3">
      <c r="B100" s="90"/>
      <c r="C100" s="19" t="s">
        <v>97</v>
      </c>
      <c r="D100" s="58"/>
      <c r="E100" s="58"/>
      <c r="F100" s="99">
        <f>+F101</f>
        <v>1488764</v>
      </c>
      <c r="G100" s="99">
        <f>+G101</f>
        <v>1488764</v>
      </c>
      <c r="H100" s="102">
        <f>+F100-G100</f>
        <v>0</v>
      </c>
      <c r="I100" s="200"/>
    </row>
    <row r="101" spans="2:9" ht="21" customHeight="1" x14ac:dyDescent="0.25">
      <c r="B101" s="90"/>
      <c r="C101" s="28"/>
      <c r="D101" s="58" t="s">
        <v>98</v>
      </c>
      <c r="E101" s="58"/>
      <c r="F101" s="100">
        <v>1488764</v>
      </c>
      <c r="G101" s="100">
        <v>1488764</v>
      </c>
      <c r="H101" s="103">
        <f>+F101-G101</f>
        <v>0</v>
      </c>
      <c r="I101" s="197"/>
    </row>
    <row r="102" spans="2:9" ht="11.25" customHeight="1" x14ac:dyDescent="0.25">
      <c r="B102" s="90"/>
      <c r="C102" s="28"/>
      <c r="D102" s="28"/>
      <c r="E102" s="28"/>
      <c r="F102" s="104"/>
      <c r="G102" s="104"/>
      <c r="H102" s="215"/>
      <c r="I102" s="196"/>
    </row>
    <row r="103" spans="2:9" ht="21" customHeight="1" x14ac:dyDescent="0.3">
      <c r="B103" s="85" t="s">
        <v>10</v>
      </c>
      <c r="C103" s="19"/>
      <c r="D103" s="19"/>
      <c r="E103" s="28"/>
      <c r="F103" s="33">
        <f t="shared" ref="F103:H103" si="21">SUM(F104:F107)</f>
        <v>133540526.95</v>
      </c>
      <c r="G103" s="33">
        <f t="shared" si="21"/>
        <v>133660526.95</v>
      </c>
      <c r="H103" s="205">
        <f t="shared" si="21"/>
        <v>-120000</v>
      </c>
      <c r="I103" s="198"/>
    </row>
    <row r="104" spans="2:9" ht="21" customHeight="1" x14ac:dyDescent="0.25">
      <c r="B104" s="90"/>
      <c r="C104" s="58" t="s">
        <v>75</v>
      </c>
      <c r="D104" s="24"/>
      <c r="E104" s="58"/>
      <c r="F104" s="105">
        <v>70093178.200000003</v>
      </c>
      <c r="G104" s="105">
        <v>70093178.200000003</v>
      </c>
      <c r="H104" s="216">
        <f>+F104-G104</f>
        <v>0</v>
      </c>
      <c r="I104" s="199"/>
    </row>
    <row r="105" spans="2:9" ht="21" customHeight="1" x14ac:dyDescent="0.25">
      <c r="B105" s="90"/>
      <c r="C105" s="58" t="s">
        <v>76</v>
      </c>
      <c r="D105" s="24"/>
      <c r="E105" s="58"/>
      <c r="F105" s="105">
        <f>50356324.84-1148158.07</f>
        <v>49208166.770000003</v>
      </c>
      <c r="G105" s="105">
        <f>50356324.84-1148158.07</f>
        <v>49208166.770000003</v>
      </c>
      <c r="H105" s="216">
        <f>+F105-G105</f>
        <v>0</v>
      </c>
      <c r="I105" s="199"/>
    </row>
    <row r="106" spans="2:9" ht="21" customHeight="1" x14ac:dyDescent="0.25">
      <c r="B106" s="90"/>
      <c r="C106" s="58" t="s">
        <v>92</v>
      </c>
      <c r="D106" s="24"/>
      <c r="E106" s="58"/>
      <c r="F106" s="105">
        <v>14239181.98</v>
      </c>
      <c r="G106" s="105">
        <v>14359181.98</v>
      </c>
      <c r="H106" s="216">
        <f>+F106-G106</f>
        <v>-120000</v>
      </c>
      <c r="I106" s="199"/>
    </row>
    <row r="107" spans="2:9" ht="21" hidden="1" customHeight="1" x14ac:dyDescent="0.25">
      <c r="B107" s="90"/>
      <c r="C107" s="58" t="s">
        <v>101</v>
      </c>
      <c r="D107" s="24"/>
      <c r="E107" s="58"/>
      <c r="F107" s="36">
        <v>0</v>
      </c>
      <c r="G107" s="36">
        <v>0</v>
      </c>
      <c r="H107" s="51">
        <f>+F107-G107</f>
        <v>0</v>
      </c>
      <c r="I107" s="197"/>
    </row>
    <row r="108" spans="2:9" ht="11.25" customHeight="1" x14ac:dyDescent="0.25">
      <c r="B108" s="90"/>
      <c r="C108" s="28"/>
      <c r="D108" s="28"/>
      <c r="E108" s="28"/>
      <c r="F108" s="104"/>
      <c r="G108" s="104"/>
      <c r="H108" s="217"/>
      <c r="I108" s="196"/>
    </row>
    <row r="109" spans="2:9" ht="21" customHeight="1" x14ac:dyDescent="0.3">
      <c r="B109" s="85" t="s">
        <v>11</v>
      </c>
      <c r="C109" s="19"/>
      <c r="D109" s="19"/>
      <c r="E109" s="28"/>
      <c r="F109" s="106">
        <f t="shared" ref="F109:H109" si="22">F110+F111</f>
        <v>-229891012.16999999</v>
      </c>
      <c r="G109" s="106">
        <f t="shared" si="22"/>
        <v>-230308998.67999998</v>
      </c>
      <c r="H109" s="218">
        <f t="shared" si="22"/>
        <v>417986.51</v>
      </c>
      <c r="I109" s="202"/>
    </row>
    <row r="110" spans="2:9" ht="21" customHeight="1" x14ac:dyDescent="0.25">
      <c r="B110" s="90"/>
      <c r="C110" s="58" t="s">
        <v>145</v>
      </c>
      <c r="D110" s="24"/>
      <c r="E110" s="58"/>
      <c r="F110" s="105">
        <v>-230638283.66999999</v>
      </c>
      <c r="G110" s="105">
        <v>-230758283.66999999</v>
      </c>
      <c r="H110" s="216">
        <f>+F110-G110</f>
        <v>120000</v>
      </c>
      <c r="I110" s="199"/>
    </row>
    <row r="111" spans="2:9" ht="21" customHeight="1" x14ac:dyDescent="0.25">
      <c r="B111" s="90"/>
      <c r="C111" s="58" t="s">
        <v>143</v>
      </c>
      <c r="D111" s="24"/>
      <c r="E111" s="58"/>
      <c r="F111" s="38">
        <v>747271.5</v>
      </c>
      <c r="G111" s="38">
        <v>449284.99</v>
      </c>
      <c r="H111" s="204">
        <f>+F111-G111</f>
        <v>297986.51</v>
      </c>
      <c r="I111" s="197"/>
    </row>
    <row r="112" spans="2:9" ht="21" customHeight="1" x14ac:dyDescent="0.3">
      <c r="B112" s="92"/>
      <c r="C112" s="93"/>
      <c r="D112" s="93"/>
      <c r="E112" s="107" t="s">
        <v>12</v>
      </c>
      <c r="F112" s="16">
        <f t="shared" ref="F112:H112" si="23">F83+F103+F109</f>
        <v>29914446.400000006</v>
      </c>
      <c r="G112" s="16">
        <f t="shared" si="23"/>
        <v>29736459.890000015</v>
      </c>
      <c r="H112" s="203">
        <f t="shared" si="23"/>
        <v>177986.51</v>
      </c>
      <c r="I112" s="198"/>
    </row>
    <row r="113" spans="2:9" ht="15.75" x14ac:dyDescent="0.25">
      <c r="B113" s="90"/>
      <c r="C113" s="28"/>
      <c r="D113" s="28"/>
      <c r="E113" s="28"/>
      <c r="F113" s="30"/>
      <c r="G113" s="30"/>
      <c r="H113" s="128"/>
      <c r="I113" s="196"/>
    </row>
    <row r="114" spans="2:9" ht="21" customHeight="1" thickBot="1" x14ac:dyDescent="0.35">
      <c r="B114" s="96" t="s">
        <v>77</v>
      </c>
      <c r="C114" s="97"/>
      <c r="D114" s="97"/>
      <c r="E114" s="97"/>
      <c r="F114" s="109">
        <f>F112+F80</f>
        <v>140068981.81999999</v>
      </c>
      <c r="G114" s="109">
        <f>G112+G80</f>
        <v>140348359.12</v>
      </c>
      <c r="H114" s="219">
        <f>+F114-G114</f>
        <v>-279377.30000001192</v>
      </c>
      <c r="I114" s="198"/>
    </row>
    <row r="115" spans="2:9" ht="15" x14ac:dyDescent="0.25">
      <c r="B115" s="110"/>
      <c r="C115" s="110"/>
      <c r="D115" s="110"/>
      <c r="E115" s="110"/>
      <c r="F115" s="110"/>
      <c r="G115" s="110"/>
    </row>
    <row r="116" spans="2:9" ht="15" x14ac:dyDescent="0.25">
      <c r="B116" s="110"/>
      <c r="C116" s="110"/>
      <c r="D116" s="110"/>
      <c r="E116" s="110"/>
      <c r="F116" s="110"/>
      <c r="G116" s="110"/>
      <c r="H116" s="110"/>
      <c r="I116" s="110"/>
    </row>
    <row r="117" spans="2:9" ht="15" x14ac:dyDescent="0.25">
      <c r="B117" s="110"/>
      <c r="C117" s="110"/>
      <c r="D117" s="110"/>
      <c r="E117" s="110"/>
      <c r="F117" s="110"/>
      <c r="G117" s="110"/>
      <c r="H117" s="110"/>
      <c r="I117" s="110"/>
    </row>
    <row r="118" spans="2:9" ht="15" x14ac:dyDescent="0.25">
      <c r="B118" s="110"/>
      <c r="C118" s="110"/>
      <c r="D118" s="110"/>
      <c r="E118" s="110"/>
      <c r="F118" s="110"/>
      <c r="G118" s="110"/>
      <c r="H118" s="110"/>
      <c r="I118" s="110"/>
    </row>
    <row r="119" spans="2:9" ht="15" x14ac:dyDescent="0.25">
      <c r="B119" s="3"/>
      <c r="C119" s="3"/>
      <c r="D119" s="3"/>
      <c r="E119" s="3"/>
      <c r="F119" s="111"/>
      <c r="G119" s="111"/>
    </row>
    <row r="120" spans="2:9" s="112" customFormat="1" ht="51" customHeight="1" x14ac:dyDescent="0.25">
      <c r="B120" s="269" t="s">
        <v>151</v>
      </c>
      <c r="C120" s="269"/>
      <c r="D120" s="269"/>
      <c r="E120" s="269"/>
      <c r="F120" s="269"/>
      <c r="G120" s="269"/>
      <c r="H120" s="269"/>
      <c r="I120" s="220"/>
    </row>
    <row r="121" spans="2:9" ht="15" x14ac:dyDescent="0.25">
      <c r="B121" s="3"/>
      <c r="C121" s="3"/>
      <c r="D121" s="3"/>
      <c r="E121" s="3"/>
      <c r="F121" s="111"/>
      <c r="G121" s="111"/>
    </row>
    <row r="122" spans="2:9" ht="15" x14ac:dyDescent="0.25">
      <c r="B122" s="3"/>
      <c r="C122" s="3"/>
      <c r="D122" s="3"/>
      <c r="E122" s="3"/>
      <c r="F122" s="111"/>
      <c r="G122" s="111"/>
    </row>
    <row r="123" spans="2:9" ht="15" x14ac:dyDescent="0.25">
      <c r="B123" s="3"/>
      <c r="C123" s="3"/>
      <c r="D123" s="3"/>
      <c r="E123" s="3"/>
      <c r="F123" s="3"/>
      <c r="G123" s="3"/>
    </row>
    <row r="124" spans="2:9" x14ac:dyDescent="0.2">
      <c r="F124" s="113"/>
    </row>
  </sheetData>
  <mergeCells count="6">
    <mergeCell ref="B120:H120"/>
    <mergeCell ref="B5:H5"/>
    <mergeCell ref="B63:H63"/>
    <mergeCell ref="B2:I2"/>
    <mergeCell ref="B3:I3"/>
    <mergeCell ref="B4:I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114 H95 H61 H48 H38 H34 H29" formula="1"/>
    <ignoredError sqref="F65 F7" numberStoredAsText="1"/>
    <ignoredError sqref="F38 G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Resultados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2021-04-09T17:41:32Z</cp:lastPrinted>
  <dcterms:created xsi:type="dcterms:W3CDTF">2004-04-13T04:53:39Z</dcterms:created>
  <dcterms:modified xsi:type="dcterms:W3CDTF">2021-04-09T18:01:49Z</dcterms:modified>
</cp:coreProperties>
</file>