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A ENERO 2021\DAF\"/>
    </mc:Choice>
  </mc:AlternateContent>
  <xr:revisionPtr revIDLastSave="0" documentId="8_{5519AD1E-8A51-434C-AA02-E593B21CA9E4}" xr6:coauthVersionLast="45" xr6:coauthVersionMax="45" xr10:uidLastSave="{00000000-0000-0000-0000-000000000000}"/>
  <bookViews>
    <workbookView xWindow="2025" yWindow="795" windowWidth="13935" windowHeight="14805" tabRatio="663" activeTab="2" xr2:uid="{00000000-000D-0000-FFFF-FFFF00000000}"/>
  </bookViews>
  <sheets>
    <sheet name="Balance resumido" sheetId="1" r:id="rId1"/>
    <sheet name="Estado Resultado" sheetId="6" r:id="rId2"/>
    <sheet name="Balance General" sheetId="5" r:id="rId3"/>
  </sheets>
  <definedNames>
    <definedName name="_xlnm.Print_Area" localSheetId="2">'Balance General'!$A$2:$J$120</definedName>
    <definedName name="_xlnm.Print_Area" localSheetId="0">'Balance resumido'!$B$2:$P$58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G105" i="5" l="1"/>
  <c r="G48" i="5"/>
  <c r="H9" i="5"/>
  <c r="G109" i="5" l="1"/>
  <c r="G103" i="5"/>
  <c r="G100" i="5"/>
  <c r="G95" i="5"/>
  <c r="G84" i="5"/>
  <c r="G76" i="5"/>
  <c r="G72" i="5"/>
  <c r="G51" i="5"/>
  <c r="G58" i="5"/>
  <c r="G45" i="5"/>
  <c r="G38" i="5"/>
  <c r="G34" i="5"/>
  <c r="G29" i="5"/>
  <c r="G24" i="5"/>
  <c r="G19" i="5"/>
  <c r="G14" i="5" s="1"/>
  <c r="G83" i="5" l="1"/>
  <c r="G23" i="5"/>
  <c r="G22" i="5" s="1"/>
  <c r="F72" i="5" l="1"/>
  <c r="G66" i="5" l="1"/>
  <c r="G80" i="5" s="1"/>
  <c r="G8" i="5"/>
  <c r="M14" i="1" s="1"/>
  <c r="D10" i="6" l="1"/>
  <c r="F32" i="6" l="1"/>
  <c r="E35" i="6" l="1"/>
  <c r="F36" i="6" l="1"/>
  <c r="D35" i="6" l="1"/>
  <c r="E28" i="6" l="1"/>
  <c r="F38" i="6"/>
  <c r="D28" i="6" l="1"/>
  <c r="F105" i="5" l="1"/>
  <c r="H52" i="5"/>
  <c r="H53" i="5"/>
  <c r="H54" i="5"/>
  <c r="H55" i="5"/>
  <c r="H56" i="5"/>
  <c r="F15" i="6"/>
  <c r="F14" i="6"/>
  <c r="H106" i="5"/>
  <c r="M19" i="1"/>
  <c r="M17" i="1"/>
  <c r="F29" i="6"/>
  <c r="E18" i="6"/>
  <c r="E40" i="6"/>
  <c r="E10" i="6"/>
  <c r="M27" i="1"/>
  <c r="M18" i="1"/>
  <c r="M16" i="1"/>
  <c r="M15" i="1"/>
  <c r="M36" i="1"/>
  <c r="H67" i="5"/>
  <c r="H101" i="5"/>
  <c r="M37" i="1"/>
  <c r="I37" i="1"/>
  <c r="I36" i="1"/>
  <c r="F100" i="5"/>
  <c r="H100" i="5" s="1"/>
  <c r="F95" i="5"/>
  <c r="F66" i="5"/>
  <c r="I26" i="1" s="1"/>
  <c r="I27" i="1"/>
  <c r="H27" i="5"/>
  <c r="H32" i="5"/>
  <c r="H110" i="5"/>
  <c r="H107" i="5"/>
  <c r="H104" i="5"/>
  <c r="H85" i="5"/>
  <c r="H86" i="5"/>
  <c r="H87" i="5"/>
  <c r="H88" i="5"/>
  <c r="H89" i="5"/>
  <c r="H90" i="5"/>
  <c r="H91" i="5"/>
  <c r="H92" i="5"/>
  <c r="H93" i="5"/>
  <c r="H96" i="5"/>
  <c r="H97" i="5"/>
  <c r="H98" i="5"/>
  <c r="H69" i="5"/>
  <c r="H68" i="5"/>
  <c r="H70" i="5"/>
  <c r="H73" i="5"/>
  <c r="H74" i="5"/>
  <c r="H77" i="5"/>
  <c r="H79" i="5"/>
  <c r="H30" i="5"/>
  <c r="H31" i="5"/>
  <c r="H33" i="5"/>
  <c r="H25" i="5"/>
  <c r="H26" i="5"/>
  <c r="H28" i="5"/>
  <c r="H40" i="5"/>
  <c r="H41" i="5"/>
  <c r="H42" i="5"/>
  <c r="H35" i="5"/>
  <c r="H36" i="5"/>
  <c r="H37" i="5"/>
  <c r="H43" i="5"/>
  <c r="H49" i="5"/>
  <c r="H46" i="5"/>
  <c r="H47" i="5"/>
  <c r="H10" i="5"/>
  <c r="H11" i="5"/>
  <c r="H12" i="5"/>
  <c r="H15" i="5"/>
  <c r="H16" i="5"/>
  <c r="H17" i="5"/>
  <c r="H18" i="5"/>
  <c r="H20" i="5"/>
  <c r="H59" i="5"/>
  <c r="H60" i="5"/>
  <c r="M35" i="1"/>
  <c r="F24" i="5"/>
  <c r="F29" i="5"/>
  <c r="F38" i="5"/>
  <c r="F34" i="5"/>
  <c r="F8" i="5"/>
  <c r="I14" i="1" s="1"/>
  <c r="O14" i="1" s="1"/>
  <c r="F19" i="5"/>
  <c r="F14" i="5" s="1"/>
  <c r="I15" i="1" s="1"/>
  <c r="F48" i="5"/>
  <c r="F51" i="5"/>
  <c r="I18" i="1" s="1"/>
  <c r="F58" i="5"/>
  <c r="I19" i="1" s="1"/>
  <c r="D18" i="6"/>
  <c r="F12" i="6"/>
  <c r="F13" i="6"/>
  <c r="F16" i="6"/>
  <c r="F19" i="6"/>
  <c r="F20" i="6"/>
  <c r="F21" i="6"/>
  <c r="F30" i="6"/>
  <c r="F37" i="6"/>
  <c r="F35" i="6" s="1"/>
  <c r="H111" i="5"/>
  <c r="F109" i="5"/>
  <c r="H39" i="5"/>
  <c r="F31" i="6"/>
  <c r="F84" i="5"/>
  <c r="F76" i="5"/>
  <c r="M28" i="1"/>
  <c r="H78" i="5"/>
  <c r="H94" i="5"/>
  <c r="F45" i="5" l="1"/>
  <c r="I17" i="1" s="1"/>
  <c r="O17" i="1" s="1"/>
  <c r="E24" i="6"/>
  <c r="E43" i="6" s="1"/>
  <c r="M26" i="1"/>
  <c r="O26" i="1" s="1"/>
  <c r="H72" i="5"/>
  <c r="F83" i="5"/>
  <c r="I34" i="1" s="1"/>
  <c r="H95" i="5"/>
  <c r="H105" i="5"/>
  <c r="H103" i="5" s="1"/>
  <c r="F103" i="5"/>
  <c r="I35" i="1" s="1"/>
  <c r="O15" i="1"/>
  <c r="O37" i="1"/>
  <c r="O36" i="1"/>
  <c r="O27" i="1"/>
  <c r="O19" i="1"/>
  <c r="O18" i="1"/>
  <c r="F28" i="6"/>
  <c r="F40" i="6" s="1"/>
  <c r="F18" i="6"/>
  <c r="D40" i="6"/>
  <c r="H19" i="5"/>
  <c r="H14" i="5" s="1"/>
  <c r="H58" i="5"/>
  <c r="H51" i="5"/>
  <c r="H38" i="5"/>
  <c r="H34" i="5"/>
  <c r="H24" i="5"/>
  <c r="D24" i="6"/>
  <c r="F10" i="6"/>
  <c r="H109" i="5"/>
  <c r="H48" i="5"/>
  <c r="H45" i="5" s="1"/>
  <c r="H29" i="5"/>
  <c r="F23" i="5"/>
  <c r="F22" i="5" s="1"/>
  <c r="F61" i="5" s="1"/>
  <c r="I28" i="1"/>
  <c r="F80" i="5"/>
  <c r="G61" i="5"/>
  <c r="H8" i="5"/>
  <c r="M21" i="1"/>
  <c r="G112" i="5"/>
  <c r="M34" i="1"/>
  <c r="H76" i="5"/>
  <c r="H66" i="5"/>
  <c r="H84" i="5"/>
  <c r="M30" i="1" l="1"/>
  <c r="H83" i="5"/>
  <c r="H112" i="5" s="1"/>
  <c r="G114" i="5"/>
  <c r="F112" i="5"/>
  <c r="F114" i="5" s="1"/>
  <c r="O35" i="1"/>
  <c r="I30" i="1"/>
  <c r="I39" i="1"/>
  <c r="O28" i="1"/>
  <c r="M39" i="1"/>
  <c r="O34" i="1"/>
  <c r="F24" i="6"/>
  <c r="F43" i="6" s="1"/>
  <c r="D43" i="6"/>
  <c r="H23" i="5"/>
  <c r="H22" i="5" s="1"/>
  <c r="H80" i="5"/>
  <c r="I16" i="1"/>
  <c r="H61" i="5"/>
  <c r="O30" i="1" l="1"/>
  <c r="M42" i="1"/>
  <c r="O39" i="1"/>
  <c r="I42" i="1"/>
  <c r="H114" i="5"/>
  <c r="I21" i="1"/>
  <c r="O16" i="1"/>
  <c r="O42" i="1" l="1"/>
  <c r="O21" i="1"/>
</calcChain>
</file>

<file path=xl/sharedStrings.xml><?xml version="1.0" encoding="utf-8"?>
<sst xmlns="http://schemas.openxmlformats.org/spreadsheetml/2006/main" count="179" uniqueCount="155">
  <si>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</si>
  <si>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</si>
  <si>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</si>
  <si>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</si>
  <si>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</si>
  <si>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</si>
  <si>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</si>
  <si>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</si>
  <si>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</si>
  <si>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</si>
  <si>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</si>
  <si>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</si>
  <si>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</si>
  <si>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</si>
  <si>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</si>
  <si>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</si>
  <si>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</si>
  <si>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</si>
  <si>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</si>
  <si>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</si>
  <si>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</si>
  <si>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</si>
  <si>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</si>
  <si>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</si>
  <si>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</si>
  <si>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</si>
  <si>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</si>
  <si>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</si>
  <si>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</si>
  <si>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</si>
  <si>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</si>
  <si>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</si>
  <si>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</si>
  <si>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</si>
  <si>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</si>
  <si>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</si>
  <si>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</si>
  <si>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</si>
  <si>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</si>
  <si>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</si>
  <si>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</si>
  <si>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</si>
  <si>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</si>
  <si>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</si>
  <si>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</si>
  <si>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</si>
  <si>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</si>
  <si>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</si>
  <si>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</si>
  <si>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</si>
  <si>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</si>
  <si>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</si>
  <si>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</si>
  <si>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</si>
  <si>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</si>
  <si>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</si>
  <si>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</si>
  <si>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</si>
  <si>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</si>
  <si>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</si>
  <si>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</si>
  <si>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</si>
  <si>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</si>
  <si>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</si>
  <si>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</si>
  <si>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</si>
  <si>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</si>
  <si>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</si>
  <si>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</si>
  <si>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</si>
  <si>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</si>
  <si>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</si>
  <si>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</si>
  <si>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</si>
  <si>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</si>
  <si>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</si>
  <si>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</si>
  <si>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</si>
  <si>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</si>
  <si>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</si>
  <si>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</si>
  <si>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</si>
  <si>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</si>
  <si>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</si>
  <si>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</si>
  <si>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</si>
  <si>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</si>
  <si>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</si>
  <si>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</si>
  <si>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</si>
  <si>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</si>
  <si>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</si>
  <si>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</si>
  <si>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</si>
  <si>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</si>
  <si>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</si>
  <si>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</si>
  <si>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</si>
  <si>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</si>
  <si>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</si>
  <si>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</si>
  <si>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</si>
  <si>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</si>
  <si>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</si>
  <si>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</si>
  <si>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</si>
  <si>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</si>
  <si>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</si>
  <si>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</si>
  <si>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Variación del Período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</si>
  <si>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</si>
  <si>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</si>
  <si>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</si>
  <si>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</si>
  <si>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</si>
  <si>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</si>
  <si>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</si>
  <si>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</si>
  <si>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</si>
  <si>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</si>
  <si>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</si>
  <si>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Aportes BCR-Vehiculos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</si>
  <si>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</si>
  <si>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</si>
  <si>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</si>
  <si>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 xml:space="preserve"> FONDO DE SANEAMIENTO Y FORTALECIMIENTO FINANCIERO</t>
  </si>
  <si>
    <t>Bienes Tangibles e Intangibles</t>
  </si>
  <si>
    <t>diciembre 2020</t>
  </si>
  <si>
    <t>Diciembre 2020</t>
  </si>
  <si>
    <t>Estado de Resultados del  1 al 31 de enero de 2021</t>
  </si>
  <si>
    <t>Enero 2021</t>
  </si>
  <si>
    <t>enero 2021</t>
  </si>
  <si>
    <t>Al  31 de enero de 2021</t>
  </si>
  <si>
    <t>Enero 2020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</si>
  <si>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</si>
  <si>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</si>
  <si>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</si>
  <si>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</si>
  <si>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</si>
  <si>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</si>
  <si>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</si>
  <si>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</si>
  <si>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</si>
  <si>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</si>
  <si>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</si>
  <si>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</si>
  <si>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</si>
  <si>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</si>
  <si>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</si>
  <si>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</si>
  <si>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Balance General al 31 de enero de 2021</t>
  </si>
  <si>
    <t>Pérdida Acumulada Ejercicios Anteriores</t>
  </si>
  <si>
    <t>Utilidad del Ejercicio</t>
  </si>
  <si>
    <t>UTILIDAD DEL EJERCICIO</t>
  </si>
  <si>
    <t>Pérdida Acumulada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</si>
</sst>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7">
    <xf numFmtId="0" fontId="0" fillId="0" borderId="0" xfId="0"/>
    <xf numFmtId="43" fontId="12" fillId="0" borderId="0" xfId="1" applyFont="1"/>
    <xf numFmtId="0" fontId="12" fillId="0" borderId="0" xfId="0" applyFont="1"/>
    <xf numFmtId="0" fontId="13" fillId="0" borderId="0" xfId="0" applyFont="1"/>
    <xf numFmtId="167" fontId="14" fillId="0" borderId="24" xfId="0" applyNumberFormat="1" applyFont="1" applyBorder="1"/>
    <xf numFmtId="167" fontId="14" fillId="0" borderId="18" xfId="0" applyNumberFormat="1" applyFont="1" applyBorder="1"/>
    <xf numFmtId="167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167" fontId="14" fillId="0" borderId="28" xfId="0" applyNumberFormat="1" applyFont="1" applyBorder="1" applyAlignment="1">
      <alignment horizontal="centerContinuous"/>
    </xf>
    <xf numFmtId="167" fontId="14" fillId="0" borderId="0" xfId="0" applyNumberFormat="1" applyFont="1" applyAlignment="1">
      <alignment horizontal="centerContinuous"/>
    </xf>
    <xf numFmtId="167" fontId="14" fillId="0" borderId="29" xfId="0" applyNumberFormat="1" applyFont="1" applyBorder="1" applyAlignment="1">
      <alignment horizontal="centerContinuous"/>
    </xf>
    <xf numFmtId="167" fontId="14" fillId="0" borderId="23" xfId="0" applyNumberFormat="1" applyFont="1" applyBorder="1" applyAlignment="1">
      <alignment horizontal="centerContinuous" vertical="center"/>
    </xf>
    <xf numFmtId="168" fontId="15" fillId="0" borderId="30" xfId="0" applyNumberFormat="1" applyFont="1" applyBorder="1" applyAlignment="1">
      <alignment horizontal="centerContinuous" vertical="center"/>
    </xf>
    <xf numFmtId="167" fontId="20" fillId="0" borderId="9" xfId="0" applyNumberFormat="1" applyFont="1" applyBorder="1" applyAlignment="1">
      <alignment horizontal="left"/>
    </xf>
    <xf numFmtId="167" fontId="21" fillId="0" borderId="10" xfId="0" applyNumberFormat="1" applyFont="1" applyBorder="1" applyAlignment="1">
      <alignment horizontal="left"/>
    </xf>
    <xf numFmtId="167" fontId="15" fillId="0" borderId="11" xfId="0" applyNumberFormat="1" applyFont="1" applyBorder="1"/>
    <xf numFmtId="167" fontId="18" fillId="0" borderId="23" xfId="0" applyNumberFormat="1" applyFont="1" applyBorder="1"/>
    <xf numFmtId="167" fontId="21" fillId="0" borderId="12" xfId="0" applyNumberFormat="1" applyFont="1" applyBorder="1" applyAlignment="1">
      <alignment horizontal="left"/>
    </xf>
    <xf numFmtId="167" fontId="17" fillId="0" borderId="29" xfId="0" applyNumberFormat="1" applyFont="1" applyBorder="1" applyAlignment="1">
      <alignment horizontal="left"/>
    </xf>
    <xf numFmtId="167" fontId="21" fillId="0" borderId="0" xfId="0" applyNumberFormat="1" applyFont="1" applyAlignment="1">
      <alignment horizontal="left"/>
    </xf>
    <xf numFmtId="167" fontId="15" fillId="0" borderId="13" xfId="0" applyNumberFormat="1" applyFont="1" applyBorder="1" applyAlignment="1">
      <alignment horizontal="left"/>
    </xf>
    <xf numFmtId="167" fontId="17" fillId="0" borderId="19" xfId="0" applyNumberFormat="1" applyFont="1" applyBorder="1" applyAlignment="1">
      <alignment horizontal="right"/>
    </xf>
    <xf numFmtId="167" fontId="12" fillId="0" borderId="0" xfId="0" applyNumberFormat="1" applyFont="1"/>
    <xf numFmtId="167" fontId="15" fillId="0" borderId="12" xfId="0" applyNumberFormat="1" applyFont="1" applyBorder="1"/>
    <xf numFmtId="167" fontId="17" fillId="0" borderId="0" xfId="0" applyNumberFormat="1" applyFont="1"/>
    <xf numFmtId="167" fontId="17" fillId="0" borderId="22" xfId="0" applyNumberFormat="1" applyFont="1" applyBorder="1" applyAlignment="1">
      <alignment horizontal="right"/>
    </xf>
    <xf numFmtId="167" fontId="17" fillId="0" borderId="31" xfId="0" applyNumberFormat="1" applyFont="1" applyBorder="1"/>
    <xf numFmtId="167" fontId="15" fillId="0" borderId="0" xfId="0" applyNumberFormat="1" applyFont="1"/>
    <xf numFmtId="167" fontId="15" fillId="0" borderId="13" xfId="0" applyNumberFormat="1" applyFont="1" applyBorder="1"/>
    <xf numFmtId="167" fontId="15" fillId="0" borderId="19" xfId="0" applyNumberFormat="1" applyFont="1" applyBorder="1"/>
    <xf numFmtId="167" fontId="15" fillId="0" borderId="29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8" fillId="0" borderId="22" xfId="0" applyNumberFormat="1" applyFont="1" applyBorder="1"/>
    <xf numFmtId="167" fontId="15" fillId="0" borderId="0" xfId="0" applyNumberFormat="1" applyFont="1" applyAlignment="1">
      <alignment horizontal="left"/>
    </xf>
    <xf numFmtId="167" fontId="17" fillId="0" borderId="13" xfId="0" applyNumberFormat="1" applyFont="1" applyBorder="1" applyAlignment="1">
      <alignment horizontal="left"/>
    </xf>
    <xf numFmtId="4" fontId="12" fillId="0" borderId="0" xfId="0" applyNumberFormat="1" applyFont="1"/>
    <xf numFmtId="167" fontId="17" fillId="0" borderId="19" xfId="0" applyNumberFormat="1" applyFont="1" applyBorder="1"/>
    <xf numFmtId="43" fontId="12" fillId="0" borderId="0" xfId="0" applyNumberFormat="1" applyFont="1"/>
    <xf numFmtId="167" fontId="17" fillId="0" borderId="22" xfId="0" applyNumberFormat="1" applyFont="1" applyBorder="1"/>
    <xf numFmtId="167" fontId="17" fillId="0" borderId="32" xfId="0" applyNumberFormat="1" applyFont="1" applyBorder="1"/>
    <xf numFmtId="167" fontId="22" fillId="0" borderId="0" xfId="0" applyNumberFormat="1" applyFont="1" applyAlignment="1">
      <alignment horizontal="left"/>
    </xf>
    <xf numFmtId="167" fontId="22" fillId="0" borderId="13" xfId="0" applyNumberFormat="1" applyFont="1" applyBorder="1" applyAlignment="1">
      <alignment horizontal="left"/>
    </xf>
    <xf numFmtId="167" fontId="17" fillId="0" borderId="22" xfId="1" applyNumberFormat="1" applyFont="1" applyBorder="1"/>
    <xf numFmtId="167" fontId="18" fillId="0" borderId="19" xfId="0" applyNumberFormat="1" applyFont="1" applyBorder="1"/>
    <xf numFmtId="167" fontId="18" fillId="0" borderId="12" xfId="0" applyNumberFormat="1" applyFont="1" applyBorder="1"/>
    <xf numFmtId="167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7" fontId="23" fillId="0" borderId="27" xfId="0" applyNumberFormat="1" applyFont="1" applyBorder="1"/>
    <xf numFmtId="0" fontId="12" fillId="0" borderId="33" xfId="0" applyFont="1" applyBorder="1"/>
    <xf numFmtId="167" fontId="23" fillId="0" borderId="34" xfId="0" applyNumberFormat="1" applyFont="1" applyBorder="1"/>
    <xf numFmtId="167" fontId="17" fillId="0" borderId="29" xfId="0" applyNumberFormat="1" applyFont="1" applyBorder="1" applyAlignment="1">
      <alignment horizontal="right"/>
    </xf>
    <xf numFmtId="167" fontId="17" fillId="0" borderId="13" xfId="0" applyNumberFormat="1" applyFont="1" applyBorder="1"/>
    <xf numFmtId="167" fontId="17" fillId="0" borderId="35" xfId="0" applyNumberFormat="1" applyFont="1" applyBorder="1" applyAlignment="1">
      <alignment horizontal="right"/>
    </xf>
    <xf numFmtId="167" fontId="17" fillId="0" borderId="35" xfId="0" applyNumberFormat="1" applyFont="1" applyBorder="1"/>
    <xf numFmtId="167" fontId="17" fillId="0" borderId="36" xfId="0" applyNumberFormat="1" applyFont="1" applyBorder="1"/>
    <xf numFmtId="167" fontId="17" fillId="0" borderId="17" xfId="0" applyNumberFormat="1" applyFont="1" applyBorder="1"/>
    <xf numFmtId="167" fontId="17" fillId="0" borderId="37" xfId="0" applyNumberFormat="1" applyFont="1" applyBorder="1"/>
    <xf numFmtId="167" fontId="17" fillId="0" borderId="33" xfId="0" applyNumberFormat="1" applyFont="1" applyBorder="1"/>
    <xf numFmtId="167" fontId="17" fillId="0" borderId="0" xfId="0" applyNumberFormat="1" applyFont="1" applyAlignment="1">
      <alignment horizontal="left"/>
    </xf>
    <xf numFmtId="167" fontId="17" fillId="0" borderId="16" xfId="0" applyNumberFormat="1" applyFont="1" applyBorder="1"/>
    <xf numFmtId="167" fontId="17" fillId="0" borderId="38" xfId="0" applyNumberFormat="1" applyFont="1" applyBorder="1"/>
    <xf numFmtId="167" fontId="18" fillId="0" borderId="29" xfId="0" applyNumberFormat="1" applyFont="1" applyBorder="1"/>
    <xf numFmtId="167" fontId="15" fillId="0" borderId="33" xfId="0" applyNumberFormat="1" applyFont="1" applyBorder="1" applyAlignment="1">
      <alignment horizontal="left"/>
    </xf>
    <xf numFmtId="167" fontId="17" fillId="0" borderId="31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left"/>
    </xf>
    <xf numFmtId="167" fontId="23" fillId="0" borderId="27" xfId="0" applyNumberFormat="1" applyFont="1" applyBorder="1" applyAlignment="1">
      <alignment horizontal="right"/>
    </xf>
    <xf numFmtId="167" fontId="18" fillId="0" borderId="27" xfId="0" applyNumberFormat="1" applyFont="1" applyBorder="1"/>
    <xf numFmtId="167" fontId="17" fillId="0" borderId="12" xfId="0" applyNumberFormat="1" applyFont="1" applyBorder="1"/>
    <xf numFmtId="167" fontId="15" fillId="0" borderId="35" xfId="0" applyNumberFormat="1" applyFont="1" applyBorder="1"/>
    <xf numFmtId="167" fontId="21" fillId="0" borderId="16" xfId="0" applyNumberFormat="1" applyFont="1" applyBorder="1" applyAlignment="1">
      <alignment horizontal="left"/>
    </xf>
    <xf numFmtId="167" fontId="22" fillId="0" borderId="14" xfId="0" applyNumberFormat="1" applyFont="1" applyBorder="1" applyAlignment="1">
      <alignment horizontal="left"/>
    </xf>
    <xf numFmtId="167" fontId="15" fillId="0" borderId="24" xfId="0" applyNumberFormat="1" applyFont="1" applyBorder="1" applyAlignment="1">
      <alignment horizontal="centerContinuous"/>
    </xf>
    <xf numFmtId="167" fontId="15" fillId="0" borderId="18" xfId="0" applyNumberFormat="1" applyFont="1" applyBorder="1" applyAlignment="1">
      <alignment horizontal="centerContinuous"/>
    </xf>
    <xf numFmtId="167" fontId="15" fillId="0" borderId="25" xfId="0" applyNumberFormat="1" applyFont="1" applyBorder="1" applyAlignment="1">
      <alignment horizontal="centerContinuous"/>
    </xf>
    <xf numFmtId="167" fontId="18" fillId="0" borderId="39" xfId="0" applyNumberFormat="1" applyFont="1" applyBorder="1"/>
    <xf numFmtId="167" fontId="15" fillId="0" borderId="0" xfId="0" applyNumberFormat="1" applyFont="1" applyAlignment="1">
      <alignment horizontal="centerContinuous"/>
    </xf>
    <xf numFmtId="167" fontId="15" fillId="0" borderId="9" xfId="0" applyNumberFormat="1" applyFont="1" applyBorder="1" applyAlignment="1">
      <alignment horizontal="centerContinuous"/>
    </xf>
    <xf numFmtId="167" fontId="15" fillId="0" borderId="10" xfId="0" applyNumberFormat="1" applyFont="1" applyBorder="1" applyAlignment="1">
      <alignment horizontal="centerContinuous"/>
    </xf>
    <xf numFmtId="167" fontId="15" fillId="0" borderId="11" xfId="0" applyNumberFormat="1" applyFont="1" applyBorder="1" applyAlignment="1">
      <alignment horizontal="centerContinuous"/>
    </xf>
    <xf numFmtId="167" fontId="15" fillId="0" borderId="16" xfId="0" applyNumberFormat="1" applyFont="1" applyBorder="1" applyAlignment="1">
      <alignment horizontal="centerContinuous"/>
    </xf>
    <xf numFmtId="167" fontId="15" fillId="0" borderId="14" xfId="0" applyNumberFormat="1" applyFont="1" applyBorder="1" applyAlignment="1">
      <alignment horizontal="centerContinuous"/>
    </xf>
    <xf numFmtId="167" fontId="15" fillId="0" borderId="17" xfId="0" applyNumberFormat="1" applyFont="1" applyBorder="1" applyAlignment="1">
      <alignment horizontal="centerContinuous"/>
    </xf>
    <xf numFmtId="167" fontId="15" fillId="0" borderId="30" xfId="0" applyNumberFormat="1" applyFont="1" applyBorder="1" applyAlignment="1">
      <alignment horizontal="centerContinuous"/>
    </xf>
    <xf numFmtId="168" fontId="15" fillId="0" borderId="30" xfId="0" applyNumberFormat="1" applyFont="1" applyBorder="1" applyAlignment="1">
      <alignment horizontal="centerContinuous"/>
    </xf>
    <xf numFmtId="167" fontId="20" fillId="0" borderId="28" xfId="0" applyNumberFormat="1" applyFont="1" applyBorder="1" applyAlignment="1">
      <alignment horizontal="left"/>
    </xf>
    <xf numFmtId="167" fontId="21" fillId="0" borderId="28" xfId="0" applyNumberFormat="1" applyFont="1" applyBorder="1" applyAlignment="1">
      <alignment horizontal="left"/>
    </xf>
    <xf numFmtId="167" fontId="15" fillId="0" borderId="28" xfId="0" applyNumberFormat="1" applyFont="1" applyBorder="1" applyAlignment="1">
      <alignment horizontal="centerContinuous"/>
    </xf>
    <xf numFmtId="167" fontId="15" fillId="0" borderId="16" xfId="0" applyNumberFormat="1" applyFont="1" applyBorder="1"/>
    <xf numFmtId="167" fontId="15" fillId="0" borderId="36" xfId="0" applyNumberFormat="1" applyFont="1" applyBorder="1"/>
    <xf numFmtId="167" fontId="15" fillId="0" borderId="28" xfId="0" applyNumberFormat="1" applyFont="1" applyBorder="1"/>
    <xf numFmtId="167" fontId="17" fillId="0" borderId="42" xfId="0" applyNumberFormat="1" applyFont="1" applyBorder="1"/>
    <xf numFmtId="167" fontId="15" fillId="0" borderId="40" xfId="0" applyNumberFormat="1" applyFont="1" applyBorder="1"/>
    <xf numFmtId="167" fontId="15" fillId="0" borderId="21" xfId="0" applyNumberFormat="1" applyFont="1" applyBorder="1"/>
    <xf numFmtId="167" fontId="15" fillId="0" borderId="30" xfId="0" applyNumberFormat="1" applyFont="1" applyBorder="1" applyAlignment="1">
      <alignment horizontal="center"/>
    </xf>
    <xf numFmtId="167" fontId="17" fillId="0" borderId="41" xfId="0" applyNumberFormat="1" applyFont="1" applyBorder="1"/>
    <xf numFmtId="167" fontId="15" fillId="0" borderId="40" xfId="0" applyNumberFormat="1" applyFont="1" applyBorder="1" applyAlignment="1">
      <alignment horizontal="centerContinuous"/>
    </xf>
    <xf numFmtId="167" fontId="15" fillId="0" borderId="21" xfId="0" applyNumberFormat="1" applyFont="1" applyBorder="1" applyAlignment="1">
      <alignment horizontal="centerContinuous"/>
    </xf>
    <xf numFmtId="167" fontId="17" fillId="0" borderId="23" xfId="0" applyNumberFormat="1" applyFont="1" applyBorder="1"/>
    <xf numFmtId="167" fontId="23" fillId="0" borderId="43" xfId="0" applyNumberFormat="1" applyFont="1" applyBorder="1"/>
    <xf numFmtId="167" fontId="17" fillId="0" borderId="28" xfId="0" applyNumberFormat="1" applyFont="1" applyBorder="1"/>
    <xf numFmtId="167" fontId="17" fillId="0" borderId="43" xfId="0" applyNumberFormat="1" applyFont="1" applyBorder="1"/>
    <xf numFmtId="167" fontId="23" fillId="0" borderId="36" xfId="0" applyNumberFormat="1" applyFont="1" applyBorder="1"/>
    <xf numFmtId="167" fontId="17" fillId="0" borderId="27" xfId="0" applyNumberFormat="1" applyFont="1" applyBorder="1"/>
    <xf numFmtId="167" fontId="15" fillId="0" borderId="20" xfId="0" applyNumberFormat="1" applyFont="1" applyBorder="1"/>
    <xf numFmtId="167" fontId="17" fillId="0" borderId="19" xfId="1" applyNumberFormat="1" applyFont="1" applyBorder="1"/>
    <xf numFmtId="167" fontId="18" fillId="0" borderId="22" xfId="1" applyNumberFormat="1" applyFont="1" applyBorder="1"/>
    <xf numFmtId="167" fontId="15" fillId="0" borderId="21" xfId="0" applyNumberFormat="1" applyFont="1" applyBorder="1" applyAlignment="1">
      <alignment horizontal="center"/>
    </xf>
    <xf numFmtId="167" fontId="18" fillId="0" borderId="44" xfId="0" applyNumberFormat="1" applyFont="1" applyBorder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41" xfId="0" applyFont="1" applyBorder="1"/>
    <xf numFmtId="0" fontId="15" fillId="0" borderId="28" xfId="0" applyFont="1" applyBorder="1"/>
    <xf numFmtId="0" fontId="15" fillId="0" borderId="0" xfId="0" applyFont="1"/>
    <xf numFmtId="0" fontId="25" fillId="0" borderId="0" xfId="0" applyFont="1" applyAlignment="1">
      <alignment horizontal="justify" vertical="center" readingOrder="1"/>
    </xf>
    <xf numFmtId="0" fontId="17" fillId="0" borderId="0" xfId="0" applyFont="1" applyAlignment="1">
      <alignment horizontal="left"/>
    </xf>
    <xf numFmtId="169" fontId="17" fillId="0" borderId="0" xfId="2" applyNumberFormat="1" applyFont="1"/>
    <xf numFmtId="167" fontId="17" fillId="0" borderId="46" xfId="0" applyNumberFormat="1" applyFont="1" applyBorder="1"/>
    <xf numFmtId="0" fontId="15" fillId="0" borderId="48" xfId="0" applyFont="1" applyBorder="1"/>
    <xf numFmtId="0" fontId="15" fillId="0" borderId="51" xfId="0" applyFont="1" applyBorder="1"/>
    <xf numFmtId="167" fontId="15" fillId="0" borderId="52" xfId="0" applyNumberFormat="1" applyFont="1" applyBorder="1"/>
    <xf numFmtId="0" fontId="15" fillId="0" borderId="12" xfId="0" applyFont="1" applyBorder="1"/>
    <xf numFmtId="0" fontId="26" fillId="0" borderId="0" xfId="0" applyFont="1"/>
    <xf numFmtId="10" fontId="26" fillId="0" borderId="0" xfId="2" applyNumberFormat="1" applyFont="1"/>
    <xf numFmtId="4" fontId="26" fillId="0" borderId="0" xfId="0" applyNumberFormat="1" applyFont="1"/>
    <xf numFmtId="0" fontId="15" fillId="0" borderId="0" xfId="0" applyFont="1" applyAlignment="1">
      <alignment horizontal="left"/>
    </xf>
    <xf numFmtId="167" fontId="15" fillId="0" borderId="22" xfId="0" applyNumberFormat="1" applyFont="1" applyBorder="1"/>
    <xf numFmtId="167" fontId="15" fillId="0" borderId="53" xfId="0" applyNumberFormat="1" applyFont="1" applyBorder="1"/>
    <xf numFmtId="167" fontId="17" fillId="0" borderId="62" xfId="0" applyNumberFormat="1" applyFont="1" applyBorder="1"/>
    <xf numFmtId="0" fontId="17" fillId="0" borderId="14" xfId="0" applyFont="1" applyBorder="1"/>
    <xf numFmtId="2" fontId="12" fillId="0" borderId="0" xfId="0" applyNumberFormat="1" applyFont="1"/>
    <xf numFmtId="0" fontId="15" fillId="0" borderId="57" xfId="0" applyFont="1" applyBorder="1"/>
    <xf numFmtId="167" fontId="15" fillId="0" borderId="57" xfId="0" applyNumberFormat="1" applyFont="1" applyBorder="1"/>
    <xf numFmtId="43" fontId="17" fillId="0" borderId="0" xfId="0" applyNumberFormat="1" applyFont="1"/>
    <xf numFmtId="0" fontId="27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13" fillId="2" borderId="4" xfId="0" applyNumberFormat="1" applyFont="1" applyFill="1" applyBorder="1" applyAlignment="1">
      <alignment horizontal="left"/>
    </xf>
    <xf numFmtId="166" fontId="28" fillId="2" borderId="0" xfId="1" applyNumberFormat="1" applyFont="1" applyFill="1" applyAlignment="1">
      <alignment horizontal="left"/>
    </xf>
    <xf numFmtId="43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167" fontId="15" fillId="0" borderId="64" xfId="0" applyNumberFormat="1" applyFont="1" applyBorder="1"/>
    <xf numFmtId="167" fontId="15" fillId="0" borderId="32" xfId="0" applyNumberFormat="1" applyFont="1" applyBorder="1"/>
    <xf numFmtId="0" fontId="12" fillId="0" borderId="0" xfId="0" applyFont="1" applyAlignment="1">
      <alignment horizontal="right"/>
    </xf>
    <xf numFmtId="0" fontId="15" fillId="0" borderId="45" xfId="0" applyFont="1" applyBorder="1" applyAlignment="1">
      <alignment horizontal="left"/>
    </xf>
    <xf numFmtId="0" fontId="15" fillId="0" borderId="59" xfId="0" applyFont="1" applyBorder="1" applyAlignment="1">
      <alignment horizontal="left"/>
    </xf>
    <xf numFmtId="167" fontId="15" fillId="0" borderId="46" xfId="0" applyNumberFormat="1" applyFont="1" applyBorder="1"/>
    <xf numFmtId="0" fontId="15" fillId="0" borderId="28" xfId="0" applyFont="1" applyBorder="1" applyAlignment="1">
      <alignment horizontal="left"/>
    </xf>
    <xf numFmtId="0" fontId="15" fillId="0" borderId="47" xfId="0" applyFont="1" applyBorder="1" applyAlignment="1">
      <alignment horizontal="left"/>
    </xf>
    <xf numFmtId="167" fontId="15" fillId="0" borderId="63" xfId="0" applyNumberFormat="1" applyFont="1" applyBorder="1"/>
    <xf numFmtId="167" fontId="15" fillId="0" borderId="49" xfId="0" applyNumberFormat="1" applyFont="1" applyBorder="1"/>
    <xf numFmtId="0" fontId="15" fillId="0" borderId="50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54" xfId="0" applyFont="1" applyBorder="1"/>
    <xf numFmtId="0" fontId="15" fillId="0" borderId="55" xfId="0" applyFont="1" applyBorder="1" applyAlignment="1">
      <alignment horizontal="left"/>
    </xf>
    <xf numFmtId="167" fontId="15" fillId="0" borderId="61" xfId="0" applyNumberFormat="1" applyFont="1" applyBorder="1"/>
    <xf numFmtId="167" fontId="15" fillId="0" borderId="56" xfId="0" applyNumberFormat="1" applyFont="1" applyBorder="1"/>
    <xf numFmtId="167" fontId="17" fillId="0" borderId="65" xfId="0" applyNumberFormat="1" applyFont="1" applyBorder="1"/>
    <xf numFmtId="43" fontId="13" fillId="2" borderId="0" xfId="1" applyFont="1" applyFill="1" applyAlignment="1">
      <alignment horizontal="right"/>
    </xf>
    <xf numFmtId="0" fontId="30" fillId="0" borderId="9" xfId="0" applyFont="1" applyBorder="1"/>
    <xf numFmtId="0" fontId="30" fillId="0" borderId="10" xfId="0" applyFont="1" applyBorder="1" applyAlignment="1">
      <alignment horizontal="center"/>
    </xf>
    <xf numFmtId="0" fontId="30" fillId="0" borderId="12" xfId="0" applyFont="1" applyBorder="1"/>
    <xf numFmtId="0" fontId="30" fillId="0" borderId="13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43" fontId="30" fillId="0" borderId="14" xfId="1" applyFont="1" applyBorder="1" applyAlignment="1">
      <alignment horizontal="left"/>
    </xf>
    <xf numFmtId="43" fontId="33" fillId="0" borderId="14" xfId="1" applyFont="1" applyBorder="1"/>
    <xf numFmtId="43" fontId="35" fillId="0" borderId="15" xfId="1" applyFont="1" applyBorder="1" applyAlignment="1">
      <alignment horizontal="left"/>
    </xf>
    <xf numFmtId="0" fontId="34" fillId="0" borderId="13" xfId="0" applyFont="1" applyBorder="1" applyAlignment="1">
      <alignment horizontal="left"/>
    </xf>
    <xf numFmtId="43" fontId="30" fillId="0" borderId="14" xfId="1" applyFont="1" applyBorder="1"/>
    <xf numFmtId="43" fontId="35" fillId="0" borderId="14" xfId="1" applyFont="1" applyBorder="1" applyAlignment="1">
      <alignment horizontal="left"/>
    </xf>
    <xf numFmtId="43" fontId="35" fillId="0" borderId="14" xfId="1" applyFont="1" applyBorder="1" applyAlignment="1">
      <alignment horizontal="right"/>
    </xf>
    <xf numFmtId="0" fontId="30" fillId="0" borderId="16" xfId="0" applyFont="1" applyBorder="1"/>
    <xf numFmtId="0" fontId="30" fillId="0" borderId="14" xfId="0" applyFont="1" applyBorder="1" applyAlignment="1">
      <alignment horizontal="left"/>
    </xf>
    <xf numFmtId="0" fontId="30" fillId="0" borderId="17" xfId="0" applyFont="1" applyBorder="1" applyAlignment="1">
      <alignment horizontal="left"/>
    </xf>
    <xf numFmtId="0" fontId="15" fillId="0" borderId="58" xfId="0" applyFont="1" applyBorder="1"/>
    <xf numFmtId="43" fontId="30" fillId="0" borderId="0" xfId="1" applyFont="1" applyBorder="1" applyAlignment="1">
      <alignment horizontal="left"/>
    </xf>
    <xf numFmtId="43" fontId="35" fillId="0" borderId="0" xfId="1" applyFont="1" applyBorder="1" applyAlignment="1">
      <alignment horizontal="left"/>
    </xf>
    <xf numFmtId="43" fontId="30" fillId="0" borderId="0" xfId="1" applyFont="1" applyBorder="1"/>
    <xf numFmtId="43" fontId="33" fillId="0" borderId="0" xfId="1" applyFont="1" applyBorder="1"/>
    <xf numFmtId="43" fontId="35" fillId="0" borderId="0" xfId="1" applyFont="1" applyBorder="1" applyAlignment="1">
      <alignment horizontal="right"/>
    </xf>
    <xf numFmtId="167" fontId="15" fillId="0" borderId="0" xfId="0" applyNumberFormat="1" applyFont="1" applyBorder="1"/>
    <xf numFmtId="167" fontId="17" fillId="0" borderId="0" xfId="0" applyNumberFormat="1" applyFont="1" applyBorder="1"/>
    <xf numFmtId="49" fontId="15" fillId="0" borderId="0" xfId="0" applyNumberFormat="1" applyFont="1" applyBorder="1" applyAlignment="1">
      <alignment horizontal="center" vertical="center" wrapText="1"/>
    </xf>
    <xf numFmtId="167" fontId="15" fillId="0" borderId="66" xfId="0" applyNumberFormat="1" applyFont="1" applyBorder="1"/>
    <xf numFmtId="167" fontId="15" fillId="0" borderId="25" xfId="0" applyNumberFormat="1" applyFont="1" applyBorder="1"/>
    <xf numFmtId="167" fontId="15" fillId="0" borderId="0" xfId="0" applyNumberFormat="1" applyFont="1" applyBorder="1" applyAlignment="1">
      <alignment horizontal="centerContinuous" wrapText="1"/>
    </xf>
    <xf numFmtId="167" fontId="18" fillId="0" borderId="0" xfId="0" applyNumberFormat="1" applyFont="1" applyBorder="1"/>
    <xf numFmtId="167" fontId="17" fillId="0" borderId="0" xfId="1" applyNumberFormat="1" applyFont="1" applyBorder="1"/>
    <xf numFmtId="167" fontId="19" fillId="0" borderId="0" xfId="0" applyNumberFormat="1" applyFont="1" applyBorder="1" applyAlignment="1">
      <alignment horizontal="center"/>
    </xf>
    <xf numFmtId="167" fontId="23" fillId="0" borderId="0" xfId="0" applyNumberFormat="1" applyFont="1" applyBorder="1"/>
    <xf numFmtId="0" fontId="12" fillId="0" borderId="0" xfId="0" applyFont="1" applyBorder="1"/>
    <xf numFmtId="167" fontId="15" fillId="0" borderId="0" xfId="0" applyNumberFormat="1" applyFont="1" applyBorder="1" applyAlignment="1">
      <alignment horizontal="center"/>
    </xf>
    <xf numFmtId="167" fontId="14" fillId="0" borderId="0" xfId="0" applyNumberFormat="1" applyFont="1" applyBorder="1" applyAlignment="1">
      <alignment horizontal="centerContinuous"/>
    </xf>
    <xf numFmtId="167" fontId="18" fillId="0" borderId="0" xfId="1" applyNumberFormat="1" applyFont="1" applyBorder="1"/>
    <xf numFmtId="167" fontId="14" fillId="0" borderId="0" xfId="0" applyNumberFormat="1" applyFont="1" applyBorder="1"/>
    <xf numFmtId="0" fontId="17" fillId="0" borderId="0" xfId="0" applyFont="1" applyBorder="1" applyAlignment="1">
      <alignment horizontal="center"/>
    </xf>
    <xf numFmtId="167" fontId="18" fillId="0" borderId="67" xfId="0" applyNumberFormat="1" applyFont="1" applyBorder="1"/>
    <xf numFmtId="167" fontId="17" fillId="0" borderId="53" xfId="0" applyNumberFormat="1" applyFont="1" applyBorder="1"/>
    <xf numFmtId="167" fontId="18" fillId="0" borderId="38" xfId="0" applyNumberFormat="1" applyFont="1" applyBorder="1"/>
    <xf numFmtId="167" fontId="17" fillId="0" borderId="68" xfId="0" applyNumberFormat="1" applyFont="1" applyBorder="1"/>
    <xf numFmtId="167" fontId="23" fillId="0" borderId="69" xfId="0" applyNumberFormat="1" applyFont="1" applyBorder="1"/>
    <xf numFmtId="167" fontId="17" fillId="0" borderId="53" xfId="1" applyNumberFormat="1" applyFont="1" applyBorder="1"/>
    <xf numFmtId="167" fontId="18" fillId="0" borderId="70" xfId="0" applyNumberFormat="1" applyFont="1" applyBorder="1"/>
    <xf numFmtId="167" fontId="15" fillId="0" borderId="27" xfId="0" applyNumberFormat="1" applyFont="1" applyBorder="1" applyAlignment="1">
      <alignment horizontal="center" wrapText="1"/>
    </xf>
    <xf numFmtId="167" fontId="14" fillId="0" borderId="71" xfId="0" applyNumberFormat="1" applyFont="1" applyBorder="1" applyAlignment="1">
      <alignment horizontal="center" vertical="center"/>
    </xf>
    <xf numFmtId="167" fontId="17" fillId="0" borderId="69" xfId="0" applyNumberFormat="1" applyFont="1" applyBorder="1"/>
    <xf numFmtId="167" fontId="15" fillId="0" borderId="67" xfId="0" applyNumberFormat="1" applyFont="1" applyBorder="1"/>
    <xf numFmtId="167" fontId="18" fillId="0" borderId="60" xfId="0" applyNumberFormat="1" applyFont="1" applyBorder="1"/>
    <xf numFmtId="167" fontId="15" fillId="0" borderId="33" xfId="0" applyNumberFormat="1" applyFont="1" applyBorder="1"/>
    <xf numFmtId="167" fontId="17" fillId="0" borderId="13" xfId="1" applyNumberFormat="1" applyFont="1" applyBorder="1"/>
    <xf numFmtId="167" fontId="15" fillId="0" borderId="73" xfId="0" applyNumberFormat="1" applyFont="1" applyBorder="1"/>
    <xf numFmtId="167" fontId="18" fillId="0" borderId="38" xfId="1" applyNumberFormat="1" applyFont="1" applyBorder="1"/>
    <xf numFmtId="167" fontId="18" fillId="0" borderId="74" xfId="0" applyNumberFormat="1" applyFont="1" applyBorder="1"/>
    <xf numFmtId="0" fontId="17" fillId="0" borderId="0" xfId="0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15" fillId="0" borderId="0" xfId="0" applyNumberFormat="1" applyFont="1" applyBorder="1" applyAlignment="1">
      <alignment horizontal="center" wrapText="1"/>
    </xf>
    <xf numFmtId="167" fontId="14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horizontal="centerContinuous" vertical="center"/>
    </xf>
    <xf numFmtId="167" fontId="17" fillId="0" borderId="25" xfId="0" applyNumberFormat="1" applyFont="1" applyBorder="1"/>
    <xf numFmtId="167" fontId="18" fillId="0" borderId="13" xfId="0" applyNumberFormat="1" applyFont="1" applyBorder="1"/>
    <xf numFmtId="167" fontId="18" fillId="0" borderId="73" xfId="0" applyNumberFormat="1" applyFont="1" applyBorder="1"/>
    <xf numFmtId="164" fontId="12" fillId="0" borderId="0" xfId="0" applyNumberFormat="1" applyFont="1"/>
    <xf numFmtId="0" fontId="13" fillId="2" borderId="0" xfId="0" applyFont="1" applyFill="1" applyBorder="1" applyAlignment="1">
      <alignment horizontal="left"/>
    </xf>
    <xf numFmtId="166" fontId="13" fillId="2" borderId="0" xfId="1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31" fillId="0" borderId="0" xfId="0" applyFont="1" applyBorder="1" applyAlignment="1">
      <alignment horizontal="left"/>
    </xf>
    <xf numFmtId="49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0" fillId="0" borderId="0" xfId="0" applyFont="1" applyBorder="1"/>
    <xf numFmtId="0" fontId="34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43" fontId="30" fillId="0" borderId="0" xfId="1" applyFont="1" applyBorder="1" applyAlignment="1">
      <alignment horizontal="right"/>
    </xf>
    <xf numFmtId="166" fontId="13" fillId="2" borderId="7" xfId="1" applyNumberFormat="1" applyFont="1" applyFill="1" applyBorder="1" applyAlignment="1">
      <alignment horizontal="lef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166" fontId="13" fillId="2" borderId="4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66" fontId="13" fillId="2" borderId="0" xfId="0" applyNumberFormat="1" applyFont="1" applyFill="1" applyBorder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D365383-67FE-4606-B980-6CE0994B05BD}"/>
    <cellStyle name="Moneda" xfId="20" builtinId="4"/>
    <cellStyle name="Moneda 2" xfId="23" xr:uid="{C829CF4A-AA84-406D-A857-92D1D3697343}"/>
    <cellStyle name="Normal" xfId="0" builtinId="0"/>
    <cellStyle name="Normal 2" xfId="21" xr:uid="{757A8386-1681-4D2B-9EA5-F38AE6103F1A}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3</xdr:row>
      <xdr:rowOff>31750</xdr:rowOff>
    </xdr:from>
    <xdr:to>
      <xdr:col>6</xdr:col>
      <xdr:colOff>1277938</xdr:colOff>
      <xdr:row>6</xdr:row>
      <xdr:rowOff>55562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592932" y="460375"/>
          <a:ext cx="1637506" cy="78581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04264" y="578900"/>
          <a:ext cx="1647826" cy="820739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W73"/>
  <sheetViews>
    <sheetView showGridLines="0" topLeftCell="B10" zoomScale="80" zoomScaleNormal="80" zoomScaleSheetLayoutView="75" workbookViewId="0">
      <selection activeCell="G35" sqref="G35"/>
    </sheetView>
  </sheetViews>
  <sheetFormatPr baseColWidth="10" defaultColWidth="9.140625" defaultRowHeight="15" x14ac:dyDescent="0.25"/>
  <cols>
    <col min="1" max="1" width="5.85546875" style="139" customWidth="1"/>
    <col min="2" max="2" width="1.42578125" style="139" customWidth="1"/>
    <col min="3" max="3" width="4.28515625" style="139" customWidth="1"/>
    <col min="4" max="4" width="0.5703125" style="139" customWidth="1"/>
    <col min="5" max="5" width="0.85546875" style="140" customWidth="1"/>
    <col min="6" max="6" width="1.28515625" style="140" customWidth="1"/>
    <col min="7" max="7" width="40.42578125" style="140" customWidth="1"/>
    <col min="8" max="8" width="4.42578125" style="140" customWidth="1"/>
    <col min="9" max="9" width="15.5703125" style="140" customWidth="1"/>
    <col min="10" max="10" width="1.42578125" style="140" customWidth="1"/>
    <col min="11" max="11" width="1" style="140" customWidth="1"/>
    <col min="12" max="12" width="3.7109375" style="140" customWidth="1"/>
    <col min="13" max="13" width="16.85546875" style="140" customWidth="1"/>
    <col min="14" max="14" width="4.140625" style="140" customWidth="1"/>
    <col min="15" max="15" width="14.5703125" style="140" customWidth="1"/>
    <col min="16" max="16" width="0.42578125" style="140" customWidth="1"/>
    <col min="17" max="17" width="1.85546875" style="141" customWidth="1"/>
    <col min="18" max="18" width="9.28515625" style="141" bestFit="1" customWidth="1"/>
    <col min="19" max="19" width="11.42578125" style="141" bestFit="1" customWidth="1"/>
    <col min="20" max="20" width="9.28515625" style="141" bestFit="1" customWidth="1"/>
    <col min="21" max="21" width="9.28515625" style="142" bestFit="1" customWidth="1"/>
    <col min="22" max="16384" width="9.140625" style="139"/>
  </cols>
  <sheetData>
    <row r="2" spans="3:23" ht="13.5" customHeight="1" thickBot="1" x14ac:dyDescent="0.3"/>
    <row r="3" spans="3:23" ht="6" customHeight="1" x14ac:dyDescent="0.25">
      <c r="C3" s="143"/>
      <c r="D3" s="144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P3" s="145"/>
      <c r="Q3" s="253"/>
    </row>
    <row r="4" spans="3:23" x14ac:dyDescent="0.25">
      <c r="C4" s="147"/>
      <c r="D4" s="254"/>
      <c r="E4" s="241"/>
      <c r="F4" s="241"/>
      <c r="G4" s="241"/>
      <c r="H4" s="241"/>
      <c r="I4" s="241"/>
      <c r="J4" s="241"/>
      <c r="K4" s="255"/>
      <c r="L4" s="255"/>
      <c r="M4" s="255"/>
      <c r="N4" s="255"/>
      <c r="O4" s="255"/>
      <c r="P4" s="241"/>
      <c r="Q4" s="256"/>
    </row>
    <row r="5" spans="3:23" ht="41.1" customHeight="1" x14ac:dyDescent="0.3">
      <c r="C5" s="147"/>
      <c r="D5" s="254"/>
      <c r="E5" s="264" t="s">
        <v>125</v>
      </c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41"/>
      <c r="Q5" s="256"/>
    </row>
    <row r="6" spans="3:23" ht="4.5" customHeight="1" x14ac:dyDescent="0.25">
      <c r="C6" s="147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41"/>
      <c r="Q6" s="256"/>
    </row>
    <row r="7" spans="3:23" ht="18.75" customHeight="1" x14ac:dyDescent="0.3">
      <c r="C7" s="147"/>
      <c r="D7" s="254"/>
      <c r="E7" s="264" t="s">
        <v>88</v>
      </c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41"/>
      <c r="Q7" s="256"/>
    </row>
    <row r="8" spans="3:23" ht="5.25" customHeight="1" x14ac:dyDescent="0.25">
      <c r="C8" s="147"/>
      <c r="D8" s="254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41"/>
      <c r="Q8" s="256"/>
    </row>
    <row r="9" spans="3:23" x14ac:dyDescent="0.25">
      <c r="C9" s="147"/>
      <c r="D9" s="254"/>
      <c r="E9" s="262" t="s">
        <v>132</v>
      </c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41"/>
      <c r="Q9" s="256"/>
    </row>
    <row r="10" spans="3:23" ht="5.25" customHeight="1" x14ac:dyDescent="0.25">
      <c r="C10" s="147"/>
      <c r="D10" s="254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41"/>
      <c r="Q10" s="256"/>
    </row>
    <row r="11" spans="3:23" x14ac:dyDescent="0.25">
      <c r="C11" s="147"/>
      <c r="D11" s="254"/>
      <c r="E11" s="262" t="s">
        <v>2</v>
      </c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41"/>
      <c r="Q11" s="256"/>
    </row>
    <row r="12" spans="3:23" ht="6.75" customHeight="1" x14ac:dyDescent="0.25">
      <c r="C12" s="147"/>
      <c r="D12" s="177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243"/>
      <c r="Q12" s="256"/>
    </row>
    <row r="13" spans="3:23" x14ac:dyDescent="0.25">
      <c r="C13" s="147"/>
      <c r="D13" s="179"/>
      <c r="E13" s="261"/>
      <c r="F13" s="261"/>
      <c r="G13" s="244" t="s">
        <v>1</v>
      </c>
      <c r="H13" s="261"/>
      <c r="I13" s="245" t="s">
        <v>131</v>
      </c>
      <c r="J13" s="245"/>
      <c r="K13" s="245"/>
      <c r="L13" s="245"/>
      <c r="M13" s="245" t="s">
        <v>127</v>
      </c>
      <c r="N13" s="245"/>
      <c r="O13" s="245" t="s">
        <v>112</v>
      </c>
      <c r="P13" s="180"/>
      <c r="Q13" s="148"/>
      <c r="R13" s="140"/>
      <c r="U13" s="141"/>
      <c r="V13" s="141"/>
      <c r="W13" s="142"/>
    </row>
    <row r="14" spans="3:23" ht="19.5" customHeight="1" x14ac:dyDescent="0.25">
      <c r="C14" s="147"/>
      <c r="D14" s="179"/>
      <c r="E14" s="261"/>
      <c r="F14" s="246" t="s">
        <v>140</v>
      </c>
      <c r="G14" s="246"/>
      <c r="H14" s="246" t="s">
        <v>0</v>
      </c>
      <c r="I14" s="196">
        <f>+'Balance General'!F8</f>
        <v>876416.15</v>
      </c>
      <c r="J14" s="196"/>
      <c r="K14" s="196"/>
      <c r="L14" s="246" t="s">
        <v>0</v>
      </c>
      <c r="M14" s="196">
        <f>+'Balance General'!G8</f>
        <v>818793.47000000009</v>
      </c>
      <c r="N14" s="246" t="s">
        <v>0</v>
      </c>
      <c r="O14" s="196">
        <f t="shared" ref="O14:O19" si="0">+I14-M14</f>
        <v>57622.679999999935</v>
      </c>
      <c r="P14" s="181"/>
      <c r="Q14" s="148"/>
      <c r="R14" s="140"/>
      <c r="U14" s="141"/>
      <c r="V14" s="141"/>
      <c r="W14" s="142"/>
    </row>
    <row r="15" spans="3:23" ht="19.5" customHeight="1" x14ac:dyDescent="0.25">
      <c r="C15" s="147"/>
      <c r="D15" s="179"/>
      <c r="E15" s="261"/>
      <c r="F15" s="246" t="s">
        <v>141</v>
      </c>
      <c r="G15" s="246"/>
      <c r="H15" s="261"/>
      <c r="I15" s="196">
        <f>+'Balance General'!F14</f>
        <v>117743296.39</v>
      </c>
      <c r="J15" s="196"/>
      <c r="K15" s="196"/>
      <c r="L15" s="261"/>
      <c r="M15" s="196">
        <f>+'Balance General'!G14</f>
        <v>117743296.39</v>
      </c>
      <c r="N15" s="261"/>
      <c r="O15" s="196">
        <f t="shared" si="0"/>
        <v>0</v>
      </c>
      <c r="P15" s="180"/>
      <c r="Q15" s="148"/>
      <c r="R15" s="140"/>
      <c r="U15" s="141"/>
      <c r="V15" s="141"/>
      <c r="W15" s="142"/>
    </row>
    <row r="16" spans="3:23" ht="19.5" customHeight="1" x14ac:dyDescent="0.25">
      <c r="C16" s="147"/>
      <c r="D16" s="179"/>
      <c r="E16" s="261"/>
      <c r="F16" s="246" t="s">
        <v>142</v>
      </c>
      <c r="G16" s="246"/>
      <c r="H16" s="261"/>
      <c r="I16" s="196">
        <f>+'Balance General'!F22</f>
        <v>6193137.9500000179</v>
      </c>
      <c r="J16" s="196"/>
      <c r="K16" s="196"/>
      <c r="L16" s="261"/>
      <c r="M16" s="196">
        <f>+'Balance General'!G22</f>
        <v>6216226.799999997</v>
      </c>
      <c r="N16" s="261"/>
      <c r="O16" s="196">
        <f t="shared" si="0"/>
        <v>-23088.849999979138</v>
      </c>
      <c r="P16" s="180"/>
      <c r="Q16" s="148"/>
      <c r="R16" s="140"/>
      <c r="U16" s="141"/>
      <c r="V16" s="141"/>
      <c r="W16" s="142"/>
    </row>
    <row r="17" spans="3:23" ht="19.5" customHeight="1" x14ac:dyDescent="0.25">
      <c r="C17" s="147"/>
      <c r="D17" s="179"/>
      <c r="E17" s="261"/>
      <c r="F17" s="246" t="s">
        <v>143</v>
      </c>
      <c r="G17" s="246"/>
      <c r="H17" s="261"/>
      <c r="I17" s="196">
        <f>+'Balance General'!F45</f>
        <v>8741033.4700000007</v>
      </c>
      <c r="J17" s="196"/>
      <c r="K17" s="196"/>
      <c r="L17" s="261"/>
      <c r="M17" s="196">
        <f>+'Balance General'!G45</f>
        <v>8246259.9199999999</v>
      </c>
      <c r="N17" s="261"/>
      <c r="O17" s="196">
        <f t="shared" si="0"/>
        <v>494773.55000000075</v>
      </c>
      <c r="P17" s="180"/>
      <c r="Q17" s="148"/>
      <c r="R17" s="140"/>
      <c r="U17" s="141"/>
      <c r="V17" s="141"/>
      <c r="W17" s="142"/>
    </row>
    <row r="18" spans="3:23" ht="19.5" customHeight="1" x14ac:dyDescent="0.25">
      <c r="C18" s="147"/>
      <c r="D18" s="179"/>
      <c r="E18" s="246"/>
      <c r="F18" s="247" t="s">
        <v>144</v>
      </c>
      <c r="G18" s="246"/>
      <c r="H18" s="261"/>
      <c r="I18" s="193">
        <f>+'Balance General'!F51</f>
        <v>6733741.1000000006</v>
      </c>
      <c r="J18" s="193"/>
      <c r="K18" s="196"/>
      <c r="L18" s="261"/>
      <c r="M18" s="193">
        <f>+'Balance General'!G51</f>
        <v>6644011.0600000005</v>
      </c>
      <c r="N18" s="261"/>
      <c r="O18" s="196">
        <f t="shared" si="0"/>
        <v>89730.040000000037</v>
      </c>
      <c r="P18" s="180"/>
      <c r="Q18" s="148"/>
      <c r="R18" s="140"/>
      <c r="U18" s="141"/>
      <c r="V18" s="141"/>
      <c r="W18" s="142"/>
    </row>
    <row r="19" spans="3:23" ht="19.5" customHeight="1" x14ac:dyDescent="0.25">
      <c r="C19" s="147"/>
      <c r="D19" s="179"/>
      <c r="E19" s="246"/>
      <c r="F19" s="246" t="s">
        <v>145</v>
      </c>
      <c r="G19" s="246"/>
      <c r="H19" s="261"/>
      <c r="I19" s="182">
        <f>+'Balance General'!F58</f>
        <v>60734.06</v>
      </c>
      <c r="J19" s="193"/>
      <c r="K19" s="196"/>
      <c r="L19" s="261"/>
      <c r="M19" s="182">
        <f>+'Balance General'!G58</f>
        <v>61108.339999999967</v>
      </c>
      <c r="N19" s="261"/>
      <c r="O19" s="183">
        <f t="shared" si="0"/>
        <v>-374.27999999996973</v>
      </c>
      <c r="P19" s="180"/>
      <c r="Q19" s="148"/>
      <c r="R19" s="140"/>
      <c r="U19" s="141"/>
      <c r="V19" s="141"/>
      <c r="W19" s="142"/>
    </row>
    <row r="20" spans="3:23" ht="5.25" hidden="1" customHeight="1" x14ac:dyDescent="0.25">
      <c r="C20" s="147"/>
      <c r="D20" s="179"/>
      <c r="E20" s="261"/>
      <c r="F20" s="246"/>
      <c r="G20" s="246"/>
      <c r="H20" s="261"/>
      <c r="I20" s="195"/>
      <c r="J20" s="195"/>
      <c r="K20" s="195"/>
      <c r="L20" s="261"/>
      <c r="M20" s="195"/>
      <c r="N20" s="261"/>
      <c r="O20" s="195"/>
      <c r="P20" s="180"/>
      <c r="Q20" s="148"/>
      <c r="R20" s="140"/>
      <c r="U20" s="149"/>
      <c r="V20" s="141"/>
      <c r="W20" s="142"/>
    </row>
    <row r="21" spans="3:23" ht="21" customHeight="1" thickBot="1" x14ac:dyDescent="0.3">
      <c r="C21" s="147"/>
      <c r="D21" s="179"/>
      <c r="E21" s="261"/>
      <c r="F21" s="261"/>
      <c r="G21" s="248" t="s">
        <v>89</v>
      </c>
      <c r="H21" s="248" t="s">
        <v>0</v>
      </c>
      <c r="I21" s="184">
        <f>SUM(I14:I19)</f>
        <v>140348359.12000003</v>
      </c>
      <c r="J21" s="194"/>
      <c r="K21" s="194"/>
      <c r="L21" s="248" t="s">
        <v>0</v>
      </c>
      <c r="M21" s="184">
        <f>SUM(M14:M19)</f>
        <v>139729695.97999999</v>
      </c>
      <c r="N21" s="248" t="s">
        <v>0</v>
      </c>
      <c r="O21" s="184">
        <f>SUM(O14:O19)</f>
        <v>618663.14000002155</v>
      </c>
      <c r="P21" s="185"/>
      <c r="Q21" s="148"/>
      <c r="R21" s="140"/>
      <c r="U21" s="141"/>
      <c r="V21" s="141"/>
      <c r="W21" s="142"/>
    </row>
    <row r="22" spans="3:23" ht="8.25" customHeight="1" thickTop="1" x14ac:dyDescent="0.25">
      <c r="C22" s="147"/>
      <c r="D22" s="179"/>
      <c r="E22" s="246"/>
      <c r="F22" s="261"/>
      <c r="G22" s="261"/>
      <c r="H22" s="261"/>
      <c r="I22" s="247"/>
      <c r="J22" s="247"/>
      <c r="K22" s="247"/>
      <c r="L22" s="261"/>
      <c r="M22" s="247"/>
      <c r="N22" s="261"/>
      <c r="O22" s="247"/>
      <c r="P22" s="180"/>
      <c r="Q22" s="148"/>
      <c r="R22" s="140"/>
      <c r="U22" s="141"/>
      <c r="V22" s="141"/>
      <c r="W22" s="142"/>
    </row>
    <row r="23" spans="3:23" ht="12.75" customHeight="1" x14ac:dyDescent="0.25">
      <c r="C23" s="147"/>
      <c r="D23" s="179"/>
      <c r="E23" s="261"/>
      <c r="F23" s="248" t="s">
        <v>118</v>
      </c>
      <c r="G23" s="244"/>
      <c r="H23" s="261"/>
      <c r="I23" s="247"/>
      <c r="J23" s="247"/>
      <c r="K23" s="247"/>
      <c r="L23" s="261"/>
      <c r="M23" s="247"/>
      <c r="N23" s="261"/>
      <c r="O23" s="247"/>
      <c r="P23" s="180"/>
      <c r="Q23" s="148"/>
      <c r="R23" s="140"/>
      <c r="U23" s="141"/>
      <c r="V23" s="141"/>
      <c r="W23" s="142"/>
    </row>
    <row r="24" spans="3:23" ht="6" customHeight="1" x14ac:dyDescent="0.25">
      <c r="C24" s="147"/>
      <c r="D24" s="179"/>
      <c r="E24" s="246"/>
      <c r="F24" s="261"/>
      <c r="G24" s="261"/>
      <c r="H24" s="261"/>
      <c r="I24" s="247"/>
      <c r="J24" s="247"/>
      <c r="K24" s="247"/>
      <c r="L24" s="261"/>
      <c r="M24" s="247"/>
      <c r="N24" s="261"/>
      <c r="O24" s="247"/>
      <c r="P24" s="180"/>
      <c r="Q24" s="148"/>
      <c r="R24" s="140"/>
      <c r="U24" s="141"/>
      <c r="V24" s="141"/>
      <c r="W24" s="142"/>
    </row>
    <row r="25" spans="3:23" ht="14.25" customHeight="1" x14ac:dyDescent="0.25">
      <c r="C25" s="147"/>
      <c r="D25" s="179"/>
      <c r="E25" s="244" t="s">
        <v>119</v>
      </c>
      <c r="F25" s="249"/>
      <c r="G25" s="261"/>
      <c r="H25" s="261"/>
      <c r="I25" s="247"/>
      <c r="J25" s="247"/>
      <c r="K25" s="247"/>
      <c r="L25" s="261"/>
      <c r="M25" s="247"/>
      <c r="N25" s="261"/>
      <c r="O25" s="247"/>
      <c r="P25" s="180"/>
      <c r="Q25" s="148"/>
      <c r="R25" s="140"/>
      <c r="U25" s="141"/>
      <c r="V25" s="141"/>
      <c r="W25" s="142"/>
    </row>
    <row r="26" spans="3:23" ht="21" customHeight="1" x14ac:dyDescent="0.25">
      <c r="C26" s="147"/>
      <c r="D26" s="179"/>
      <c r="E26" s="246"/>
      <c r="F26" s="263" t="s">
        <v>146</v>
      </c>
      <c r="G26" s="263"/>
      <c r="H26" s="246" t="s">
        <v>0</v>
      </c>
      <c r="I26" s="196">
        <f>+'Balance General'!F66</f>
        <v>829148.21</v>
      </c>
      <c r="J26" s="196"/>
      <c r="K26" s="196"/>
      <c r="L26" s="246" t="s">
        <v>0</v>
      </c>
      <c r="M26" s="196">
        <f>+'Balance General'!G66</f>
        <v>726056.79</v>
      </c>
      <c r="N26" s="246" t="s">
        <v>0</v>
      </c>
      <c r="O26" s="196">
        <f>+I26-M26</f>
        <v>103091.41999999993</v>
      </c>
      <c r="P26" s="180"/>
      <c r="Q26" s="148"/>
      <c r="R26" s="140"/>
      <c r="U26" s="141"/>
      <c r="V26" s="141"/>
      <c r="W26" s="142"/>
    </row>
    <row r="27" spans="3:23" ht="21" customHeight="1" x14ac:dyDescent="0.25">
      <c r="C27" s="147"/>
      <c r="D27" s="179"/>
      <c r="E27" s="246"/>
      <c r="F27" s="261" t="s">
        <v>147</v>
      </c>
      <c r="G27" s="261"/>
      <c r="H27" s="261"/>
      <c r="I27" s="195">
        <f>+'Balance General'!F72</f>
        <v>108915544.59999999</v>
      </c>
      <c r="J27" s="247"/>
      <c r="K27" s="196"/>
      <c r="L27" s="261"/>
      <c r="M27" s="195">
        <f>+'Balance General'!G72</f>
        <v>108975544.59999999</v>
      </c>
      <c r="N27" s="261"/>
      <c r="O27" s="196">
        <f>+I27-M27</f>
        <v>-60000</v>
      </c>
      <c r="P27" s="180"/>
      <c r="Q27" s="148"/>
      <c r="R27" s="140"/>
      <c r="U27" s="141"/>
      <c r="V27" s="141"/>
      <c r="W27" s="142"/>
    </row>
    <row r="28" spans="3:23" ht="21" customHeight="1" x14ac:dyDescent="0.25">
      <c r="C28" s="147"/>
      <c r="D28" s="179"/>
      <c r="E28" s="261"/>
      <c r="F28" s="261" t="s">
        <v>148</v>
      </c>
      <c r="G28" s="261"/>
      <c r="H28" s="261"/>
      <c r="I28" s="186">
        <f>+'Balance General'!F76</f>
        <v>867206.42</v>
      </c>
      <c r="J28" s="195"/>
      <c r="K28" s="196"/>
      <c r="L28" s="261"/>
      <c r="M28" s="183">
        <f>+'Balance General'!G76</f>
        <v>849779.69</v>
      </c>
      <c r="N28" s="261"/>
      <c r="O28" s="183">
        <f>+I28-M28</f>
        <v>17426.730000000098</v>
      </c>
      <c r="P28" s="181"/>
      <c r="Q28" s="148"/>
      <c r="R28" s="140"/>
      <c r="U28" s="141"/>
      <c r="V28" s="141"/>
      <c r="W28" s="142"/>
    </row>
    <row r="29" spans="3:23" ht="4.5" hidden="1" customHeight="1" x14ac:dyDescent="0.25">
      <c r="C29" s="147"/>
      <c r="D29" s="179"/>
      <c r="E29" s="261"/>
      <c r="F29" s="261"/>
      <c r="G29" s="261"/>
      <c r="H29" s="261"/>
      <c r="I29" s="195"/>
      <c r="J29" s="195"/>
      <c r="K29" s="195"/>
      <c r="L29" s="261"/>
      <c r="M29" s="195"/>
      <c r="N29" s="261"/>
      <c r="O29" s="195"/>
      <c r="P29" s="180"/>
      <c r="Q29" s="148"/>
      <c r="R29" s="140"/>
      <c r="U29" s="141"/>
      <c r="V29" s="141"/>
      <c r="W29" s="142"/>
    </row>
    <row r="30" spans="3:23" ht="21" customHeight="1" x14ac:dyDescent="0.25">
      <c r="C30" s="147"/>
      <c r="D30" s="179"/>
      <c r="E30" s="261"/>
      <c r="F30" s="261"/>
      <c r="G30" s="250" t="s">
        <v>90</v>
      </c>
      <c r="H30" s="250"/>
      <c r="I30" s="187">
        <f>SUM(I26:I28)</f>
        <v>110611899.22999999</v>
      </c>
      <c r="J30" s="194"/>
      <c r="K30" s="194"/>
      <c r="L30" s="250"/>
      <c r="M30" s="187">
        <f>SUM(M26:M28)</f>
        <v>110551381.08</v>
      </c>
      <c r="N30" s="250"/>
      <c r="O30" s="187">
        <f>SUM(O26:O28)</f>
        <v>60518.150000000023</v>
      </c>
      <c r="P30" s="180"/>
      <c r="Q30" s="148"/>
      <c r="R30" s="140"/>
      <c r="U30" s="141"/>
      <c r="V30" s="141"/>
      <c r="W30" s="142"/>
    </row>
    <row r="31" spans="3:23" ht="9.75" hidden="1" customHeight="1" x14ac:dyDescent="0.25">
      <c r="C31" s="147"/>
      <c r="D31" s="179"/>
      <c r="E31" s="261"/>
      <c r="F31" s="261"/>
      <c r="G31" s="246"/>
      <c r="H31" s="261"/>
      <c r="I31" s="247"/>
      <c r="J31" s="247"/>
      <c r="K31" s="247"/>
      <c r="L31" s="261"/>
      <c r="M31" s="247"/>
      <c r="N31" s="261"/>
      <c r="O31" s="247"/>
      <c r="P31" s="180"/>
      <c r="Q31" s="148"/>
      <c r="R31" s="140"/>
      <c r="U31" s="141"/>
      <c r="V31" s="141"/>
      <c r="W31" s="142"/>
    </row>
    <row r="32" spans="3:23" ht="6" hidden="1" customHeight="1" x14ac:dyDescent="0.25">
      <c r="C32" s="147"/>
      <c r="D32" s="179"/>
      <c r="E32" s="261"/>
      <c r="F32" s="246"/>
      <c r="G32" s="246"/>
      <c r="H32" s="261"/>
      <c r="I32" s="247"/>
      <c r="J32" s="247"/>
      <c r="K32" s="247"/>
      <c r="L32" s="261"/>
      <c r="M32" s="247"/>
      <c r="N32" s="261"/>
      <c r="O32" s="247"/>
      <c r="P32" s="180"/>
      <c r="Q32" s="148"/>
      <c r="R32" s="140"/>
      <c r="U32" s="141"/>
      <c r="V32" s="141"/>
      <c r="W32" s="142"/>
    </row>
    <row r="33" spans="3:23" ht="21" customHeight="1" x14ac:dyDescent="0.25">
      <c r="C33" s="147"/>
      <c r="D33" s="179"/>
      <c r="E33" s="244" t="s">
        <v>149</v>
      </c>
      <c r="F33" s="251"/>
      <c r="G33" s="246"/>
      <c r="H33" s="261"/>
      <c r="I33" s="247"/>
      <c r="J33" s="247"/>
      <c r="K33" s="247"/>
      <c r="L33" s="261"/>
      <c r="M33" s="247"/>
      <c r="N33" s="261"/>
      <c r="O33" s="247"/>
      <c r="P33" s="180"/>
      <c r="Q33" s="148"/>
      <c r="R33" s="140"/>
      <c r="U33" s="141"/>
      <c r="V33" s="141"/>
      <c r="W33" s="142"/>
    </row>
    <row r="34" spans="3:23" ht="21" customHeight="1" x14ac:dyDescent="0.25">
      <c r="C34" s="147"/>
      <c r="D34" s="179"/>
      <c r="E34" s="261"/>
      <c r="F34" s="246" t="s">
        <v>9</v>
      </c>
      <c r="G34" s="246"/>
      <c r="H34" s="261"/>
      <c r="I34" s="196">
        <f>+'Balance General'!F83</f>
        <v>126384931.62</v>
      </c>
      <c r="J34" s="196"/>
      <c r="K34" s="196"/>
      <c r="L34" s="261"/>
      <c r="M34" s="196">
        <f>+'Balance General'!G83</f>
        <v>126276071.62</v>
      </c>
      <c r="N34" s="261"/>
      <c r="O34" s="196">
        <f>+I34-M34</f>
        <v>108860</v>
      </c>
      <c r="P34" s="180"/>
      <c r="Q34" s="148"/>
      <c r="R34" s="140"/>
      <c r="U34" s="141"/>
      <c r="V34" s="141"/>
      <c r="W34" s="142"/>
    </row>
    <row r="35" spans="3:23" ht="21" customHeight="1" x14ac:dyDescent="0.25">
      <c r="C35" s="147"/>
      <c r="D35" s="179"/>
      <c r="E35" s="261"/>
      <c r="F35" s="246" t="s">
        <v>113</v>
      </c>
      <c r="G35" s="246"/>
      <c r="H35" s="261"/>
      <c r="I35" s="196">
        <f>+'Balance General'!F103</f>
        <v>133660526.95</v>
      </c>
      <c r="J35" s="196"/>
      <c r="K35" s="196"/>
      <c r="L35" s="261"/>
      <c r="M35" s="196">
        <f>+'Balance General'!G103</f>
        <v>133857827.31999999</v>
      </c>
      <c r="N35" s="261"/>
      <c r="O35" s="196">
        <f>+I35-M35</f>
        <v>-197300.36999998987</v>
      </c>
      <c r="P35" s="180"/>
      <c r="Q35" s="150"/>
      <c r="R35" s="140"/>
      <c r="U35" s="141"/>
      <c r="V35" s="141"/>
      <c r="W35" s="142"/>
    </row>
    <row r="36" spans="3:23" ht="21" customHeight="1" x14ac:dyDescent="0.25">
      <c r="C36" s="147"/>
      <c r="D36" s="179"/>
      <c r="E36" s="261"/>
      <c r="F36" s="246" t="s">
        <v>151</v>
      </c>
      <c r="G36" s="246"/>
      <c r="H36" s="261"/>
      <c r="I36" s="196">
        <f>+'Balance General'!F110</f>
        <v>-230758283.66999999</v>
      </c>
      <c r="J36" s="196"/>
      <c r="K36" s="196"/>
      <c r="L36" s="261"/>
      <c r="M36" s="196">
        <f>+'Balance General'!G110</f>
        <v>-231630665.53</v>
      </c>
      <c r="N36" s="261"/>
      <c r="O36" s="196">
        <f>+I36-M36</f>
        <v>872381.86000001431</v>
      </c>
      <c r="P36" s="180"/>
      <c r="Q36" s="150"/>
      <c r="R36" s="140"/>
      <c r="U36" s="141"/>
      <c r="V36" s="141"/>
      <c r="W36" s="142"/>
    </row>
    <row r="37" spans="3:23" ht="21" customHeight="1" x14ac:dyDescent="0.25">
      <c r="C37" s="147"/>
      <c r="D37" s="179"/>
      <c r="E37" s="261"/>
      <c r="F37" s="246" t="s">
        <v>152</v>
      </c>
      <c r="G37" s="246"/>
      <c r="H37" s="261"/>
      <c r="I37" s="183">
        <f>+'Balance General'!F111</f>
        <v>449284.99</v>
      </c>
      <c r="J37" s="196"/>
      <c r="K37" s="196"/>
      <c r="L37" s="261"/>
      <c r="M37" s="183">
        <f>+'Balance General'!G111</f>
        <v>675081.49</v>
      </c>
      <c r="N37" s="261"/>
      <c r="O37" s="183">
        <f>+I37-M37</f>
        <v>-225796.5</v>
      </c>
      <c r="P37" s="180"/>
      <c r="Q37" s="150"/>
      <c r="R37" s="140"/>
      <c r="U37" s="141"/>
      <c r="V37" s="141"/>
      <c r="W37" s="142"/>
    </row>
    <row r="38" spans="3:23" ht="4.5" hidden="1" customHeight="1" x14ac:dyDescent="0.25">
      <c r="C38" s="147"/>
      <c r="D38" s="179"/>
      <c r="E38" s="261"/>
      <c r="F38" s="261"/>
      <c r="G38" s="246"/>
      <c r="H38" s="261"/>
      <c r="I38" s="195"/>
      <c r="J38" s="195"/>
      <c r="K38" s="195"/>
      <c r="L38" s="261"/>
      <c r="M38" s="195"/>
      <c r="N38" s="261"/>
      <c r="O38" s="195"/>
      <c r="P38" s="180"/>
      <c r="Q38" s="148"/>
      <c r="R38" s="140"/>
      <c r="S38" s="151"/>
      <c r="U38" s="141"/>
      <c r="V38" s="141"/>
      <c r="W38" s="142"/>
    </row>
    <row r="39" spans="3:23" ht="21" customHeight="1" x14ac:dyDescent="0.25">
      <c r="C39" s="147"/>
      <c r="D39" s="179"/>
      <c r="E39" s="261"/>
      <c r="F39" s="261"/>
      <c r="G39" s="248" t="s">
        <v>91</v>
      </c>
      <c r="H39" s="250"/>
      <c r="I39" s="188">
        <f>SUM(I34:I38)</f>
        <v>29736459.890000004</v>
      </c>
      <c r="J39" s="197"/>
      <c r="K39" s="197"/>
      <c r="L39" s="250"/>
      <c r="M39" s="188">
        <f>SUM(M34:M38)</f>
        <v>29178314.899999995</v>
      </c>
      <c r="N39" s="250"/>
      <c r="O39" s="188">
        <f>SUM(O34:O38)</f>
        <v>558144.99000002444</v>
      </c>
      <c r="P39" s="180"/>
      <c r="Q39" s="148"/>
      <c r="R39" s="140"/>
      <c r="S39" s="151"/>
      <c r="U39" s="141"/>
      <c r="V39" s="141"/>
      <c r="W39" s="142"/>
    </row>
    <row r="40" spans="3:23" ht="8.25" hidden="1" customHeight="1" x14ac:dyDescent="0.25">
      <c r="C40" s="147"/>
      <c r="D40" s="179"/>
      <c r="E40" s="261"/>
      <c r="F40" s="261"/>
      <c r="G40" s="246"/>
      <c r="H40" s="261"/>
      <c r="I40" s="252"/>
      <c r="J40" s="252"/>
      <c r="K40" s="252"/>
      <c r="L40" s="261"/>
      <c r="M40" s="252"/>
      <c r="N40" s="261"/>
      <c r="O40" s="252"/>
      <c r="P40" s="180"/>
      <c r="Q40" s="148"/>
      <c r="R40" s="140"/>
      <c r="S40" s="151"/>
      <c r="U40" s="141"/>
      <c r="V40" s="141"/>
      <c r="W40" s="142"/>
    </row>
    <row r="41" spans="3:23" ht="7.5" hidden="1" customHeight="1" thickBot="1" x14ac:dyDescent="0.3">
      <c r="C41" s="147"/>
      <c r="D41" s="179"/>
      <c r="E41" s="261"/>
      <c r="F41" s="261"/>
      <c r="G41" s="246"/>
      <c r="H41" s="261"/>
      <c r="I41" s="195"/>
      <c r="J41" s="195"/>
      <c r="K41" s="195"/>
      <c r="L41" s="261"/>
      <c r="M41" s="195"/>
      <c r="N41" s="261"/>
      <c r="O41" s="195"/>
      <c r="P41" s="180"/>
      <c r="Q41" s="148"/>
      <c r="R41" s="140"/>
      <c r="S41" s="151"/>
      <c r="U41" s="141"/>
      <c r="V41" s="141"/>
      <c r="W41" s="142"/>
    </row>
    <row r="42" spans="3:23" ht="21" customHeight="1" thickBot="1" x14ac:dyDescent="0.3">
      <c r="C42" s="147"/>
      <c r="D42" s="179"/>
      <c r="E42" s="261"/>
      <c r="F42" s="261"/>
      <c r="G42" s="248" t="s">
        <v>92</v>
      </c>
      <c r="H42" s="248" t="s">
        <v>0</v>
      </c>
      <c r="I42" s="184">
        <f>+I30+I39</f>
        <v>140348359.12</v>
      </c>
      <c r="J42" s="194"/>
      <c r="K42" s="194"/>
      <c r="L42" s="248" t="s">
        <v>0</v>
      </c>
      <c r="M42" s="184">
        <f>+M30+M39</f>
        <v>139729695.97999999</v>
      </c>
      <c r="N42" s="248" t="s">
        <v>0</v>
      </c>
      <c r="O42" s="184">
        <f>+O30+O39</f>
        <v>618663.14000002446</v>
      </c>
      <c r="P42" s="181"/>
      <c r="Q42" s="148"/>
      <c r="R42" s="140"/>
      <c r="U42" s="141"/>
      <c r="V42" s="141"/>
      <c r="W42" s="142"/>
    </row>
    <row r="43" spans="3:23" ht="6.75" customHeight="1" thickTop="1" x14ac:dyDescent="0.25">
      <c r="C43" s="147"/>
      <c r="D43" s="189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  <c r="Q43" s="148"/>
      <c r="R43" s="140"/>
      <c r="S43" s="152"/>
      <c r="U43" s="141"/>
      <c r="V43" s="141"/>
      <c r="W43" s="142"/>
    </row>
    <row r="44" spans="3:23" x14ac:dyDescent="0.25">
      <c r="C44" s="147"/>
      <c r="D44" s="254"/>
      <c r="E44" s="241"/>
      <c r="F44" s="241"/>
      <c r="G44" s="241"/>
      <c r="H44" s="257"/>
      <c r="I44" s="241"/>
      <c r="J44" s="241"/>
      <c r="K44" s="241"/>
      <c r="L44" s="241"/>
      <c r="M44" s="241"/>
      <c r="N44" s="241"/>
      <c r="O44" s="241"/>
      <c r="P44" s="241"/>
      <c r="Q44" s="256"/>
      <c r="R44" s="242"/>
    </row>
    <row r="45" spans="3:23" x14ac:dyDescent="0.25">
      <c r="C45" s="147"/>
      <c r="D45" s="254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56"/>
      <c r="R45" s="242"/>
    </row>
    <row r="46" spans="3:23" x14ac:dyDescent="0.25">
      <c r="C46" s="147"/>
      <c r="D46" s="254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56"/>
      <c r="R46" s="242"/>
    </row>
    <row r="47" spans="3:23" x14ac:dyDescent="0.25">
      <c r="C47" s="147"/>
      <c r="D47" s="254"/>
      <c r="E47" s="241"/>
      <c r="F47" s="241"/>
      <c r="G47" s="241"/>
      <c r="H47" s="241"/>
      <c r="I47" s="258"/>
      <c r="J47" s="258"/>
      <c r="K47" s="241"/>
      <c r="L47" s="241"/>
      <c r="M47" s="241"/>
      <c r="N47" s="241"/>
      <c r="O47" s="241"/>
      <c r="P47" s="241"/>
      <c r="Q47" s="256"/>
      <c r="R47" s="242"/>
    </row>
    <row r="48" spans="3:23" x14ac:dyDescent="0.25">
      <c r="C48" s="147"/>
      <c r="D48" s="254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56"/>
      <c r="R48" s="242"/>
    </row>
    <row r="49" spans="3:18" x14ac:dyDescent="0.25">
      <c r="C49" s="147"/>
      <c r="D49" s="254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56"/>
      <c r="R49" s="242"/>
    </row>
    <row r="50" spans="3:18" x14ac:dyDescent="0.25">
      <c r="C50" s="147"/>
      <c r="D50" s="254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56"/>
      <c r="R50" s="242"/>
    </row>
    <row r="51" spans="3:18" x14ac:dyDescent="0.25">
      <c r="C51" s="147"/>
      <c r="D51" s="254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56"/>
      <c r="R51" s="242"/>
    </row>
    <row r="52" spans="3:18" x14ac:dyDescent="0.25">
      <c r="C52" s="147"/>
      <c r="D52" s="254"/>
      <c r="E52" s="262" t="s">
        <v>122</v>
      </c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41"/>
      <c r="Q52" s="256"/>
      <c r="R52" s="242"/>
    </row>
    <row r="53" spans="3:18" x14ac:dyDescent="0.25">
      <c r="C53" s="147"/>
      <c r="D53" s="254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56"/>
      <c r="R53" s="242"/>
    </row>
    <row r="54" spans="3:18" hidden="1" x14ac:dyDescent="0.25">
      <c r="C54" s="147"/>
      <c r="D54" s="254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56"/>
      <c r="R54" s="242"/>
    </row>
    <row r="55" spans="3:18" hidden="1" x14ac:dyDescent="0.25">
      <c r="C55" s="147"/>
      <c r="D55" s="254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56"/>
      <c r="R55" s="242"/>
    </row>
    <row r="56" spans="3:18" x14ac:dyDescent="0.25">
      <c r="C56" s="147"/>
      <c r="D56" s="254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56"/>
      <c r="R56" s="242"/>
    </row>
    <row r="57" spans="3:18" ht="15.75" thickBot="1" x14ac:dyDescent="0.3">
      <c r="C57" s="153"/>
      <c r="D57" s="154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259"/>
      <c r="R57" s="242"/>
    </row>
    <row r="58" spans="3:18" x14ac:dyDescent="0.25">
      <c r="E58" s="156"/>
      <c r="I58" s="157"/>
      <c r="J58" s="157"/>
    </row>
    <row r="62" spans="3:18" ht="21.75" customHeight="1" x14ac:dyDescent="0.25"/>
    <row r="72" spans="9:9" x14ac:dyDescent="0.25">
      <c r="I72" s="176"/>
    </row>
    <row r="73" spans="9:9" x14ac:dyDescent="0.25">
      <c r="I73" s="176"/>
    </row>
  </sheetData>
  <mergeCells count="6">
    <mergeCell ref="E52:O52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35433070866141736" right="0.35433070866141736" top="1.1417322834645669" bottom="1.1417322834645669" header="0.98425196850393704" footer="0.51181102362204722"/>
  <pageSetup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L64"/>
  <sheetViews>
    <sheetView showGridLines="0" topLeftCell="A5" zoomScale="80" zoomScaleNormal="80" workbookViewId="0">
      <selection activeCell="B43" sqref="B43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7" width="1.7109375" style="2" customWidth="1"/>
    <col min="8" max="8" width="12.42578125" style="2" customWidth="1"/>
    <col min="9" max="9" width="15" style="2" customWidth="1"/>
    <col min="10" max="10" width="17.140625" style="2" customWidth="1"/>
    <col min="11" max="16384" width="11.42578125" style="2"/>
  </cols>
  <sheetData>
    <row r="1" spans="1:12" ht="21" x14ac:dyDescent="0.35">
      <c r="A1" s="110"/>
      <c r="B1" s="112"/>
      <c r="C1" s="113"/>
      <c r="D1" s="113"/>
      <c r="E1" s="113"/>
    </row>
    <row r="2" spans="1:12" ht="21" x14ac:dyDescent="0.35">
      <c r="A2" s="110"/>
      <c r="B2" s="112"/>
      <c r="C2" s="113"/>
      <c r="D2" s="113"/>
      <c r="E2" s="113"/>
    </row>
    <row r="3" spans="1:12" ht="44.25" customHeight="1" x14ac:dyDescent="0.35">
      <c r="A3" s="266" t="s">
        <v>110</v>
      </c>
      <c r="B3" s="266"/>
      <c r="C3" s="266"/>
      <c r="D3" s="266"/>
      <c r="E3" s="266"/>
      <c r="F3" s="266"/>
      <c r="G3" s="266"/>
    </row>
    <row r="4" spans="1:12" ht="18.75" x14ac:dyDescent="0.3">
      <c r="A4" s="267" t="s">
        <v>129</v>
      </c>
      <c r="B4" s="267"/>
      <c r="C4" s="267"/>
      <c r="D4" s="267"/>
      <c r="E4" s="267"/>
      <c r="F4" s="267"/>
      <c r="G4" s="267"/>
    </row>
    <row r="5" spans="1:12" ht="15.75" x14ac:dyDescent="0.25">
      <c r="A5" s="268" t="s">
        <v>2</v>
      </c>
      <c r="B5" s="268"/>
      <c r="C5" s="268"/>
      <c r="D5" s="268"/>
      <c r="E5" s="268"/>
      <c r="F5" s="268"/>
      <c r="G5" s="268"/>
    </row>
    <row r="6" spans="1:12" ht="16.5" customHeight="1" x14ac:dyDescent="0.25">
      <c r="A6" s="110"/>
      <c r="B6" s="275" t="s">
        <v>79</v>
      </c>
      <c r="C6" s="276"/>
      <c r="D6" s="269" t="s">
        <v>130</v>
      </c>
      <c r="E6" s="269" t="s">
        <v>133</v>
      </c>
      <c r="F6" s="272" t="s">
        <v>116</v>
      </c>
      <c r="G6" s="200"/>
    </row>
    <row r="7" spans="1:12" ht="17.25" hidden="1" customHeight="1" x14ac:dyDescent="0.25">
      <c r="A7" s="110"/>
      <c r="B7" s="277"/>
      <c r="C7" s="278"/>
      <c r="D7" s="270"/>
      <c r="E7" s="270"/>
      <c r="F7" s="273"/>
      <c r="G7" s="200"/>
    </row>
    <row r="8" spans="1:12" ht="12.75" customHeight="1" x14ac:dyDescent="0.25">
      <c r="A8" s="110"/>
      <c r="B8" s="279"/>
      <c r="C8" s="280"/>
      <c r="D8" s="271"/>
      <c r="E8" s="271"/>
      <c r="F8" s="274"/>
      <c r="G8" s="200"/>
    </row>
    <row r="9" spans="1:12" ht="7.5" customHeight="1" x14ac:dyDescent="0.25">
      <c r="A9" s="110"/>
      <c r="B9" s="115"/>
      <c r="C9" s="116"/>
      <c r="D9" s="68"/>
      <c r="E9" s="68"/>
      <c r="F9" s="28"/>
      <c r="G9" s="198"/>
    </row>
    <row r="10" spans="1:12" ht="21" customHeight="1" x14ac:dyDescent="0.25">
      <c r="A10" s="110"/>
      <c r="B10" s="162" t="s">
        <v>138</v>
      </c>
      <c r="C10" s="116"/>
      <c r="D10" s="163">
        <f>SUM(D11:D16)</f>
        <v>637365.43999999994</v>
      </c>
      <c r="E10" s="163">
        <f t="shared" ref="E10:F10" si="0">SUM(E11:E16)</f>
        <v>1816105.4500000002</v>
      </c>
      <c r="F10" s="130">
        <f t="shared" si="0"/>
        <v>-1178740.01</v>
      </c>
      <c r="G10" s="198"/>
      <c r="H10" s="111"/>
      <c r="I10" s="1"/>
      <c r="L10" s="117"/>
    </row>
    <row r="11" spans="1:12" ht="21" customHeight="1" x14ac:dyDescent="0.25">
      <c r="A11" s="110"/>
      <c r="B11" s="115"/>
      <c r="C11" s="118" t="s">
        <v>104</v>
      </c>
      <c r="D11" s="53">
        <v>601416.85</v>
      </c>
      <c r="E11" s="53">
        <v>1232886.97</v>
      </c>
      <c r="F11" s="53">
        <f t="shared" ref="F11:F16" si="1">+D11-E11</f>
        <v>-631470.12</v>
      </c>
      <c r="G11" s="199"/>
      <c r="H11" s="111"/>
      <c r="I11" s="1"/>
      <c r="J11" s="119"/>
      <c r="K11" s="22"/>
      <c r="L11" s="117"/>
    </row>
    <row r="12" spans="1:12" ht="21" customHeight="1" x14ac:dyDescent="0.25">
      <c r="A12" s="110"/>
      <c r="B12" s="115"/>
      <c r="C12" s="118" t="s">
        <v>80</v>
      </c>
      <c r="D12" s="53">
        <v>2543.09</v>
      </c>
      <c r="E12" s="53">
        <v>1466.05</v>
      </c>
      <c r="F12" s="53">
        <f t="shared" si="1"/>
        <v>1077.0400000000002</v>
      </c>
      <c r="G12" s="199"/>
      <c r="I12" s="1"/>
      <c r="J12" s="1"/>
      <c r="L12" s="22"/>
    </row>
    <row r="13" spans="1:12" ht="21" customHeight="1" x14ac:dyDescent="0.25">
      <c r="A13" s="110"/>
      <c r="B13" s="115"/>
      <c r="C13" s="118" t="s">
        <v>105</v>
      </c>
      <c r="D13" s="53">
        <v>4043.98</v>
      </c>
      <c r="E13" s="53">
        <v>676.73</v>
      </c>
      <c r="F13" s="53">
        <f t="shared" si="1"/>
        <v>3367.25</v>
      </c>
      <c r="G13" s="199"/>
      <c r="I13" s="1"/>
      <c r="J13" s="37"/>
      <c r="K13" s="1"/>
    </row>
    <row r="14" spans="1:12" ht="21" customHeight="1" x14ac:dyDescent="0.25">
      <c r="A14" s="110"/>
      <c r="B14" s="115"/>
      <c r="C14" s="118" t="s">
        <v>82</v>
      </c>
      <c r="D14" s="53">
        <v>25403.93</v>
      </c>
      <c r="E14" s="53">
        <v>554086.89</v>
      </c>
      <c r="F14" s="53">
        <f t="shared" si="1"/>
        <v>-528682.96</v>
      </c>
      <c r="G14" s="199"/>
      <c r="I14" s="1"/>
      <c r="J14" s="111"/>
      <c r="K14" s="1"/>
    </row>
    <row r="15" spans="1:12" ht="21" hidden="1" customHeight="1" x14ac:dyDescent="0.25">
      <c r="A15" s="110"/>
      <c r="B15" s="115"/>
      <c r="C15" s="118" t="s">
        <v>81</v>
      </c>
      <c r="D15" s="53">
        <v>0</v>
      </c>
      <c r="E15" s="53">
        <v>0</v>
      </c>
      <c r="F15" s="53">
        <f t="shared" si="1"/>
        <v>0</v>
      </c>
      <c r="G15" s="199"/>
      <c r="I15" s="1"/>
      <c r="J15" s="111"/>
      <c r="K15" s="1"/>
      <c r="L15" s="22"/>
    </row>
    <row r="16" spans="1:12" ht="21" customHeight="1" x14ac:dyDescent="0.25">
      <c r="A16" s="110"/>
      <c r="B16" s="115"/>
      <c r="C16" s="118" t="s">
        <v>83</v>
      </c>
      <c r="D16" s="120">
        <v>3957.59</v>
      </c>
      <c r="E16" s="120">
        <v>26988.81</v>
      </c>
      <c r="F16" s="120">
        <f t="shared" si="1"/>
        <v>-23031.22</v>
      </c>
      <c r="G16" s="199"/>
      <c r="H16" s="111"/>
      <c r="I16" s="1"/>
      <c r="K16" s="1"/>
      <c r="L16" s="37"/>
    </row>
    <row r="17" spans="1:12" ht="7.5" customHeight="1" x14ac:dyDescent="0.25">
      <c r="A17" s="110"/>
      <c r="B17" s="115"/>
      <c r="C17" s="116"/>
      <c r="D17" s="68"/>
      <c r="E17" s="68"/>
      <c r="F17" s="28"/>
      <c r="G17" s="198"/>
      <c r="I17" s="1"/>
    </row>
    <row r="18" spans="1:12" ht="21" customHeight="1" x14ac:dyDescent="0.25">
      <c r="A18" s="110"/>
      <c r="B18" s="164" t="s">
        <v>139</v>
      </c>
      <c r="C18" s="116"/>
      <c r="D18" s="163">
        <f>SUM(D19:D21)</f>
        <v>625.27</v>
      </c>
      <c r="E18" s="163">
        <f t="shared" ref="E18:F18" si="2">SUM(E19:E21)</f>
        <v>1570.26</v>
      </c>
      <c r="F18" s="130">
        <f t="shared" si="2"/>
        <v>-944.99</v>
      </c>
      <c r="G18" s="198"/>
      <c r="J18" s="37"/>
      <c r="K18" s="37"/>
      <c r="L18" s="37"/>
    </row>
    <row r="19" spans="1:12" ht="21" hidden="1" customHeight="1" x14ac:dyDescent="0.25">
      <c r="A19" s="110"/>
      <c r="B19" s="115"/>
      <c r="C19" s="118"/>
      <c r="D19" s="53"/>
      <c r="E19" s="53"/>
      <c r="F19" s="51">
        <f>+D19-E19</f>
        <v>0</v>
      </c>
      <c r="G19" s="199"/>
    </row>
    <row r="20" spans="1:12" ht="21" hidden="1" customHeight="1" x14ac:dyDescent="0.25">
      <c r="A20" s="110"/>
      <c r="B20" s="115"/>
      <c r="C20" s="118"/>
      <c r="D20" s="53"/>
      <c r="E20" s="53"/>
      <c r="F20" s="51">
        <f>+D20-E20</f>
        <v>0</v>
      </c>
      <c r="G20" s="199"/>
    </row>
    <row r="21" spans="1:12" ht="21" customHeight="1" x14ac:dyDescent="0.25">
      <c r="A21" s="110"/>
      <c r="B21" s="115"/>
      <c r="C21" s="118" t="s">
        <v>115</v>
      </c>
      <c r="D21" s="120">
        <v>625.27</v>
      </c>
      <c r="E21" s="120">
        <v>1570.26</v>
      </c>
      <c r="F21" s="120">
        <f>+D21-E21</f>
        <v>-944.99</v>
      </c>
      <c r="G21" s="199"/>
      <c r="K21" s="1"/>
    </row>
    <row r="22" spans="1:12" ht="6" hidden="1" customHeight="1" x14ac:dyDescent="0.25">
      <c r="A22" s="110"/>
      <c r="B22" s="161"/>
      <c r="C22" s="114"/>
      <c r="D22" s="88"/>
      <c r="E22" s="88"/>
      <c r="F22" s="130"/>
      <c r="G22" s="198"/>
    </row>
    <row r="23" spans="1:12" ht="6.75" customHeight="1" x14ac:dyDescent="0.25">
      <c r="A23" s="110"/>
      <c r="B23" s="115"/>
      <c r="C23" s="116"/>
      <c r="D23" s="29"/>
      <c r="E23" s="29"/>
      <c r="F23" s="28"/>
      <c r="G23" s="198"/>
      <c r="K23" s="37"/>
    </row>
    <row r="24" spans="1:12" ht="16.5" thickBot="1" x14ac:dyDescent="0.3">
      <c r="A24" s="110"/>
      <c r="B24" s="165" t="s">
        <v>84</v>
      </c>
      <c r="C24" s="121"/>
      <c r="D24" s="166">
        <f>D10+D18+D22</f>
        <v>637990.71</v>
      </c>
      <c r="E24" s="167">
        <f>E10+E18+E22</f>
        <v>1817675.7100000002</v>
      </c>
      <c r="F24" s="201">
        <f>+F10+F18</f>
        <v>-1179685</v>
      </c>
      <c r="G24" s="198"/>
    </row>
    <row r="25" spans="1:12" ht="9" customHeight="1" thickTop="1" x14ac:dyDescent="0.25">
      <c r="A25" s="110"/>
      <c r="B25" s="116"/>
      <c r="C25" s="116"/>
      <c r="D25" s="27"/>
      <c r="E25" s="27"/>
      <c r="F25" s="27"/>
      <c r="G25" s="198"/>
      <c r="H25" s="37"/>
      <c r="K25" s="37"/>
    </row>
    <row r="26" spans="1:12" ht="15.75" x14ac:dyDescent="0.25">
      <c r="A26" s="110"/>
      <c r="B26" s="168" t="s">
        <v>85</v>
      </c>
      <c r="C26" s="122"/>
      <c r="D26" s="123"/>
      <c r="E26" s="123"/>
      <c r="F26" s="15"/>
      <c r="G26" s="198"/>
    </row>
    <row r="27" spans="1:12" ht="5.25" customHeight="1" x14ac:dyDescent="0.25">
      <c r="A27" s="110"/>
      <c r="B27" s="124"/>
      <c r="C27" s="116"/>
      <c r="D27" s="29"/>
      <c r="E27" s="29"/>
      <c r="F27" s="28"/>
      <c r="G27" s="198"/>
    </row>
    <row r="28" spans="1:12" ht="21" customHeight="1" x14ac:dyDescent="0.25">
      <c r="A28" s="110"/>
      <c r="B28" s="169" t="s">
        <v>114</v>
      </c>
      <c r="C28" s="116"/>
      <c r="D28" s="163">
        <f>SUM(D29:D32)</f>
        <v>188705.72</v>
      </c>
      <c r="E28" s="129">
        <f>SUM(E29:E32)</f>
        <v>186778.84999999998</v>
      </c>
      <c r="F28" s="130">
        <f t="shared" ref="F28" si="3">SUM(F29:F32)</f>
        <v>1926.8700000000208</v>
      </c>
      <c r="G28" s="198"/>
      <c r="H28" s="125"/>
    </row>
    <row r="29" spans="1:12" ht="21" customHeight="1" x14ac:dyDescent="0.25">
      <c r="A29" s="110"/>
      <c r="B29" s="169"/>
      <c r="C29" s="118" t="s">
        <v>134</v>
      </c>
      <c r="D29" s="36">
        <v>170346.67</v>
      </c>
      <c r="E29" s="36">
        <v>152325.74</v>
      </c>
      <c r="F29" s="57">
        <f>+D29-E29</f>
        <v>18020.930000000022</v>
      </c>
      <c r="G29" s="199"/>
      <c r="H29" s="126"/>
      <c r="I29" s="35"/>
      <c r="J29" s="1"/>
    </row>
    <row r="30" spans="1:12" ht="21" customHeight="1" x14ac:dyDescent="0.25">
      <c r="A30" s="110"/>
      <c r="B30" s="124"/>
      <c r="C30" s="118" t="s">
        <v>135</v>
      </c>
      <c r="D30" s="36">
        <v>4587.83</v>
      </c>
      <c r="E30" s="36">
        <v>9676.11</v>
      </c>
      <c r="F30" s="57">
        <f>+D30-E30</f>
        <v>-5088.2800000000007</v>
      </c>
      <c r="G30" s="199"/>
      <c r="H30" s="127"/>
      <c r="I30" s="37"/>
      <c r="J30" s="1"/>
    </row>
    <row r="31" spans="1:12" ht="21" customHeight="1" x14ac:dyDescent="0.25">
      <c r="A31" s="110"/>
      <c r="B31" s="124"/>
      <c r="C31" s="118" t="s">
        <v>136</v>
      </c>
      <c r="D31" s="36">
        <v>9953.0499999999993</v>
      </c>
      <c r="E31" s="36">
        <v>9848.86</v>
      </c>
      <c r="F31" s="57">
        <f>+D31-E31</f>
        <v>104.18999999999869</v>
      </c>
      <c r="G31" s="199"/>
      <c r="H31" s="127"/>
      <c r="I31" s="22"/>
      <c r="J31" s="1"/>
    </row>
    <row r="32" spans="1:12" ht="21" customHeight="1" x14ac:dyDescent="0.25">
      <c r="A32" s="110"/>
      <c r="B32" s="124"/>
      <c r="C32" s="118" t="s">
        <v>137</v>
      </c>
      <c r="D32" s="36">
        <v>3818.17</v>
      </c>
      <c r="E32" s="36">
        <v>14928.14</v>
      </c>
      <c r="F32" s="57">
        <f>+D32-E32</f>
        <v>-11109.97</v>
      </c>
      <c r="G32" s="199"/>
      <c r="H32" s="127"/>
      <c r="I32" s="22"/>
    </row>
    <row r="33" spans="1:10" ht="6.75" customHeight="1" x14ac:dyDescent="0.25">
      <c r="A33" s="110"/>
      <c r="B33" s="124"/>
      <c r="C33" s="128"/>
      <c r="D33" s="129"/>
      <c r="E33" s="175"/>
      <c r="F33" s="163"/>
      <c r="G33" s="198"/>
      <c r="J33" s="37"/>
    </row>
    <row r="34" spans="1:10" ht="10.5" hidden="1" customHeight="1" x14ac:dyDescent="0.25">
      <c r="A34" s="110"/>
      <c r="B34" s="124"/>
      <c r="C34" s="116"/>
      <c r="D34" s="29"/>
      <c r="E34" s="29"/>
      <c r="F34" s="28"/>
      <c r="G34" s="198"/>
      <c r="I34" s="37"/>
      <c r="J34" s="1"/>
    </row>
    <row r="35" spans="1:10" ht="21" hidden="1" customHeight="1" x14ac:dyDescent="0.25">
      <c r="A35" s="110"/>
      <c r="B35" s="169" t="s">
        <v>120</v>
      </c>
      <c r="C35" s="116"/>
      <c r="D35" s="163">
        <f>SUM(D36:D38)</f>
        <v>0</v>
      </c>
      <c r="E35" s="129">
        <f>SUM(E36:E38)</f>
        <v>0</v>
      </c>
      <c r="F35" s="130">
        <f>+F37+F38+F36</f>
        <v>0</v>
      </c>
      <c r="G35" s="198"/>
    </row>
    <row r="36" spans="1:10" ht="21" hidden="1" customHeight="1" x14ac:dyDescent="0.25">
      <c r="A36" s="110"/>
      <c r="B36" s="169"/>
      <c r="C36" s="118" t="s">
        <v>111</v>
      </c>
      <c r="D36" s="131">
        <v>0</v>
      </c>
      <c r="E36" s="131">
        <v>0</v>
      </c>
      <c r="F36" s="57">
        <f>+D36-E36</f>
        <v>0</v>
      </c>
      <c r="G36" s="199"/>
    </row>
    <row r="37" spans="1:10" ht="20.25" hidden="1" customHeight="1" x14ac:dyDescent="0.25">
      <c r="A37" s="110"/>
      <c r="B37" s="124"/>
      <c r="C37" s="118" t="s">
        <v>107</v>
      </c>
      <c r="D37" s="36">
        <v>0</v>
      </c>
      <c r="E37" s="36">
        <v>0</v>
      </c>
      <c r="F37" s="57">
        <f>+D37-E37</f>
        <v>0</v>
      </c>
      <c r="G37" s="199"/>
    </row>
    <row r="38" spans="1:10" ht="20.25" hidden="1" customHeight="1" x14ac:dyDescent="0.25">
      <c r="A38" s="110"/>
      <c r="B38" s="170"/>
      <c r="C38" s="132" t="s">
        <v>108</v>
      </c>
      <c r="D38" s="26">
        <v>0</v>
      </c>
      <c r="E38" s="26">
        <v>0</v>
      </c>
      <c r="F38" s="175">
        <f>+D38-E38</f>
        <v>0</v>
      </c>
      <c r="G38" s="199"/>
    </row>
    <row r="39" spans="1:10" ht="6.75" customHeight="1" x14ac:dyDescent="0.25">
      <c r="A39" s="110"/>
      <c r="B39" s="115"/>
      <c r="C39" s="116"/>
      <c r="D39" s="159"/>
      <c r="E39" s="159"/>
      <c r="F39" s="202"/>
      <c r="G39" s="198"/>
      <c r="I39" s="133"/>
      <c r="J39" s="133"/>
    </row>
    <row r="40" spans="1:10" ht="16.5" thickBot="1" x14ac:dyDescent="0.3">
      <c r="A40" s="110"/>
      <c r="B40" s="165" t="s">
        <v>86</v>
      </c>
      <c r="C40" s="121"/>
      <c r="D40" s="166">
        <f t="shared" ref="D40:F40" si="4">D28+D35</f>
        <v>188705.72</v>
      </c>
      <c r="E40" s="167">
        <f t="shared" si="4"/>
        <v>186778.84999999998</v>
      </c>
      <c r="F40" s="201">
        <f t="shared" si="4"/>
        <v>1926.8700000000208</v>
      </c>
      <c r="G40" s="198"/>
      <c r="J40" s="37"/>
    </row>
    <row r="41" spans="1:10" ht="8.25" customHeight="1" thickTop="1" thickBot="1" x14ac:dyDescent="0.3">
      <c r="A41" s="110"/>
      <c r="B41" s="116"/>
      <c r="C41" s="116"/>
      <c r="D41" s="27"/>
      <c r="E41" s="27"/>
      <c r="F41" s="27"/>
      <c r="G41" s="198"/>
      <c r="I41" s="1"/>
      <c r="J41" s="1"/>
    </row>
    <row r="42" spans="1:10" ht="7.5" customHeight="1" thickTop="1" x14ac:dyDescent="0.25">
      <c r="A42" s="110"/>
      <c r="B42" s="171"/>
      <c r="C42" s="134"/>
      <c r="D42" s="158"/>
      <c r="E42" s="135"/>
      <c r="F42" s="135"/>
      <c r="G42" s="198"/>
    </row>
    <row r="43" spans="1:10" ht="16.5" thickBot="1" x14ac:dyDescent="0.3">
      <c r="A43" s="110"/>
      <c r="B43" s="172" t="s">
        <v>153</v>
      </c>
      <c r="C43" s="192"/>
      <c r="D43" s="173">
        <f>+D24-D40</f>
        <v>449284.99</v>
      </c>
      <c r="E43" s="174">
        <f t="shared" ref="E43:F43" si="5">E24-E40</f>
        <v>1630896.8600000003</v>
      </c>
      <c r="F43" s="174">
        <f t="shared" si="5"/>
        <v>-1181611.8700000001</v>
      </c>
      <c r="G43" s="198"/>
    </row>
    <row r="44" spans="1:10" ht="16.5" thickTop="1" x14ac:dyDescent="0.25">
      <c r="A44" s="110"/>
      <c r="B44" s="110"/>
      <c r="C44" s="110"/>
      <c r="D44" s="24"/>
      <c r="E44" s="24"/>
    </row>
    <row r="45" spans="1:10" ht="15.75" x14ac:dyDescent="0.25">
      <c r="A45" s="110"/>
      <c r="B45" s="110"/>
      <c r="C45" s="110"/>
      <c r="D45" s="24"/>
      <c r="E45" s="110"/>
      <c r="F45" s="37"/>
      <c r="G45" s="37"/>
    </row>
    <row r="46" spans="1:10" ht="15.75" x14ac:dyDescent="0.25">
      <c r="A46" s="110"/>
      <c r="B46" s="110"/>
      <c r="C46" s="110"/>
      <c r="D46" s="136"/>
      <c r="E46" s="110"/>
      <c r="F46" s="37"/>
      <c r="G46" s="37"/>
    </row>
    <row r="47" spans="1:10" ht="15.75" x14ac:dyDescent="0.25">
      <c r="A47" s="110"/>
      <c r="B47" s="110"/>
      <c r="C47" s="110"/>
      <c r="D47" s="110"/>
      <c r="E47" s="110"/>
    </row>
    <row r="51" spans="2:7" s="137" customFormat="1" ht="17.25" customHeight="1" x14ac:dyDescent="0.25">
      <c r="B51" s="265" t="s">
        <v>123</v>
      </c>
      <c r="C51" s="265"/>
      <c r="D51" s="265"/>
      <c r="E51" s="265"/>
      <c r="F51" s="265"/>
      <c r="G51" s="265"/>
    </row>
    <row r="61" spans="2:7" x14ac:dyDescent="0.2">
      <c r="B61" s="160"/>
      <c r="C61" s="160"/>
    </row>
    <row r="62" spans="2:7" x14ac:dyDescent="0.2">
      <c r="B62" s="160"/>
      <c r="C62" s="160"/>
    </row>
    <row r="63" spans="2:7" x14ac:dyDescent="0.2">
      <c r="B63" s="160"/>
      <c r="C63" s="160"/>
      <c r="D63" s="1"/>
      <c r="E63" s="138"/>
    </row>
    <row r="64" spans="2:7" x14ac:dyDescent="0.2">
      <c r="B64" s="160"/>
      <c r="C64" s="160"/>
    </row>
  </sheetData>
  <mergeCells count="8">
    <mergeCell ref="B51:G51"/>
    <mergeCell ref="A3:G3"/>
    <mergeCell ref="A4:G4"/>
    <mergeCell ref="A5:G5"/>
    <mergeCell ref="D6:D8"/>
    <mergeCell ref="F6:F8"/>
    <mergeCell ref="E6:E8"/>
    <mergeCell ref="B6:C8"/>
  </mergeCells>
  <phoneticPr fontId="2" type="noConversion"/>
  <printOptions horizontalCentered="1"/>
  <pageMargins left="0.43307086614173229" right="0.23622047244094491" top="0.6692913385826772" bottom="0.31496062992125984" header="0" footer="0"/>
  <pageSetup scale="80" orientation="portrait" r:id="rId1"/>
  <headerFooter alignWithMargins="0"/>
  <ignoredErrors>
    <ignoredError sqref="E24 F24 F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24"/>
  <sheetViews>
    <sheetView showGridLines="0" tabSelected="1" zoomScale="75" zoomScaleNormal="75" workbookViewId="0">
      <selection activeCell="C111" sqref="C111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6" width="24" style="2" customWidth="1"/>
    <col min="7" max="7" width="24.28515625" style="2" customWidth="1"/>
    <col min="8" max="8" width="21.5703125" style="2" customWidth="1"/>
    <col min="9" max="9" width="3.85546875" style="2" customWidth="1"/>
    <col min="10" max="10" width="2.5703125" style="208" customWidth="1"/>
    <col min="11" max="11" width="13" style="2" customWidth="1"/>
    <col min="12" max="12" width="13.7109375" style="2" customWidth="1"/>
    <col min="13" max="13" width="4.140625" style="2" customWidth="1"/>
    <col min="14" max="14" width="14.140625" style="2" bestFit="1" customWidth="1"/>
    <col min="15" max="16384" width="11.42578125" style="2"/>
  </cols>
  <sheetData>
    <row r="2" spans="1:16" ht="66.75" customHeight="1" x14ac:dyDescent="0.35">
      <c r="A2" s="2" t="s">
        <v>6</v>
      </c>
      <c r="B2" s="284" t="s">
        <v>7</v>
      </c>
      <c r="C2" s="284"/>
      <c r="D2" s="284"/>
      <c r="E2" s="284"/>
      <c r="F2" s="284"/>
      <c r="G2" s="284"/>
      <c r="H2" s="284"/>
      <c r="I2" s="284"/>
      <c r="J2" s="284"/>
    </row>
    <row r="3" spans="1:16" ht="18.75" x14ac:dyDescent="0.3">
      <c r="B3" s="285" t="s">
        <v>150</v>
      </c>
      <c r="C3" s="285"/>
      <c r="D3" s="285"/>
      <c r="E3" s="285"/>
      <c r="F3" s="285"/>
      <c r="G3" s="285"/>
      <c r="H3" s="285"/>
      <c r="I3" s="285"/>
      <c r="J3" s="285"/>
    </row>
    <row r="4" spans="1:16" ht="15" x14ac:dyDescent="0.25">
      <c r="B4" s="286" t="s">
        <v>2</v>
      </c>
      <c r="C4" s="286"/>
      <c r="D4" s="286"/>
      <c r="E4" s="286"/>
      <c r="F4" s="286"/>
      <c r="G4" s="286"/>
      <c r="H4" s="286"/>
      <c r="I4" s="286"/>
      <c r="J4" s="286"/>
    </row>
    <row r="5" spans="1:16" ht="8.25" customHeight="1" x14ac:dyDescent="0.2">
      <c r="B5" s="282"/>
      <c r="C5" s="282"/>
      <c r="D5" s="282"/>
      <c r="E5" s="282"/>
      <c r="F5" s="282"/>
      <c r="G5" s="282"/>
      <c r="H5" s="282"/>
      <c r="I5" s="232"/>
      <c r="J5" s="206"/>
    </row>
    <row r="6" spans="1:16" ht="30" customHeight="1" x14ac:dyDescent="0.25">
      <c r="B6" s="4"/>
      <c r="C6" s="5"/>
      <c r="D6" s="5"/>
      <c r="E6" s="6"/>
      <c r="F6" s="7" t="s">
        <v>130</v>
      </c>
      <c r="G6" s="7" t="s">
        <v>128</v>
      </c>
      <c r="H6" s="221" t="s">
        <v>109</v>
      </c>
      <c r="I6" s="234"/>
      <c r="J6" s="203"/>
    </row>
    <row r="7" spans="1:16" ht="24" customHeight="1" x14ac:dyDescent="0.25">
      <c r="B7" s="8" t="s">
        <v>13</v>
      </c>
      <c r="C7" s="9"/>
      <c r="D7" s="9"/>
      <c r="E7" s="10"/>
      <c r="F7" s="11" t="s">
        <v>14</v>
      </c>
      <c r="G7" s="12">
        <v>-2</v>
      </c>
      <c r="H7" s="222" t="s">
        <v>15</v>
      </c>
      <c r="I7" s="235"/>
      <c r="J7" s="236"/>
      <c r="K7" s="208"/>
      <c r="L7" s="208"/>
      <c r="M7" s="208"/>
      <c r="N7" s="208"/>
      <c r="O7" s="208"/>
      <c r="P7" s="208"/>
    </row>
    <row r="8" spans="1:16" ht="21" customHeight="1" x14ac:dyDescent="0.3">
      <c r="B8" s="13" t="s">
        <v>4</v>
      </c>
      <c r="C8" s="14"/>
      <c r="D8" s="14"/>
      <c r="E8" s="15"/>
      <c r="F8" s="16">
        <f t="shared" ref="F8:H8" si="0">SUM(F9:F12)</f>
        <v>876416.15</v>
      </c>
      <c r="G8" s="16">
        <f>SUM(G9:G12)</f>
        <v>818793.47000000009</v>
      </c>
      <c r="H8" s="239">
        <f t="shared" si="0"/>
        <v>57622.679999999935</v>
      </c>
      <c r="I8" s="204"/>
      <c r="J8" s="204"/>
      <c r="M8" s="1"/>
    </row>
    <row r="9" spans="1:16" ht="21" customHeight="1" x14ac:dyDescent="0.25">
      <c r="B9" s="17"/>
      <c r="C9" s="18" t="s">
        <v>16</v>
      </c>
      <c r="D9" s="19"/>
      <c r="E9" s="20"/>
      <c r="F9" s="21">
        <v>206</v>
      </c>
      <c r="G9" s="21">
        <v>41</v>
      </c>
      <c r="H9" s="56">
        <f>+F9-G9</f>
        <v>165</v>
      </c>
      <c r="I9" s="199"/>
      <c r="J9" s="199"/>
      <c r="L9" s="22"/>
      <c r="M9" s="22"/>
    </row>
    <row r="10" spans="1:16" ht="21" customHeight="1" x14ac:dyDescent="0.25">
      <c r="B10" s="23"/>
      <c r="C10" s="18" t="s">
        <v>17</v>
      </c>
      <c r="D10" s="24"/>
      <c r="E10" s="20"/>
      <c r="F10" s="21">
        <v>322526.84999999998</v>
      </c>
      <c r="G10" s="21">
        <v>436155.65</v>
      </c>
      <c r="H10" s="53">
        <f>+F10-G10</f>
        <v>-113628.80000000005</v>
      </c>
      <c r="I10" s="199"/>
      <c r="J10" s="199"/>
    </row>
    <row r="11" spans="1:16" ht="21" customHeight="1" x14ac:dyDescent="0.25">
      <c r="B11" s="23"/>
      <c r="C11" s="18" t="s">
        <v>18</v>
      </c>
      <c r="D11" s="24"/>
      <c r="E11" s="20"/>
      <c r="F11" s="21">
        <v>551649.01</v>
      </c>
      <c r="G11" s="21">
        <v>380562.53</v>
      </c>
      <c r="H11" s="53">
        <f>+F11-G11</f>
        <v>171086.47999999998</v>
      </c>
      <c r="I11" s="199"/>
      <c r="J11" s="199"/>
    </row>
    <row r="12" spans="1:16" ht="21" customHeight="1" x14ac:dyDescent="0.25">
      <c r="B12" s="23"/>
      <c r="C12" s="18" t="s">
        <v>19</v>
      </c>
      <c r="D12" s="24"/>
      <c r="E12" s="20"/>
      <c r="F12" s="25">
        <v>2034.29</v>
      </c>
      <c r="G12" s="25">
        <v>2034.29</v>
      </c>
      <c r="H12" s="54">
        <f>+F12-G12</f>
        <v>0</v>
      </c>
      <c r="I12" s="199"/>
      <c r="J12" s="199"/>
    </row>
    <row r="13" spans="1:16" ht="21" customHeight="1" x14ac:dyDescent="0.25">
      <c r="B13" s="23"/>
      <c r="C13" s="27"/>
      <c r="D13" s="27"/>
      <c r="E13" s="28"/>
      <c r="F13" s="29"/>
      <c r="G13" s="29"/>
      <c r="H13" s="28"/>
      <c r="I13" s="198"/>
      <c r="J13" s="198"/>
    </row>
    <row r="14" spans="1:16" ht="21" customHeight="1" x14ac:dyDescent="0.3">
      <c r="B14" s="31" t="s">
        <v>3</v>
      </c>
      <c r="C14" s="19"/>
      <c r="D14" s="19"/>
      <c r="E14" s="28"/>
      <c r="F14" s="32">
        <f t="shared" ref="F14:H14" si="1">+F19+F20</f>
        <v>117743296.39</v>
      </c>
      <c r="G14" s="32">
        <f t="shared" si="1"/>
        <v>117743296.39</v>
      </c>
      <c r="H14" s="216">
        <f t="shared" si="1"/>
        <v>0</v>
      </c>
      <c r="I14" s="204"/>
      <c r="J14" s="204"/>
    </row>
    <row r="15" spans="1:16" ht="21" customHeight="1" x14ac:dyDescent="0.25">
      <c r="A15" s="33"/>
      <c r="B15" s="23"/>
      <c r="C15" s="18" t="s">
        <v>20</v>
      </c>
      <c r="D15" s="24"/>
      <c r="E15" s="34"/>
      <c r="F15" s="21">
        <v>117743296.39</v>
      </c>
      <c r="G15" s="21">
        <v>117743296.39</v>
      </c>
      <c r="H15" s="51">
        <f>+F15-G15</f>
        <v>0</v>
      </c>
      <c r="I15" s="199"/>
      <c r="J15" s="199"/>
      <c r="L15" s="240"/>
      <c r="M15" s="35"/>
    </row>
    <row r="16" spans="1:16" ht="21" hidden="1" customHeight="1" x14ac:dyDescent="0.25">
      <c r="B16" s="23"/>
      <c r="C16" s="18" t="s">
        <v>21</v>
      </c>
      <c r="D16" s="24"/>
      <c r="E16" s="34"/>
      <c r="F16" s="36">
        <v>0</v>
      </c>
      <c r="G16" s="36">
        <v>0</v>
      </c>
      <c r="H16" s="51">
        <f>+F16-G16</f>
        <v>0</v>
      </c>
      <c r="I16" s="199"/>
      <c r="J16" s="199"/>
    </row>
    <row r="17" spans="2:16" ht="21" hidden="1" customHeight="1" x14ac:dyDescent="0.25">
      <c r="B17" s="23"/>
      <c r="C17" s="18" t="s">
        <v>22</v>
      </c>
      <c r="D17" s="24"/>
      <c r="E17" s="34"/>
      <c r="F17" s="36">
        <v>0</v>
      </c>
      <c r="G17" s="36">
        <v>0</v>
      </c>
      <c r="H17" s="51">
        <f>+F17-G17</f>
        <v>0</v>
      </c>
      <c r="I17" s="199"/>
      <c r="J17" s="199"/>
      <c r="M17" s="37"/>
    </row>
    <row r="18" spans="2:16" ht="21" hidden="1" customHeight="1" x14ac:dyDescent="0.25">
      <c r="B18" s="23"/>
      <c r="C18" s="18" t="s">
        <v>23</v>
      </c>
      <c r="D18" s="24"/>
      <c r="E18" s="34"/>
      <c r="F18" s="38">
        <v>0</v>
      </c>
      <c r="G18" s="38">
        <v>0</v>
      </c>
      <c r="H18" s="215">
        <f>+F18-G18</f>
        <v>0</v>
      </c>
      <c r="I18" s="199"/>
      <c r="J18" s="199"/>
    </row>
    <row r="19" spans="2:16" ht="21" hidden="1" customHeight="1" x14ac:dyDescent="0.25">
      <c r="B19" s="23"/>
      <c r="C19" s="24"/>
      <c r="D19" s="24"/>
      <c r="E19" s="34" t="s">
        <v>24</v>
      </c>
      <c r="F19" s="39">
        <f t="shared" ref="F19:H19" si="2">SUM(F15:F18)</f>
        <v>117743296.39</v>
      </c>
      <c r="G19" s="39">
        <f t="shared" si="2"/>
        <v>117743296.39</v>
      </c>
      <c r="H19" s="237">
        <f t="shared" si="2"/>
        <v>0</v>
      </c>
      <c r="I19" s="199"/>
      <c r="J19" s="199"/>
    </row>
    <row r="20" spans="2:16" ht="21" hidden="1" customHeight="1" x14ac:dyDescent="0.25">
      <c r="B20" s="23"/>
      <c r="C20" s="40" t="s">
        <v>25</v>
      </c>
      <c r="D20" s="24"/>
      <c r="E20" s="41"/>
      <c r="F20" s="42">
        <v>0</v>
      </c>
      <c r="G20" s="42">
        <v>0</v>
      </c>
      <c r="H20" s="215">
        <f>+F20-G20</f>
        <v>0</v>
      </c>
      <c r="I20" s="199"/>
      <c r="J20" s="199"/>
      <c r="M20" s="37"/>
    </row>
    <row r="21" spans="2:16" ht="21" customHeight="1" x14ac:dyDescent="0.25">
      <c r="B21" s="23"/>
      <c r="C21" s="24"/>
      <c r="D21" s="24"/>
      <c r="E21" s="20"/>
      <c r="F21" s="29"/>
      <c r="G21" s="29"/>
      <c r="H21" s="28"/>
      <c r="I21" s="198"/>
      <c r="J21" s="198"/>
    </row>
    <row r="22" spans="2:16" ht="21" customHeight="1" x14ac:dyDescent="0.3">
      <c r="B22" s="31" t="s">
        <v>26</v>
      </c>
      <c r="C22" s="19"/>
      <c r="D22" s="19"/>
      <c r="E22" s="28"/>
      <c r="F22" s="43">
        <f t="shared" ref="F22:H22" si="3">+F23+F43</f>
        <v>6193137.9500000179</v>
      </c>
      <c r="G22" s="43">
        <f t="shared" si="3"/>
        <v>6216226.799999997</v>
      </c>
      <c r="H22" s="238">
        <f t="shared" si="3"/>
        <v>-23088.849999991013</v>
      </c>
      <c r="I22" s="204"/>
      <c r="J22" s="204"/>
    </row>
    <row r="23" spans="2:16" ht="21" customHeight="1" x14ac:dyDescent="0.3">
      <c r="B23" s="44" t="s">
        <v>87</v>
      </c>
      <c r="C23" s="45"/>
      <c r="E23" s="46"/>
      <c r="F23" s="47">
        <f t="shared" ref="F23:H23" si="4">+F38+F34+F29+F24</f>
        <v>104273396.01000002</v>
      </c>
      <c r="G23" s="47">
        <f t="shared" si="4"/>
        <v>104310971.84</v>
      </c>
      <c r="H23" s="47">
        <f t="shared" si="4"/>
        <v>-37575.829999995185</v>
      </c>
      <c r="I23" s="207"/>
      <c r="J23" s="207"/>
    </row>
    <row r="24" spans="2:16" ht="21" customHeight="1" x14ac:dyDescent="0.3">
      <c r="B24" s="17"/>
      <c r="C24" s="30" t="s">
        <v>27</v>
      </c>
      <c r="D24" s="30"/>
      <c r="E24" s="48"/>
      <c r="F24" s="49">
        <f t="shared" ref="F24:H24" si="5">SUM(F25:F28)</f>
        <v>50824596.360000007</v>
      </c>
      <c r="G24" s="49">
        <f t="shared" si="5"/>
        <v>50826676.850000001</v>
      </c>
      <c r="H24" s="218">
        <f t="shared" si="5"/>
        <v>-2080.4899999948684</v>
      </c>
      <c r="I24" s="207"/>
      <c r="J24" s="207"/>
    </row>
    <row r="25" spans="2:16" ht="21" customHeight="1" x14ac:dyDescent="0.25">
      <c r="B25" s="23"/>
      <c r="C25" s="24"/>
      <c r="D25" s="34" t="s">
        <v>28</v>
      </c>
      <c r="E25" s="34"/>
      <c r="F25" s="50">
        <v>34809197.130000003</v>
      </c>
      <c r="G25" s="50">
        <v>34809240.829999998</v>
      </c>
      <c r="H25" s="51">
        <f>+F25-G25</f>
        <v>-43.699999995529652</v>
      </c>
      <c r="I25" s="199"/>
      <c r="J25" s="199"/>
      <c r="P25" s="37"/>
    </row>
    <row r="26" spans="2:16" ht="21" customHeight="1" x14ac:dyDescent="0.25">
      <c r="B26" s="23"/>
      <c r="C26" s="24"/>
      <c r="D26" s="34" t="s">
        <v>29</v>
      </c>
      <c r="E26" s="34"/>
      <c r="F26" s="21">
        <v>14481937.99</v>
      </c>
      <c r="G26" s="21">
        <v>14482963.35</v>
      </c>
      <c r="H26" s="51">
        <f>+F26-G26</f>
        <v>-1025.359999999404</v>
      </c>
      <c r="I26" s="199"/>
      <c r="J26" s="199"/>
      <c r="P26" s="37"/>
    </row>
    <row r="27" spans="2:16" ht="21" customHeight="1" x14ac:dyDescent="0.25">
      <c r="B27" s="23"/>
      <c r="C27" s="24"/>
      <c r="D27" s="34" t="s">
        <v>96</v>
      </c>
      <c r="E27" s="34"/>
      <c r="F27" s="52">
        <v>1533461.24</v>
      </c>
      <c r="G27" s="52">
        <v>1534472.67</v>
      </c>
      <c r="H27" s="53">
        <f>+F27-G27</f>
        <v>-1011.4299999999348</v>
      </c>
      <c r="I27" s="199"/>
      <c r="J27" s="199"/>
      <c r="P27" s="37"/>
    </row>
    <row r="28" spans="2:16" ht="21.75" hidden="1" customHeight="1" x14ac:dyDescent="0.25">
      <c r="B28" s="23"/>
      <c r="C28" s="24"/>
      <c r="D28" s="34" t="s">
        <v>95</v>
      </c>
      <c r="E28" s="34"/>
      <c r="F28" s="54">
        <v>0</v>
      </c>
      <c r="G28" s="54">
        <v>0</v>
      </c>
      <c r="H28" s="55">
        <f>+F28-G28</f>
        <v>0</v>
      </c>
      <c r="I28" s="199"/>
      <c r="J28" s="199"/>
    </row>
    <row r="29" spans="2:16" ht="21" customHeight="1" x14ac:dyDescent="0.3">
      <c r="B29" s="23"/>
      <c r="C29" s="30" t="s">
        <v>30</v>
      </c>
      <c r="D29" s="30"/>
      <c r="E29" s="48"/>
      <c r="F29" s="49">
        <f t="shared" ref="F29:H29" si="6">SUM(F30:F33)</f>
        <v>32611747.950000003</v>
      </c>
      <c r="G29" s="49">
        <f t="shared" si="6"/>
        <v>32630975.810000002</v>
      </c>
      <c r="H29" s="218">
        <f t="shared" si="6"/>
        <v>-19227.85999999952</v>
      </c>
      <c r="I29" s="207"/>
      <c r="J29" s="207"/>
    </row>
    <row r="30" spans="2:16" ht="21" customHeight="1" x14ac:dyDescent="0.25">
      <c r="B30" s="23"/>
      <c r="C30" s="24"/>
      <c r="D30" s="34" t="s">
        <v>31</v>
      </c>
      <c r="E30" s="34"/>
      <c r="F30" s="52">
        <v>14427978.59</v>
      </c>
      <c r="G30" s="52">
        <v>14442423.16</v>
      </c>
      <c r="H30" s="56">
        <f>+F30-G30</f>
        <v>-14444.570000000298</v>
      </c>
      <c r="I30" s="199"/>
      <c r="J30" s="199"/>
    </row>
    <row r="31" spans="2:16" ht="21" customHeight="1" x14ac:dyDescent="0.25">
      <c r="B31" s="23"/>
      <c r="C31" s="24"/>
      <c r="D31" s="34" t="s">
        <v>32</v>
      </c>
      <c r="E31" s="34"/>
      <c r="F31" s="21">
        <v>17551497.850000001</v>
      </c>
      <c r="G31" s="21">
        <v>17556213.300000001</v>
      </c>
      <c r="H31" s="57">
        <f>+F31-G31</f>
        <v>-4715.4499999992549</v>
      </c>
      <c r="I31" s="199"/>
      <c r="J31" s="199"/>
    </row>
    <row r="32" spans="2:16" ht="20.25" customHeight="1" x14ac:dyDescent="0.25">
      <c r="B32" s="23"/>
      <c r="C32" s="24"/>
      <c r="D32" s="58" t="s">
        <v>94</v>
      </c>
      <c r="E32" s="34"/>
      <c r="F32" s="52">
        <v>632271.51</v>
      </c>
      <c r="G32" s="52">
        <v>632339.35</v>
      </c>
      <c r="H32" s="57">
        <f>+F32-G32</f>
        <v>-67.839999999967404</v>
      </c>
      <c r="I32" s="199"/>
      <c r="J32" s="199"/>
    </row>
    <row r="33" spans="2:14" ht="15.75" hidden="1" customHeight="1" x14ac:dyDescent="0.25">
      <c r="B33" s="23"/>
      <c r="C33" s="24"/>
      <c r="D33" s="34" t="s">
        <v>95</v>
      </c>
      <c r="E33" s="34"/>
      <c r="F33" s="59">
        <v>0</v>
      </c>
      <c r="G33" s="59">
        <v>0</v>
      </c>
      <c r="H33" s="60">
        <f>+F33-G33</f>
        <v>0</v>
      </c>
      <c r="I33" s="199"/>
      <c r="J33" s="199"/>
    </row>
    <row r="34" spans="2:14" ht="21" customHeight="1" x14ac:dyDescent="0.3">
      <c r="B34" s="23"/>
      <c r="C34" s="30" t="s">
        <v>33</v>
      </c>
      <c r="D34" s="61"/>
      <c r="E34" s="62"/>
      <c r="F34" s="47">
        <f t="shared" ref="F34:H34" si="7">SUM(F35:F37)</f>
        <v>24610.55</v>
      </c>
      <c r="G34" s="47">
        <f t="shared" si="7"/>
        <v>24610.55</v>
      </c>
      <c r="H34" s="218">
        <f t="shared" si="7"/>
        <v>0</v>
      </c>
      <c r="I34" s="207"/>
      <c r="J34" s="207"/>
      <c r="N34" s="1"/>
    </row>
    <row r="35" spans="2:14" ht="21" customHeight="1" x14ac:dyDescent="0.25">
      <c r="B35" s="23"/>
      <c r="C35" s="24"/>
      <c r="D35" s="34" t="s">
        <v>34</v>
      </c>
      <c r="E35" s="34"/>
      <c r="F35" s="50">
        <v>24610.55</v>
      </c>
      <c r="G35" s="50">
        <v>24610.55</v>
      </c>
      <c r="H35" s="51">
        <f>+F35-G35</f>
        <v>0</v>
      </c>
      <c r="I35" s="199"/>
      <c r="J35" s="199"/>
    </row>
    <row r="36" spans="2:14" ht="21" hidden="1" customHeight="1" x14ac:dyDescent="0.25">
      <c r="B36" s="23"/>
      <c r="C36" s="24"/>
      <c r="D36" s="34" t="s">
        <v>35</v>
      </c>
      <c r="E36" s="34"/>
      <c r="F36" s="36">
        <v>0</v>
      </c>
      <c r="G36" s="36">
        <v>0</v>
      </c>
      <c r="H36" s="51">
        <f>+F36-G36</f>
        <v>0</v>
      </c>
      <c r="I36" s="199"/>
      <c r="J36" s="199"/>
    </row>
    <row r="37" spans="2:14" ht="21" hidden="1" customHeight="1" x14ac:dyDescent="0.25">
      <c r="B37" s="23"/>
      <c r="C37" s="24"/>
      <c r="D37" s="34" t="s">
        <v>36</v>
      </c>
      <c r="E37" s="34"/>
      <c r="F37" s="26">
        <v>0</v>
      </c>
      <c r="G37" s="26">
        <v>0</v>
      </c>
      <c r="H37" s="55">
        <f>+F37-G37</f>
        <v>0</v>
      </c>
      <c r="I37" s="199"/>
      <c r="J37" s="199"/>
    </row>
    <row r="38" spans="2:14" ht="21" customHeight="1" x14ac:dyDescent="0.3">
      <c r="B38" s="23"/>
      <c r="C38" s="30" t="s">
        <v>37</v>
      </c>
      <c r="D38" s="30"/>
      <c r="E38" s="20"/>
      <c r="F38" s="47">
        <f t="shared" ref="F38:H38" si="8">SUM(F39:F42)</f>
        <v>20812441.150000002</v>
      </c>
      <c r="G38" s="47">
        <f t="shared" si="8"/>
        <v>20828708.629999999</v>
      </c>
      <c r="H38" s="47">
        <f t="shared" si="8"/>
        <v>-16267.480000000796</v>
      </c>
      <c r="I38" s="207"/>
      <c r="J38" s="207"/>
    </row>
    <row r="39" spans="2:14" ht="21" customHeight="1" x14ac:dyDescent="0.25">
      <c r="B39" s="23"/>
      <c r="C39" s="24"/>
      <c r="D39" s="34" t="s">
        <v>38</v>
      </c>
      <c r="E39" s="34"/>
      <c r="F39" s="50">
        <v>16439572.9</v>
      </c>
      <c r="G39" s="50">
        <v>16445912.970000001</v>
      </c>
      <c r="H39" s="51">
        <f>+F39-G39</f>
        <v>-6340.070000000298</v>
      </c>
      <c r="I39" s="199"/>
      <c r="J39" s="199"/>
    </row>
    <row r="40" spans="2:14" ht="21" customHeight="1" x14ac:dyDescent="0.25">
      <c r="B40" s="23"/>
      <c r="C40" s="24"/>
      <c r="D40" s="34" t="s">
        <v>39</v>
      </c>
      <c r="E40" s="34"/>
      <c r="F40" s="50">
        <v>4901540.22</v>
      </c>
      <c r="G40" s="50">
        <v>4908592.49</v>
      </c>
      <c r="H40" s="51">
        <f>+F40-G40</f>
        <v>-7052.2700000004843</v>
      </c>
      <c r="I40" s="199"/>
      <c r="J40" s="199"/>
    </row>
    <row r="41" spans="2:14" ht="21" customHeight="1" x14ac:dyDescent="0.25">
      <c r="B41" s="23"/>
      <c r="C41" s="24"/>
      <c r="D41" s="34" t="s">
        <v>97</v>
      </c>
      <c r="E41" s="34"/>
      <c r="F41" s="50">
        <v>534101.68999999994</v>
      </c>
      <c r="G41" s="50">
        <v>536806.82999999996</v>
      </c>
      <c r="H41" s="51">
        <f>+F41-G41</f>
        <v>-2705.140000000014</v>
      </c>
      <c r="I41" s="199"/>
      <c r="J41" s="199"/>
    </row>
    <row r="42" spans="2:14" ht="21" customHeight="1" x14ac:dyDescent="0.25">
      <c r="B42" s="23"/>
      <c r="C42" s="24"/>
      <c r="D42" s="34" t="s">
        <v>103</v>
      </c>
      <c r="E42" s="34"/>
      <c r="F42" s="63">
        <v>-1062773.6599999999</v>
      </c>
      <c r="G42" s="63">
        <v>-1062603.6599999999</v>
      </c>
      <c r="H42" s="55">
        <f>+F42-G42</f>
        <v>-170</v>
      </c>
      <c r="I42" s="199"/>
      <c r="J42" s="199"/>
    </row>
    <row r="43" spans="2:14" ht="21" customHeight="1" x14ac:dyDescent="0.3">
      <c r="B43" s="23" t="s">
        <v>106</v>
      </c>
      <c r="C43" s="30"/>
      <c r="D43" s="24"/>
      <c r="E43" s="64"/>
      <c r="F43" s="65">
        <v>-98080258.060000002</v>
      </c>
      <c r="G43" s="65">
        <v>-98094745.040000007</v>
      </c>
      <c r="H43" s="47">
        <f>+F43-G43</f>
        <v>14486.980000004172</v>
      </c>
      <c r="I43" s="207"/>
      <c r="J43" s="207"/>
    </row>
    <row r="44" spans="2:14" ht="21" customHeight="1" x14ac:dyDescent="0.25">
      <c r="B44" s="23"/>
      <c r="C44" s="27"/>
      <c r="D44" s="27"/>
      <c r="E44" s="20"/>
      <c r="F44" s="29"/>
      <c r="G44" s="29"/>
      <c r="H44" s="28"/>
      <c r="I44" s="198"/>
      <c r="J44" s="198"/>
    </row>
    <row r="45" spans="2:14" ht="21" customHeight="1" x14ac:dyDescent="0.3">
      <c r="B45" s="31" t="s">
        <v>40</v>
      </c>
      <c r="D45" s="19"/>
      <c r="E45" s="28"/>
      <c r="F45" s="66">
        <f t="shared" ref="F45:H45" si="9">+F48+F49</f>
        <v>8741033.4700000007</v>
      </c>
      <c r="G45" s="66">
        <f t="shared" si="9"/>
        <v>8246259.9199999999</v>
      </c>
      <c r="H45" s="66">
        <f t="shared" si="9"/>
        <v>494773.55000000075</v>
      </c>
      <c r="I45" s="204"/>
      <c r="J45" s="204"/>
    </row>
    <row r="46" spans="2:14" ht="21" hidden="1" customHeight="1" x14ac:dyDescent="0.25">
      <c r="B46" s="23"/>
      <c r="C46" s="34" t="s">
        <v>41</v>
      </c>
      <c r="D46" s="24"/>
      <c r="E46" s="34"/>
      <c r="F46" s="21">
        <v>0</v>
      </c>
      <c r="G46" s="21">
        <v>0</v>
      </c>
      <c r="H46" s="51">
        <f>+F46-G46</f>
        <v>0</v>
      </c>
      <c r="I46" s="199"/>
      <c r="J46" s="199"/>
    </row>
    <row r="47" spans="2:14" ht="21" customHeight="1" x14ac:dyDescent="0.25">
      <c r="B47" s="23"/>
      <c r="C47" s="34" t="s">
        <v>42</v>
      </c>
      <c r="D47" s="24"/>
      <c r="E47" s="34"/>
      <c r="F47" s="21">
        <v>12392621.33</v>
      </c>
      <c r="G47" s="21">
        <v>11898616.609999999</v>
      </c>
      <c r="H47" s="51">
        <f>+F47-G47</f>
        <v>494004.72000000067</v>
      </c>
      <c r="I47" s="199"/>
      <c r="J47" s="199"/>
      <c r="M47" s="22"/>
    </row>
    <row r="48" spans="2:14" ht="21" hidden="1" customHeight="1" x14ac:dyDescent="0.25">
      <c r="B48" s="23"/>
      <c r="C48" s="34" t="s">
        <v>24</v>
      </c>
      <c r="D48" s="24"/>
      <c r="E48" s="34"/>
      <c r="F48" s="39">
        <f>SUM(F46:F47)</f>
        <v>12392621.33</v>
      </c>
      <c r="G48" s="39">
        <f>SUM(G46:G47)</f>
        <v>11898616.609999999</v>
      </c>
      <c r="H48" s="217">
        <f t="shared" ref="H48" si="10">SUM(H46:H47)</f>
        <v>494004.72000000067</v>
      </c>
      <c r="I48" s="199"/>
      <c r="J48" s="199"/>
    </row>
    <row r="49" spans="2:13" ht="21" customHeight="1" x14ac:dyDescent="0.25">
      <c r="B49" s="23"/>
      <c r="C49" s="34" t="s">
        <v>43</v>
      </c>
      <c r="D49" s="24"/>
      <c r="E49" s="34"/>
      <c r="F49" s="42">
        <v>-3651587.86</v>
      </c>
      <c r="G49" s="42">
        <v>-3652356.69</v>
      </c>
      <c r="H49" s="219">
        <f>+F49-G49</f>
        <v>768.83000000007451</v>
      </c>
      <c r="I49" s="205"/>
      <c r="J49" s="205"/>
      <c r="M49" s="22"/>
    </row>
    <row r="50" spans="2:13" ht="21" customHeight="1" x14ac:dyDescent="0.25">
      <c r="B50" s="23"/>
      <c r="C50" s="27"/>
      <c r="D50" s="27"/>
      <c r="E50" s="20"/>
      <c r="F50" s="29"/>
      <c r="G50" s="29"/>
      <c r="H50" s="28"/>
      <c r="I50" s="198"/>
      <c r="J50" s="198"/>
    </row>
    <row r="51" spans="2:13" ht="21" customHeight="1" x14ac:dyDescent="0.3">
      <c r="B51" s="31" t="s">
        <v>5</v>
      </c>
      <c r="D51" s="19"/>
      <c r="E51" s="28"/>
      <c r="F51" s="66">
        <f>SUM(F52:F56)</f>
        <v>6733741.1000000006</v>
      </c>
      <c r="G51" s="66">
        <f>SUM(G52:G56)</f>
        <v>6644011.0600000005</v>
      </c>
      <c r="H51" s="66">
        <f>SUM(H52:H56)</f>
        <v>89730.039999999557</v>
      </c>
      <c r="I51" s="204"/>
      <c r="J51" s="204"/>
    </row>
    <row r="52" spans="2:13" ht="21" customHeight="1" x14ac:dyDescent="0.25">
      <c r="B52" s="67"/>
      <c r="C52" s="34" t="s">
        <v>44</v>
      </c>
      <c r="D52" s="40"/>
      <c r="E52" s="34"/>
      <c r="F52" s="36">
        <v>117892.86</v>
      </c>
      <c r="G52" s="36">
        <v>22847.55</v>
      </c>
      <c r="H52" s="51">
        <f>+F52-G52</f>
        <v>95045.31</v>
      </c>
      <c r="I52" s="199"/>
      <c r="J52" s="199"/>
      <c r="L52" s="22"/>
    </row>
    <row r="53" spans="2:13" ht="21" customHeight="1" x14ac:dyDescent="0.25">
      <c r="B53" s="67"/>
      <c r="C53" s="34" t="s">
        <v>45</v>
      </c>
      <c r="D53" s="40"/>
      <c r="E53" s="34"/>
      <c r="F53" s="36">
        <v>25.71</v>
      </c>
      <c r="G53" s="36">
        <v>0</v>
      </c>
      <c r="H53" s="51">
        <f>+F53-G53</f>
        <v>25.71</v>
      </c>
      <c r="I53" s="199"/>
      <c r="J53" s="199"/>
      <c r="L53" s="22"/>
    </row>
    <row r="54" spans="2:13" ht="21" customHeight="1" x14ac:dyDescent="0.25">
      <c r="B54" s="67"/>
      <c r="C54" s="34" t="s">
        <v>46</v>
      </c>
      <c r="D54" s="40"/>
      <c r="E54" s="34"/>
      <c r="F54" s="36">
        <v>6573948.96</v>
      </c>
      <c r="G54" s="36">
        <v>6578035.9400000004</v>
      </c>
      <c r="H54" s="51">
        <f>+F54-G54</f>
        <v>-4086.980000000447</v>
      </c>
      <c r="I54" s="199"/>
      <c r="J54" s="199"/>
      <c r="L54" s="22"/>
    </row>
    <row r="55" spans="2:13" ht="21" customHeight="1" x14ac:dyDescent="0.25">
      <c r="B55" s="67"/>
      <c r="C55" s="34" t="s">
        <v>126</v>
      </c>
      <c r="D55" s="40"/>
      <c r="E55" s="34"/>
      <c r="F55" s="36">
        <v>40285</v>
      </c>
      <c r="G55" s="36">
        <v>41539</v>
      </c>
      <c r="H55" s="51">
        <f>+F55-G55</f>
        <v>-1254</v>
      </c>
      <c r="I55" s="199"/>
      <c r="J55" s="199"/>
    </row>
    <row r="56" spans="2:13" ht="21" customHeight="1" x14ac:dyDescent="0.25">
      <c r="B56" s="67"/>
      <c r="C56" s="34" t="s">
        <v>47</v>
      </c>
      <c r="D56" s="40"/>
      <c r="E56" s="34"/>
      <c r="F56" s="38">
        <v>1588.57</v>
      </c>
      <c r="G56" s="38">
        <v>1588.57</v>
      </c>
      <c r="H56" s="215">
        <f>+F56-G56</f>
        <v>0</v>
      </c>
      <c r="I56" s="199"/>
      <c r="J56" s="199"/>
    </row>
    <row r="57" spans="2:13" ht="21" customHeight="1" x14ac:dyDescent="0.25">
      <c r="B57" s="67"/>
      <c r="C57" s="19"/>
      <c r="D57" s="19"/>
      <c r="E57" s="28"/>
      <c r="F57" s="23"/>
      <c r="G57" s="23"/>
      <c r="H57" s="68"/>
      <c r="I57" s="198"/>
      <c r="J57" s="198"/>
    </row>
    <row r="58" spans="2:13" ht="21" customHeight="1" x14ac:dyDescent="0.3">
      <c r="B58" s="31" t="s">
        <v>48</v>
      </c>
      <c r="D58" s="19"/>
      <c r="E58" s="28"/>
      <c r="F58" s="66">
        <f>+F59+F60</f>
        <v>60734.06</v>
      </c>
      <c r="G58" s="66">
        <f>+G59+G60</f>
        <v>61108.339999999967</v>
      </c>
      <c r="H58" s="66">
        <f t="shared" ref="H58" si="11">+H59+H60</f>
        <v>-374.27999999996973</v>
      </c>
      <c r="I58" s="204"/>
      <c r="J58" s="204"/>
    </row>
    <row r="59" spans="2:13" ht="21" customHeight="1" x14ac:dyDescent="0.25">
      <c r="B59" s="17"/>
      <c r="C59" s="51" t="s">
        <v>49</v>
      </c>
      <c r="D59" s="40"/>
      <c r="E59" s="51"/>
      <c r="F59" s="56">
        <v>470378.97</v>
      </c>
      <c r="G59" s="56">
        <v>469124.97</v>
      </c>
      <c r="H59" s="56">
        <f>+F59-G59</f>
        <v>1254</v>
      </c>
      <c r="I59" s="199"/>
      <c r="J59" s="199"/>
    </row>
    <row r="60" spans="2:13" ht="21" customHeight="1" x14ac:dyDescent="0.25">
      <c r="B60" s="69"/>
      <c r="C60" s="55" t="s">
        <v>50</v>
      </c>
      <c r="D60" s="70"/>
      <c r="E60" s="55"/>
      <c r="F60" s="54">
        <v>-409644.91</v>
      </c>
      <c r="G60" s="54">
        <v>-408016.63</v>
      </c>
      <c r="H60" s="54">
        <f>+F60-G60</f>
        <v>-1628.2799999999697</v>
      </c>
      <c r="I60" s="199"/>
      <c r="J60" s="199"/>
    </row>
    <row r="61" spans="2:13" ht="21" customHeight="1" thickBot="1" x14ac:dyDescent="0.35">
      <c r="B61" s="71" t="s">
        <v>51</v>
      </c>
      <c r="C61" s="71"/>
      <c r="D61" s="72"/>
      <c r="E61" s="73"/>
      <c r="F61" s="74">
        <f>+F8+F14+F22+F45+F51+F58</f>
        <v>140348359.12000003</v>
      </c>
      <c r="G61" s="74">
        <f>+G8+G14+G22+G45+G51+G58</f>
        <v>139729695.97999999</v>
      </c>
      <c r="H61" s="220">
        <f>+F61-G61</f>
        <v>618663.1400000453</v>
      </c>
      <c r="I61" s="204"/>
      <c r="J61" s="204"/>
      <c r="L61" s="37"/>
    </row>
    <row r="62" spans="2:13" ht="15.75" x14ac:dyDescent="0.25">
      <c r="B62" s="75"/>
      <c r="C62" s="75"/>
      <c r="D62" s="75"/>
      <c r="E62" s="75"/>
      <c r="F62" s="27"/>
      <c r="G62" s="27"/>
    </row>
    <row r="63" spans="2:13" ht="16.5" customHeight="1" x14ac:dyDescent="0.25">
      <c r="B63" s="283"/>
      <c r="C63" s="283"/>
      <c r="D63" s="283"/>
      <c r="E63" s="283"/>
      <c r="F63" s="283"/>
      <c r="G63" s="283"/>
      <c r="H63" s="283"/>
      <c r="I63" s="233"/>
      <c r="J63" s="209"/>
    </row>
    <row r="64" spans="2:13" ht="29.25" customHeight="1" x14ac:dyDescent="0.25">
      <c r="B64" s="76"/>
      <c r="C64" s="77"/>
      <c r="D64" s="77"/>
      <c r="E64" s="78"/>
      <c r="F64" s="7" t="s">
        <v>130</v>
      </c>
      <c r="G64" s="7" t="s">
        <v>128</v>
      </c>
      <c r="H64" s="221" t="s">
        <v>109</v>
      </c>
      <c r="I64" s="234"/>
      <c r="J64" s="203"/>
    </row>
    <row r="65" spans="2:14" ht="15.75" x14ac:dyDescent="0.25">
      <c r="B65" s="79" t="s">
        <v>52</v>
      </c>
      <c r="C65" s="80"/>
      <c r="D65" s="80"/>
      <c r="E65" s="81"/>
      <c r="F65" s="82" t="s">
        <v>14</v>
      </c>
      <c r="G65" s="83">
        <v>-2</v>
      </c>
      <c r="H65" s="222" t="s">
        <v>15</v>
      </c>
      <c r="I65" s="235"/>
      <c r="J65" s="210"/>
    </row>
    <row r="66" spans="2:14" ht="21" customHeight="1" x14ac:dyDescent="0.3">
      <c r="B66" s="84" t="s">
        <v>53</v>
      </c>
      <c r="C66" s="19"/>
      <c r="D66" s="19"/>
      <c r="E66" s="27"/>
      <c r="F66" s="32">
        <f>SUM(F67:F70)</f>
        <v>829148.21</v>
      </c>
      <c r="G66" s="32">
        <f t="shared" ref="G66" si="12">SUM(G67:G70)</f>
        <v>726056.79</v>
      </c>
      <c r="H66" s="216">
        <f t="shared" ref="H66" si="13">SUM(H67:H70)</f>
        <v>103091.41999999993</v>
      </c>
      <c r="I66" s="204"/>
      <c r="J66" s="204"/>
    </row>
    <row r="67" spans="2:14" ht="21" customHeight="1" x14ac:dyDescent="0.25">
      <c r="B67" s="85"/>
      <c r="C67" s="58" t="s">
        <v>101</v>
      </c>
      <c r="D67" s="58"/>
      <c r="E67" s="24"/>
      <c r="F67" s="67">
        <v>167788.97</v>
      </c>
      <c r="G67" s="67">
        <v>65392.480000000003</v>
      </c>
      <c r="H67" s="53">
        <f>+F67-G67</f>
        <v>102396.48999999999</v>
      </c>
      <c r="I67" s="199"/>
      <c r="J67" s="199"/>
    </row>
    <row r="68" spans="2:14" ht="21" customHeight="1" x14ac:dyDescent="0.25">
      <c r="B68" s="85"/>
      <c r="C68" s="58" t="s">
        <v>54</v>
      </c>
      <c r="D68" s="40"/>
      <c r="E68" s="24"/>
      <c r="F68" s="67">
        <v>38747.279999999999</v>
      </c>
      <c r="G68" s="67">
        <v>39098.769999999997</v>
      </c>
      <c r="H68" s="53">
        <f>+F68-G68</f>
        <v>-351.48999999999796</v>
      </c>
      <c r="I68" s="199"/>
      <c r="J68" s="199"/>
    </row>
    <row r="69" spans="2:14" ht="21" customHeight="1" x14ac:dyDescent="0.25">
      <c r="B69" s="85"/>
      <c r="C69" s="58" t="s">
        <v>55</v>
      </c>
      <c r="D69" s="40"/>
      <c r="E69" s="24"/>
      <c r="F69" s="67">
        <v>622611.96</v>
      </c>
      <c r="G69" s="67">
        <v>621565.54</v>
      </c>
      <c r="H69" s="53">
        <f>+F69-G69</f>
        <v>1046.4199999999255</v>
      </c>
      <c r="I69" s="199"/>
      <c r="J69" s="199"/>
    </row>
    <row r="70" spans="2:14" ht="21" hidden="1" customHeight="1" x14ac:dyDescent="0.25">
      <c r="B70" s="85"/>
      <c r="C70" s="58" t="s">
        <v>56</v>
      </c>
      <c r="D70" s="40"/>
      <c r="E70" s="24"/>
      <c r="F70" s="59">
        <v>0</v>
      </c>
      <c r="G70" s="59">
        <v>0</v>
      </c>
      <c r="H70" s="54">
        <f>+F70-G70</f>
        <v>0</v>
      </c>
      <c r="I70" s="199"/>
      <c r="J70" s="199"/>
    </row>
    <row r="71" spans="2:14" ht="21" customHeight="1" x14ac:dyDescent="0.25">
      <c r="B71" s="86"/>
      <c r="C71" s="75"/>
      <c r="D71" s="75"/>
      <c r="E71" s="75"/>
      <c r="F71" s="87"/>
      <c r="G71" s="87"/>
      <c r="H71" s="88"/>
      <c r="I71" s="198"/>
      <c r="J71" s="198"/>
    </row>
    <row r="72" spans="2:14" ht="21" customHeight="1" x14ac:dyDescent="0.3">
      <c r="B72" s="84" t="s">
        <v>57</v>
      </c>
      <c r="C72" s="19"/>
      <c r="D72" s="19"/>
      <c r="E72" s="27"/>
      <c r="F72" s="32">
        <f t="shared" ref="F72:H72" si="14">SUM(F73:F74)</f>
        <v>108915544.59999999</v>
      </c>
      <c r="G72" s="32">
        <f t="shared" si="14"/>
        <v>108975544.59999999</v>
      </c>
      <c r="H72" s="216">
        <f t="shared" si="14"/>
        <v>-60000</v>
      </c>
      <c r="I72" s="204"/>
      <c r="J72" s="204"/>
    </row>
    <row r="73" spans="2:14" ht="21" customHeight="1" x14ac:dyDescent="0.25">
      <c r="B73" s="89"/>
      <c r="C73" s="58" t="s">
        <v>58</v>
      </c>
      <c r="D73" s="24"/>
      <c r="E73" s="58"/>
      <c r="F73" s="90">
        <v>108915544.59999999</v>
      </c>
      <c r="G73" s="90">
        <v>108975544.59999999</v>
      </c>
      <c r="H73" s="223">
        <f>+F73-G73</f>
        <v>-60000</v>
      </c>
      <c r="I73" s="199"/>
      <c r="J73" s="199"/>
    </row>
    <row r="74" spans="2:14" ht="21" hidden="1" customHeight="1" x14ac:dyDescent="0.25">
      <c r="B74" s="89"/>
      <c r="C74" s="58" t="s">
        <v>59</v>
      </c>
      <c r="D74" s="24"/>
      <c r="E74" s="58"/>
      <c r="F74" s="38">
        <v>0</v>
      </c>
      <c r="G74" s="38">
        <v>0</v>
      </c>
      <c r="H74" s="215">
        <f>+F74-G74</f>
        <v>0</v>
      </c>
      <c r="I74" s="199"/>
      <c r="J74" s="199"/>
    </row>
    <row r="75" spans="2:14" ht="21" customHeight="1" x14ac:dyDescent="0.25">
      <c r="B75" s="89"/>
      <c r="C75" s="27"/>
      <c r="D75" s="27"/>
      <c r="E75" s="33"/>
      <c r="F75" s="29"/>
      <c r="G75" s="29"/>
      <c r="H75" s="28"/>
      <c r="I75" s="198"/>
      <c r="J75" s="198"/>
    </row>
    <row r="76" spans="2:14" ht="21" customHeight="1" x14ac:dyDescent="0.3">
      <c r="B76" s="84" t="s">
        <v>60</v>
      </c>
      <c r="C76" s="19"/>
      <c r="D76" s="19"/>
      <c r="E76" s="27"/>
      <c r="F76" s="32">
        <f t="shared" ref="F76:H76" si="15">SUM(F77:F79)</f>
        <v>867206.42</v>
      </c>
      <c r="G76" s="32">
        <f t="shared" si="15"/>
        <v>849779.69</v>
      </c>
      <c r="H76" s="216">
        <f t="shared" si="15"/>
        <v>17426.730000000069</v>
      </c>
      <c r="I76" s="204"/>
      <c r="J76" s="204"/>
    </row>
    <row r="77" spans="2:14" ht="21" customHeight="1" x14ac:dyDescent="0.25">
      <c r="B77" s="89"/>
      <c r="C77" s="24" t="s">
        <v>61</v>
      </c>
      <c r="D77" s="24"/>
      <c r="F77" s="36">
        <v>111140.51</v>
      </c>
      <c r="G77" s="36">
        <v>111378.51</v>
      </c>
      <c r="H77" s="51">
        <f>+F77-G77</f>
        <v>-238</v>
      </c>
      <c r="I77" s="199"/>
      <c r="J77" s="199"/>
      <c r="N77" s="37"/>
    </row>
    <row r="78" spans="2:14" ht="21" customHeight="1" x14ac:dyDescent="0.25">
      <c r="B78" s="89"/>
      <c r="C78" s="24" t="s">
        <v>60</v>
      </c>
      <c r="D78" s="24"/>
      <c r="F78" s="36">
        <v>755383.89</v>
      </c>
      <c r="G78" s="36">
        <v>731407.94</v>
      </c>
      <c r="H78" s="51">
        <f>+F78-G78</f>
        <v>23975.95000000007</v>
      </c>
      <c r="I78" s="199"/>
      <c r="J78" s="199"/>
      <c r="L78" s="22"/>
      <c r="N78" s="22"/>
    </row>
    <row r="79" spans="2:14" ht="21" customHeight="1" x14ac:dyDescent="0.25">
      <c r="B79" s="89"/>
      <c r="C79" s="58" t="s">
        <v>62</v>
      </c>
      <c r="D79" s="24"/>
      <c r="E79" s="58"/>
      <c r="F79" s="26">
        <v>682.02</v>
      </c>
      <c r="G79" s="26">
        <v>6993.24</v>
      </c>
      <c r="H79" s="51">
        <f>+F79-G79</f>
        <v>-6311.2199999999993</v>
      </c>
      <c r="I79" s="199"/>
      <c r="J79" s="199"/>
    </row>
    <row r="80" spans="2:14" ht="21" customHeight="1" x14ac:dyDescent="0.3">
      <c r="B80" s="91"/>
      <c r="C80" s="92"/>
      <c r="D80" s="92"/>
      <c r="E80" s="93" t="s">
        <v>63</v>
      </c>
      <c r="F80" s="32">
        <f t="shared" ref="F80:H80" si="16">F72+F66+F76</f>
        <v>110611899.22999999</v>
      </c>
      <c r="G80" s="32">
        <f t="shared" si="16"/>
        <v>110551381.08</v>
      </c>
      <c r="H80" s="66">
        <f t="shared" si="16"/>
        <v>60518.149999999994</v>
      </c>
      <c r="I80" s="204"/>
      <c r="J80" s="204"/>
    </row>
    <row r="81" spans="2:10" ht="15.75" x14ac:dyDescent="0.25">
      <c r="B81" s="89"/>
      <c r="C81" s="27"/>
      <c r="D81" s="27"/>
      <c r="E81" s="27"/>
      <c r="F81" s="94"/>
      <c r="G81" s="94"/>
      <c r="H81" s="130"/>
      <c r="I81" s="198"/>
      <c r="J81" s="198"/>
    </row>
    <row r="82" spans="2:10" ht="21" customHeight="1" x14ac:dyDescent="0.25">
      <c r="B82" s="95" t="s">
        <v>8</v>
      </c>
      <c r="C82" s="96"/>
      <c r="D82" s="96"/>
      <c r="E82" s="82"/>
      <c r="F82" s="97"/>
      <c r="G82" s="97"/>
      <c r="H82" s="224"/>
      <c r="I82" s="198"/>
      <c r="J82" s="198"/>
    </row>
    <row r="83" spans="2:10" ht="21" customHeight="1" x14ac:dyDescent="0.3">
      <c r="B83" s="84" t="s">
        <v>9</v>
      </c>
      <c r="C83" s="19"/>
      <c r="D83" s="19"/>
      <c r="E83" s="27"/>
      <c r="F83" s="32">
        <f t="shared" ref="F83:H83" si="17">+F84+F95+F100</f>
        <v>126384931.62</v>
      </c>
      <c r="G83" s="32">
        <f t="shared" si="17"/>
        <v>126276071.62</v>
      </c>
      <c r="H83" s="225">
        <f t="shared" si="17"/>
        <v>108860</v>
      </c>
      <c r="I83" s="204"/>
      <c r="J83" s="204"/>
    </row>
    <row r="84" spans="2:10" ht="21" customHeight="1" x14ac:dyDescent="0.3">
      <c r="B84" s="85"/>
      <c r="C84" s="19" t="s">
        <v>64</v>
      </c>
      <c r="D84" s="19"/>
      <c r="E84" s="27"/>
      <c r="F84" s="98">
        <f t="shared" ref="F84:H84" si="18">SUM(F85:F94)</f>
        <v>78679179.930000007</v>
      </c>
      <c r="G84" s="98">
        <f t="shared" si="18"/>
        <v>78570319.930000007</v>
      </c>
      <c r="H84" s="47">
        <f t="shared" si="18"/>
        <v>108860</v>
      </c>
      <c r="I84" s="207"/>
      <c r="J84" s="207"/>
    </row>
    <row r="85" spans="2:10" ht="21" customHeight="1" x14ac:dyDescent="0.25">
      <c r="B85" s="89"/>
      <c r="C85" s="27"/>
      <c r="D85" s="58" t="s">
        <v>65</v>
      </c>
      <c r="E85" s="58"/>
      <c r="F85" s="99">
        <v>47174927.689999998</v>
      </c>
      <c r="G85" s="99">
        <v>47174927.689999998</v>
      </c>
      <c r="H85" s="53">
        <f t="shared" ref="H85:H94" si="19">+F85-G85</f>
        <v>0</v>
      </c>
      <c r="I85" s="199"/>
      <c r="J85" s="199"/>
    </row>
    <row r="86" spans="2:10" ht="21" customHeight="1" x14ac:dyDescent="0.25">
      <c r="B86" s="89"/>
      <c r="C86" s="27"/>
      <c r="D86" s="58" t="s">
        <v>66</v>
      </c>
      <c r="E86" s="58"/>
      <c r="F86" s="99">
        <v>4223599.72</v>
      </c>
      <c r="G86" s="99">
        <v>4223599.72</v>
      </c>
      <c r="H86" s="53">
        <f t="shared" si="19"/>
        <v>0</v>
      </c>
      <c r="I86" s="199"/>
      <c r="J86" s="199"/>
    </row>
    <row r="87" spans="2:10" ht="21" hidden="1" customHeight="1" x14ac:dyDescent="0.25">
      <c r="B87" s="89"/>
      <c r="C87" s="27"/>
      <c r="D87" s="58" t="s">
        <v>67</v>
      </c>
      <c r="E87" s="58"/>
      <c r="F87" s="99">
        <v>0</v>
      </c>
      <c r="G87" s="99">
        <v>0</v>
      </c>
      <c r="H87" s="53">
        <f t="shared" si="19"/>
        <v>0</v>
      </c>
      <c r="I87" s="199"/>
      <c r="J87" s="199"/>
    </row>
    <row r="88" spans="2:10" ht="21" customHeight="1" x14ac:dyDescent="0.25">
      <c r="B88" s="89"/>
      <c r="C88" s="27"/>
      <c r="D88" s="58" t="s">
        <v>117</v>
      </c>
      <c r="E88" s="58"/>
      <c r="F88" s="99">
        <v>859660.80000000005</v>
      </c>
      <c r="G88" s="99">
        <v>859660.80000000005</v>
      </c>
      <c r="H88" s="53">
        <f t="shared" si="19"/>
        <v>0</v>
      </c>
      <c r="I88" s="199"/>
      <c r="J88" s="199"/>
    </row>
    <row r="89" spans="2:10" ht="21" customHeight="1" x14ac:dyDescent="0.25">
      <c r="B89" s="89"/>
      <c r="C89" s="27"/>
      <c r="D89" s="58" t="s">
        <v>68</v>
      </c>
      <c r="E89" s="58"/>
      <c r="F89" s="99">
        <v>21628396.07</v>
      </c>
      <c r="G89" s="99">
        <v>21519536.07</v>
      </c>
      <c r="H89" s="53">
        <f t="shared" si="19"/>
        <v>108860</v>
      </c>
      <c r="I89" s="199"/>
      <c r="J89" s="199"/>
    </row>
    <row r="90" spans="2:10" ht="21" customHeight="1" x14ac:dyDescent="0.25">
      <c r="B90" s="89"/>
      <c r="C90" s="27"/>
      <c r="D90" s="58" t="s">
        <v>69</v>
      </c>
      <c r="E90" s="58"/>
      <c r="F90" s="99">
        <v>2670429.64</v>
      </c>
      <c r="G90" s="99">
        <v>2670429.64</v>
      </c>
      <c r="H90" s="53">
        <f t="shared" si="19"/>
        <v>0</v>
      </c>
      <c r="I90" s="199"/>
      <c r="J90" s="199"/>
    </row>
    <row r="91" spans="2:10" ht="21" customHeight="1" x14ac:dyDescent="0.25">
      <c r="B91" s="89"/>
      <c r="C91" s="27"/>
      <c r="D91" s="58" t="s">
        <v>70</v>
      </c>
      <c r="E91" s="58"/>
      <c r="F91" s="99">
        <v>1646975.51</v>
      </c>
      <c r="G91" s="99">
        <v>1646975.51</v>
      </c>
      <c r="H91" s="53">
        <f t="shared" si="19"/>
        <v>0</v>
      </c>
      <c r="I91" s="199"/>
      <c r="J91" s="199"/>
    </row>
    <row r="92" spans="2:10" ht="21" hidden="1" customHeight="1" x14ac:dyDescent="0.25">
      <c r="B92" s="89"/>
      <c r="C92" s="27"/>
      <c r="D92" s="58" t="s">
        <v>71</v>
      </c>
      <c r="E92" s="58"/>
      <c r="F92" s="99">
        <v>0</v>
      </c>
      <c r="G92" s="99">
        <v>0</v>
      </c>
      <c r="H92" s="53">
        <f t="shared" si="19"/>
        <v>0</v>
      </c>
      <c r="I92" s="199"/>
      <c r="J92" s="199"/>
    </row>
    <row r="93" spans="2:10" ht="21" hidden="1" customHeight="1" x14ac:dyDescent="0.25">
      <c r="B93" s="89"/>
      <c r="C93" s="27"/>
      <c r="D93" s="58" t="s">
        <v>121</v>
      </c>
      <c r="E93" s="58"/>
      <c r="F93" s="99">
        <v>0</v>
      </c>
      <c r="G93" s="99">
        <v>0</v>
      </c>
      <c r="H93" s="53">
        <f t="shared" si="19"/>
        <v>0</v>
      </c>
      <c r="I93" s="199"/>
      <c r="J93" s="199"/>
    </row>
    <row r="94" spans="2:10" ht="21" customHeight="1" x14ac:dyDescent="0.25">
      <c r="B94" s="89"/>
      <c r="C94" s="27"/>
      <c r="D94" s="58" t="s">
        <v>100</v>
      </c>
      <c r="E94" s="58"/>
      <c r="F94" s="59">
        <v>475190.5</v>
      </c>
      <c r="G94" s="59">
        <v>475190.5</v>
      </c>
      <c r="H94" s="54">
        <f t="shared" si="19"/>
        <v>0</v>
      </c>
      <c r="I94" s="199"/>
      <c r="J94" s="199"/>
    </row>
    <row r="95" spans="2:10" ht="21" customHeight="1" x14ac:dyDescent="0.3">
      <c r="B95" s="89"/>
      <c r="C95" s="19" t="s">
        <v>72</v>
      </c>
      <c r="D95" s="19"/>
      <c r="E95" s="27"/>
      <c r="F95" s="98">
        <f t="shared" ref="F95:H95" si="20">SUM(F96:F98)</f>
        <v>46216987.689999998</v>
      </c>
      <c r="G95" s="98">
        <f t="shared" si="20"/>
        <v>46216987.689999998</v>
      </c>
      <c r="H95" s="47">
        <f t="shared" si="20"/>
        <v>0</v>
      </c>
      <c r="I95" s="207"/>
      <c r="J95" s="207"/>
    </row>
    <row r="96" spans="2:10" ht="21" customHeight="1" x14ac:dyDescent="0.25">
      <c r="B96" s="89"/>
      <c r="C96" s="27"/>
      <c r="D96" s="58" t="s">
        <v>73</v>
      </c>
      <c r="E96" s="58"/>
      <c r="F96" s="99">
        <v>14032640.65</v>
      </c>
      <c r="G96" s="99">
        <v>14032640.65</v>
      </c>
      <c r="H96" s="53">
        <f>+F96-G96</f>
        <v>0</v>
      </c>
      <c r="I96" s="199"/>
      <c r="J96" s="199"/>
    </row>
    <row r="97" spans="2:15" ht="21" customHeight="1" x14ac:dyDescent="0.25">
      <c r="B97" s="89"/>
      <c r="C97" s="27"/>
      <c r="D97" s="58" t="s">
        <v>74</v>
      </c>
      <c r="E97" s="58"/>
      <c r="F97" s="99">
        <v>28571428.57</v>
      </c>
      <c r="G97" s="99">
        <v>28571428.57</v>
      </c>
      <c r="H97" s="53">
        <f>+F97-G97</f>
        <v>0</v>
      </c>
      <c r="I97" s="199"/>
      <c r="J97" s="199"/>
    </row>
    <row r="98" spans="2:15" ht="21" customHeight="1" x14ac:dyDescent="0.25">
      <c r="B98" s="89"/>
      <c r="C98" s="27"/>
      <c r="D98" s="58" t="s">
        <v>75</v>
      </c>
      <c r="E98" s="58"/>
      <c r="F98" s="100">
        <v>3612918.47</v>
      </c>
      <c r="G98" s="100">
        <v>3612918.47</v>
      </c>
      <c r="H98" s="54">
        <f>+F98-G98</f>
        <v>0</v>
      </c>
      <c r="I98" s="199"/>
      <c r="J98" s="199"/>
    </row>
    <row r="99" spans="2:15" ht="11.25" customHeight="1" x14ac:dyDescent="0.25">
      <c r="B99" s="89"/>
      <c r="C99" s="27"/>
      <c r="D99" s="58"/>
      <c r="E99" s="58"/>
      <c r="F99" s="99"/>
      <c r="G99" s="99"/>
      <c r="H99" s="56"/>
      <c r="I99" s="199"/>
      <c r="J99" s="199"/>
    </row>
    <row r="100" spans="2:15" ht="21" customHeight="1" x14ac:dyDescent="0.3">
      <c r="B100" s="89"/>
      <c r="C100" s="19" t="s">
        <v>98</v>
      </c>
      <c r="D100" s="58"/>
      <c r="E100" s="58"/>
      <c r="F100" s="98">
        <f>+F101</f>
        <v>1488764</v>
      </c>
      <c r="G100" s="98">
        <f>+G101</f>
        <v>1488764</v>
      </c>
      <c r="H100" s="101">
        <f>+F100-G100</f>
        <v>0</v>
      </c>
      <c r="I100" s="207"/>
      <c r="J100" s="207"/>
    </row>
    <row r="101" spans="2:15" ht="21" customHeight="1" x14ac:dyDescent="0.25">
      <c r="B101" s="89"/>
      <c r="C101" s="27"/>
      <c r="D101" s="58" t="s">
        <v>99</v>
      </c>
      <c r="E101" s="58"/>
      <c r="F101" s="99">
        <v>1488764</v>
      </c>
      <c r="G101" s="99">
        <v>1488764</v>
      </c>
      <c r="H101" s="102">
        <f>+F101-G101</f>
        <v>0</v>
      </c>
      <c r="I101" s="199"/>
      <c r="J101" s="199"/>
    </row>
    <row r="102" spans="2:15" ht="11.25" customHeight="1" x14ac:dyDescent="0.25">
      <c r="B102" s="89"/>
      <c r="C102" s="27"/>
      <c r="D102" s="27"/>
      <c r="E102" s="27"/>
      <c r="F102" s="103"/>
      <c r="G102" s="103"/>
      <c r="H102" s="226"/>
      <c r="I102" s="198"/>
      <c r="J102" s="198"/>
    </row>
    <row r="103" spans="2:15" ht="21" customHeight="1" x14ac:dyDescent="0.3">
      <c r="B103" s="84" t="s">
        <v>10</v>
      </c>
      <c r="C103" s="19"/>
      <c r="D103" s="19"/>
      <c r="E103" s="27"/>
      <c r="F103" s="32">
        <f t="shared" ref="F103:H103" si="21">SUM(F104:F107)</f>
        <v>133660526.95</v>
      </c>
      <c r="G103" s="32">
        <f t="shared" si="21"/>
        <v>133857827.31999999</v>
      </c>
      <c r="H103" s="216">
        <f t="shared" si="21"/>
        <v>-197300.36999999918</v>
      </c>
      <c r="I103" s="204"/>
      <c r="J103" s="204"/>
      <c r="N103" s="37"/>
    </row>
    <row r="104" spans="2:15" ht="21" customHeight="1" x14ac:dyDescent="0.25">
      <c r="B104" s="89"/>
      <c r="C104" s="58" t="s">
        <v>76</v>
      </c>
      <c r="D104" s="24"/>
      <c r="E104" s="58"/>
      <c r="F104" s="104">
        <v>70093178.200000003</v>
      </c>
      <c r="G104" s="104">
        <v>70093178.200000003</v>
      </c>
      <c r="H104" s="227">
        <f>+F104-G104</f>
        <v>0</v>
      </c>
      <c r="I104" s="205"/>
      <c r="J104" s="205"/>
    </row>
    <row r="105" spans="2:15" ht="21" customHeight="1" x14ac:dyDescent="0.25">
      <c r="B105" s="89"/>
      <c r="C105" s="58" t="s">
        <v>77</v>
      </c>
      <c r="D105" s="24"/>
      <c r="E105" s="58"/>
      <c r="F105" s="104">
        <f>50356324.84-1148158.07</f>
        <v>49208166.770000003</v>
      </c>
      <c r="G105" s="104">
        <f>50356324.84-1148158.07</f>
        <v>49208166.770000003</v>
      </c>
      <c r="H105" s="227">
        <f>+F105-G105</f>
        <v>0</v>
      </c>
      <c r="I105" s="205"/>
      <c r="J105" s="205"/>
    </row>
    <row r="106" spans="2:15" ht="21" customHeight="1" x14ac:dyDescent="0.25">
      <c r="B106" s="89"/>
      <c r="C106" s="58" t="s">
        <v>93</v>
      </c>
      <c r="D106" s="24"/>
      <c r="E106" s="58"/>
      <c r="F106" s="104">
        <v>14359181.98</v>
      </c>
      <c r="G106" s="104">
        <v>14556482.35</v>
      </c>
      <c r="H106" s="227">
        <f>+F106-G106</f>
        <v>-197300.36999999918</v>
      </c>
      <c r="I106" s="205"/>
      <c r="J106" s="205"/>
    </row>
    <row r="107" spans="2:15" ht="21" hidden="1" customHeight="1" x14ac:dyDescent="0.25">
      <c r="B107" s="89"/>
      <c r="C107" s="58" t="s">
        <v>102</v>
      </c>
      <c r="D107" s="24"/>
      <c r="E107" s="58"/>
      <c r="F107" s="36">
        <v>0</v>
      </c>
      <c r="G107" s="36">
        <v>0</v>
      </c>
      <c r="H107" s="51">
        <f>+F107-G107</f>
        <v>0</v>
      </c>
      <c r="I107" s="199"/>
      <c r="J107" s="199"/>
    </row>
    <row r="108" spans="2:15" ht="11.25" customHeight="1" x14ac:dyDescent="0.25">
      <c r="B108" s="89"/>
      <c r="C108" s="27"/>
      <c r="D108" s="27"/>
      <c r="E108" s="27"/>
      <c r="F108" s="103"/>
      <c r="G108" s="103"/>
      <c r="H108" s="228"/>
      <c r="I108" s="198"/>
      <c r="J108" s="198"/>
      <c r="M108" s="22"/>
      <c r="O108" s="1"/>
    </row>
    <row r="109" spans="2:15" ht="21" customHeight="1" x14ac:dyDescent="0.3">
      <c r="B109" s="84" t="s">
        <v>11</v>
      </c>
      <c r="C109" s="19"/>
      <c r="D109" s="19"/>
      <c r="E109" s="27"/>
      <c r="F109" s="105">
        <f t="shared" ref="F109:H109" si="22">F110+F111</f>
        <v>-230308998.67999998</v>
      </c>
      <c r="G109" s="105">
        <f t="shared" si="22"/>
        <v>-230955584.03999999</v>
      </c>
      <c r="H109" s="229">
        <f t="shared" si="22"/>
        <v>646585.36000001431</v>
      </c>
      <c r="I109" s="211"/>
      <c r="J109" s="211"/>
    </row>
    <row r="110" spans="2:15" ht="21" customHeight="1" x14ac:dyDescent="0.25">
      <c r="B110" s="89"/>
      <c r="C110" s="58" t="s">
        <v>154</v>
      </c>
      <c r="D110" s="24"/>
      <c r="E110" s="58"/>
      <c r="F110" s="104">
        <v>-230758283.66999999</v>
      </c>
      <c r="G110" s="104">
        <v>-231630665.53</v>
      </c>
      <c r="H110" s="227">
        <f>+F110-G110</f>
        <v>872381.86000001431</v>
      </c>
      <c r="I110" s="205"/>
      <c r="J110" s="205"/>
    </row>
    <row r="111" spans="2:15" ht="21" customHeight="1" x14ac:dyDescent="0.25">
      <c r="B111" s="89"/>
      <c r="C111" s="58" t="s">
        <v>152</v>
      </c>
      <c r="D111" s="24"/>
      <c r="E111" s="58"/>
      <c r="F111" s="38">
        <v>449284.99</v>
      </c>
      <c r="G111" s="38">
        <v>675081.49</v>
      </c>
      <c r="H111" s="215">
        <f>+F111-G111</f>
        <v>-225796.5</v>
      </c>
      <c r="I111" s="199"/>
      <c r="J111" s="199"/>
      <c r="N111" s="22"/>
    </row>
    <row r="112" spans="2:15" ht="21" customHeight="1" x14ac:dyDescent="0.3">
      <c r="B112" s="91"/>
      <c r="C112" s="92"/>
      <c r="D112" s="92"/>
      <c r="E112" s="106" t="s">
        <v>12</v>
      </c>
      <c r="F112" s="16">
        <f t="shared" ref="F112:H112" si="23">F83+F103+F109</f>
        <v>29736459.890000015</v>
      </c>
      <c r="G112" s="16">
        <f t="shared" si="23"/>
        <v>29178314.900000006</v>
      </c>
      <c r="H112" s="214">
        <f t="shared" si="23"/>
        <v>558144.99000001512</v>
      </c>
      <c r="I112" s="204"/>
      <c r="J112" s="204"/>
      <c r="M112" s="22"/>
    </row>
    <row r="113" spans="2:10" ht="15.75" x14ac:dyDescent="0.25">
      <c r="B113" s="89"/>
      <c r="C113" s="27"/>
      <c r="D113" s="27"/>
      <c r="E113" s="27"/>
      <c r="F113" s="29"/>
      <c r="G113" s="29"/>
      <c r="H113" s="130"/>
      <c r="I113" s="198"/>
      <c r="J113" s="198"/>
    </row>
    <row r="114" spans="2:10" ht="21" customHeight="1" thickBot="1" x14ac:dyDescent="0.35">
      <c r="B114" s="95" t="s">
        <v>78</v>
      </c>
      <c r="C114" s="96"/>
      <c r="D114" s="96"/>
      <c r="E114" s="96"/>
      <c r="F114" s="107">
        <f>F112+F80</f>
        <v>140348359.12</v>
      </c>
      <c r="G114" s="107">
        <f>G112+G80</f>
        <v>139729695.98000002</v>
      </c>
      <c r="H114" s="230">
        <f>+F114-G114</f>
        <v>618663.13999998569</v>
      </c>
      <c r="I114" s="204"/>
      <c r="J114" s="204"/>
    </row>
    <row r="115" spans="2:10" ht="15" x14ac:dyDescent="0.25">
      <c r="B115" s="108"/>
      <c r="C115" s="108"/>
      <c r="D115" s="108"/>
      <c r="E115" s="108"/>
      <c r="F115" s="108"/>
      <c r="G115" s="108"/>
    </row>
    <row r="116" spans="2:10" ht="15" x14ac:dyDescent="0.25">
      <c r="B116" s="108"/>
      <c r="C116" s="108"/>
      <c r="D116" s="108"/>
      <c r="E116" s="108"/>
      <c r="F116" s="108"/>
      <c r="G116" s="108"/>
      <c r="H116" s="108"/>
      <c r="I116" s="108"/>
      <c r="J116" s="212"/>
    </row>
    <row r="117" spans="2:10" ht="15" x14ac:dyDescent="0.25">
      <c r="B117" s="108"/>
      <c r="C117" s="108"/>
      <c r="D117" s="108"/>
      <c r="E117" s="108"/>
      <c r="F117" s="108"/>
      <c r="G117" s="108"/>
      <c r="H117" s="108"/>
      <c r="I117" s="108"/>
      <c r="J117" s="212"/>
    </row>
    <row r="118" spans="2:10" ht="15" x14ac:dyDescent="0.25">
      <c r="B118" s="108"/>
      <c r="C118" s="108"/>
      <c r="D118" s="108"/>
      <c r="E118" s="108"/>
      <c r="F118" s="108"/>
      <c r="G118" s="108"/>
      <c r="H118" s="108"/>
      <c r="I118" s="108"/>
      <c r="J118" s="212"/>
    </row>
    <row r="119" spans="2:10" ht="15" x14ac:dyDescent="0.25">
      <c r="B119" s="3"/>
      <c r="C119" s="3"/>
      <c r="D119" s="3"/>
      <c r="E119" s="3"/>
      <c r="F119" s="109"/>
      <c r="G119" s="109"/>
    </row>
    <row r="120" spans="2:10" s="110" customFormat="1" ht="21.75" customHeight="1" x14ac:dyDescent="0.25">
      <c r="B120" s="281" t="s">
        <v>124</v>
      </c>
      <c r="C120" s="281"/>
      <c r="D120" s="281"/>
      <c r="E120" s="281"/>
      <c r="F120" s="281"/>
      <c r="G120" s="281"/>
      <c r="H120" s="281"/>
      <c r="I120" s="231"/>
      <c r="J120" s="213"/>
    </row>
    <row r="121" spans="2:10" ht="15" x14ac:dyDescent="0.25">
      <c r="B121" s="3"/>
      <c r="C121" s="3"/>
      <c r="D121" s="3"/>
      <c r="E121" s="3"/>
      <c r="F121" s="109"/>
      <c r="G121" s="109"/>
    </row>
    <row r="122" spans="2:10" ht="15" x14ac:dyDescent="0.25">
      <c r="B122" s="3"/>
      <c r="C122" s="3"/>
      <c r="D122" s="3"/>
      <c r="E122" s="3"/>
      <c r="F122" s="109"/>
      <c r="G122" s="109"/>
    </row>
    <row r="123" spans="2:10" ht="15" x14ac:dyDescent="0.25">
      <c r="B123" s="3"/>
      <c r="C123" s="3"/>
      <c r="D123" s="3"/>
      <c r="E123" s="3"/>
      <c r="F123" s="3"/>
      <c r="G123" s="3"/>
    </row>
    <row r="124" spans="2:10" x14ac:dyDescent="0.2">
      <c r="F124" s="111"/>
    </row>
  </sheetData>
  <mergeCells count="6">
    <mergeCell ref="B120:H120"/>
    <mergeCell ref="B5:H5"/>
    <mergeCell ref="B63:H63"/>
    <mergeCell ref="B2:J2"/>
    <mergeCell ref="B3:J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114 H95 H61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Resultado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2021-02-19T14:46:21Z</cp:lastPrinted>
  <dcterms:created xsi:type="dcterms:W3CDTF">2004-04-13T04:53:39Z</dcterms:created>
  <dcterms:modified xsi:type="dcterms:W3CDTF">2021-03-02T16:35:52Z</dcterms:modified>
</cp:coreProperties>
</file>