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0\PORTAL DE TRANSPARENCIA\ACTUALIZACIÓN A DICIEMBRE 2020\DAF\"/>
    </mc:Choice>
  </mc:AlternateContent>
  <xr:revisionPtr revIDLastSave="0" documentId="13_ncr:1_{DFAEC2D8-D971-486A-8B1D-8CC42BA82161}" xr6:coauthVersionLast="45" xr6:coauthVersionMax="45" xr10:uidLastSave="{00000000-0000-0000-0000-000000000000}"/>
  <bookViews>
    <workbookView xWindow="-120" yWindow="-120" windowWidth="29040" windowHeight="15840" tabRatio="663" activeTab="2" xr2:uid="{00000000-000D-0000-FFFF-FFFF00000000}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'Balance-Anexo1'!$B$2:$P$55</definedName>
    <definedName name="_xlnm.Print_Area" localSheetId="2">'Balance-Anexo1A'!$A$2:$I$120</definedName>
    <definedName name="_xlnm.Print_Titles" localSheetId="2">'Balance-Anexo1A'!$2:$5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5" l="1"/>
  <c r="F11" i="6"/>
  <c r="H25" i="5"/>
  <c r="H12" i="5"/>
  <c r="H11" i="5"/>
  <c r="H10" i="5"/>
  <c r="H9" i="5"/>
  <c r="H43" i="5"/>
  <c r="H111" i="5"/>
  <c r="H110" i="5"/>
  <c r="H106" i="5"/>
  <c r="H104" i="5"/>
  <c r="H101" i="5"/>
  <c r="H98" i="5"/>
  <c r="H97" i="5"/>
  <c r="H96" i="5"/>
  <c r="H94" i="5"/>
  <c r="H93" i="5"/>
  <c r="H92" i="5"/>
  <c r="H91" i="5"/>
  <c r="H90" i="5"/>
  <c r="H89" i="5"/>
  <c r="H88" i="5"/>
  <c r="H86" i="5"/>
  <c r="H85" i="5"/>
  <c r="H79" i="5"/>
  <c r="H78" i="5"/>
  <c r="H77" i="5"/>
  <c r="H73" i="5"/>
  <c r="H70" i="5"/>
  <c r="H69" i="5"/>
  <c r="H68" i="5"/>
  <c r="H67" i="5"/>
  <c r="H60" i="5"/>
  <c r="H59" i="5"/>
  <c r="H56" i="5"/>
  <c r="H55" i="5"/>
  <c r="H54" i="5"/>
  <c r="H53" i="5"/>
  <c r="H52" i="5"/>
  <c r="F14" i="6"/>
  <c r="F13" i="6"/>
  <c r="F12" i="6"/>
  <c r="H49" i="5"/>
  <c r="H47" i="5"/>
  <c r="H42" i="5"/>
  <c r="H41" i="5"/>
  <c r="H40" i="5"/>
  <c r="H39" i="5"/>
  <c r="H35" i="5"/>
  <c r="H32" i="5"/>
  <c r="H31" i="5"/>
  <c r="H30" i="5"/>
  <c r="H29" i="5" s="1"/>
  <c r="H27" i="5"/>
  <c r="H26" i="5"/>
  <c r="H24" i="5" l="1"/>
  <c r="F38" i="6"/>
  <c r="F37" i="6"/>
  <c r="F36" i="6"/>
  <c r="E35" i="6"/>
  <c r="F32" i="6"/>
  <c r="F31" i="6"/>
  <c r="F30" i="6"/>
  <c r="F29" i="6"/>
  <c r="E28" i="6"/>
  <c r="F21" i="6"/>
  <c r="F20" i="6"/>
  <c r="F19" i="6"/>
  <c r="E18" i="6"/>
  <c r="F16" i="6"/>
  <c r="F15" i="6"/>
  <c r="E10" i="6"/>
  <c r="L37" i="1"/>
  <c r="L36" i="1"/>
  <c r="F35" i="6" l="1"/>
  <c r="E40" i="6"/>
  <c r="F28" i="6"/>
  <c r="E24" i="6"/>
  <c r="F18" i="6"/>
  <c r="F10" i="6"/>
  <c r="F24" i="6" s="1"/>
  <c r="F40" i="6" l="1"/>
  <c r="F43" i="6" s="1"/>
  <c r="E43" i="6"/>
  <c r="H100" i="5" l="1"/>
  <c r="H87" i="5"/>
  <c r="G109" i="5"/>
  <c r="G105" i="5"/>
  <c r="G103" i="5" s="1"/>
  <c r="L35" i="1" s="1"/>
  <c r="G100" i="5"/>
  <c r="G95" i="5"/>
  <c r="G84" i="5"/>
  <c r="G76" i="5"/>
  <c r="L28" i="1" s="1"/>
  <c r="G72" i="5"/>
  <c r="G66" i="5"/>
  <c r="L26" i="1" s="1"/>
  <c r="G58" i="5"/>
  <c r="L19" i="1" s="1"/>
  <c r="G51" i="5"/>
  <c r="L18" i="1" s="1"/>
  <c r="G48" i="5"/>
  <c r="G45" i="5" s="1"/>
  <c r="L17" i="1" s="1"/>
  <c r="G38" i="5"/>
  <c r="G34" i="5"/>
  <c r="G29" i="5"/>
  <c r="G24" i="5"/>
  <c r="G19" i="5"/>
  <c r="G14" i="5" s="1"/>
  <c r="L15" i="1" s="1"/>
  <c r="G8" i="5"/>
  <c r="L14" i="1" s="1"/>
  <c r="G23" i="5" l="1"/>
  <c r="G22" i="5" s="1"/>
  <c r="L16" i="1" s="1"/>
  <c r="G83" i="5"/>
  <c r="L34" i="1" s="1"/>
  <c r="H95" i="5"/>
  <c r="G80" i="5"/>
  <c r="L27" i="1"/>
  <c r="H84" i="5"/>
  <c r="H109" i="5"/>
  <c r="H76" i="5"/>
  <c r="H66" i="5"/>
  <c r="H58" i="5"/>
  <c r="H51" i="5"/>
  <c r="H38" i="5"/>
  <c r="H8" i="5"/>
  <c r="G61" i="5" l="1"/>
  <c r="G112" i="5"/>
  <c r="G114" i="5" s="1"/>
  <c r="H83" i="5"/>
  <c r="F72" i="5" l="1"/>
  <c r="D10" i="6" l="1"/>
  <c r="D35" i="6" l="1"/>
  <c r="L30" i="1" l="1"/>
  <c r="L39" i="1"/>
  <c r="L21" i="1"/>
  <c r="L42" i="1" l="1"/>
  <c r="D28" i="6" l="1"/>
  <c r="F105" i="5" l="1"/>
  <c r="H105" i="5" s="1"/>
  <c r="I37" i="1"/>
  <c r="I36" i="1"/>
  <c r="F100" i="5"/>
  <c r="F95" i="5"/>
  <c r="F66" i="5"/>
  <c r="I26" i="1" s="1"/>
  <c r="I27" i="1"/>
  <c r="H72" i="5"/>
  <c r="H80" i="5" s="1"/>
  <c r="H48" i="5"/>
  <c r="H45" i="5" s="1"/>
  <c r="F24" i="5"/>
  <c r="F29" i="5"/>
  <c r="F38" i="5"/>
  <c r="F34" i="5"/>
  <c r="F8" i="5"/>
  <c r="I14" i="1" s="1"/>
  <c r="N14" i="1" s="1"/>
  <c r="F19" i="5"/>
  <c r="F14" i="5" s="1"/>
  <c r="I15" i="1" s="1"/>
  <c r="N15" i="1" s="1"/>
  <c r="F48" i="5"/>
  <c r="F45" i="5" s="1"/>
  <c r="I17" i="1" s="1"/>
  <c r="F51" i="5"/>
  <c r="I18" i="1" s="1"/>
  <c r="F58" i="5"/>
  <c r="I19" i="1" s="1"/>
  <c r="D18" i="6"/>
  <c r="F109" i="5"/>
  <c r="F84" i="5"/>
  <c r="F76" i="5"/>
  <c r="H34" i="5" l="1"/>
  <c r="H23" i="5" s="1"/>
  <c r="H22" i="5" s="1"/>
  <c r="H103" i="5"/>
  <c r="H112" i="5" s="1"/>
  <c r="H19" i="5"/>
  <c r="H14" i="5" s="1"/>
  <c r="F83" i="5"/>
  <c r="I34" i="1" s="1"/>
  <c r="F103" i="5"/>
  <c r="I35" i="1" s="1"/>
  <c r="N37" i="1"/>
  <c r="N36" i="1"/>
  <c r="N27" i="1"/>
  <c r="N26" i="1"/>
  <c r="N19" i="1"/>
  <c r="N18" i="1"/>
  <c r="N17" i="1"/>
  <c r="D40" i="6"/>
  <c r="D24" i="6"/>
  <c r="F23" i="5"/>
  <c r="F22" i="5" s="1"/>
  <c r="F61" i="5" s="1"/>
  <c r="H61" i="5" s="1"/>
  <c r="I28" i="1"/>
  <c r="F80" i="5"/>
  <c r="N35" i="1" l="1"/>
  <c r="F112" i="5"/>
  <c r="F114" i="5" s="1"/>
  <c r="H114" i="5" s="1"/>
  <c r="I30" i="1"/>
  <c r="N28" i="1"/>
  <c r="N30" i="1" s="1"/>
  <c r="I39" i="1"/>
  <c r="N34" i="1"/>
  <c r="D43" i="6"/>
  <c r="I16" i="1"/>
  <c r="N39" i="1" l="1"/>
  <c r="N42" i="1" s="1"/>
  <c r="I42" i="1"/>
  <c r="N16" i="1"/>
  <c r="N21" i="1" s="1"/>
  <c r="I21" i="1"/>
</calcChain>
</file>

<file path=xl/sharedStrings.xml><?xml version="1.0" encoding="utf-8"?>
<sst xmlns="http://schemas.openxmlformats.org/spreadsheetml/2006/main" count="185" uniqueCount="154">
  <si>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</si>
  <si>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</si>
  <si>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</si>
  <si>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</si>
  <si>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</si>
  <si>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</si>
  <si>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</si>
  <si>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</si>
  <si>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</si>
  <si>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</si>
  <si>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</si>
  <si>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</si>
  <si>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</si>
  <si>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</si>
  <si>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</si>
  <si>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</si>
  <si>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</si>
  <si>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</si>
  <si>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</si>
  <si>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</si>
  <si>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</si>
  <si>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</si>
  <si>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</si>
  <si>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</si>
  <si>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</si>
  <si>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</si>
  <si>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</si>
  <si>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</si>
  <si>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</si>
  <si>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</si>
  <si>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</si>
  <si>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</si>
  <si>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</si>
  <si>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</si>
  <si>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</si>
  <si>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</si>
  <si>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</si>
  <si>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</si>
  <si>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</si>
  <si>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</si>
  <si>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</si>
  <si>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</si>
  <si>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</si>
  <si>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</si>
  <si>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</si>
  <si>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</si>
  <si>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</si>
  <si>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</si>
  <si>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</si>
  <si>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</si>
  <si>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</si>
  <si>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</si>
  <si>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</si>
  <si>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</si>
  <si>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</si>
  <si>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</si>
  <si>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</si>
  <si>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</si>
  <si>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</si>
  <si>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</si>
  <si>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</si>
  <si>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</si>
  <si>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</si>
  <si>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</si>
  <si>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</si>
  <si>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</si>
  <si>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</si>
  <si>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</si>
  <si>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</si>
  <si>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</si>
  <si>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</si>
  <si>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</si>
  <si>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</si>
  <si>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</si>
  <si>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</si>
  <si>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</si>
  <si>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</si>
  <si>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</si>
  <si>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</si>
  <si>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</si>
  <si>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</si>
  <si>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</si>
  <si>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</si>
  <si>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</si>
  <si>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</si>
  <si>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</si>
  <si>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</si>
  <si>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</si>
  <si>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</si>
  <si>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</si>
  <si>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</si>
  <si>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</si>
  <si>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</si>
  <si>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</si>
  <si>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</si>
  <si>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</si>
  <si>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</si>
  <si>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</si>
  <si>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</si>
  <si>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</si>
  <si>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</si>
  <si>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</si>
  <si>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</si>
  <si>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</si>
  <si>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</si>
  <si>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</si>
  <si>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</si>
  <si>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</si>
  <si>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</si>
  <si>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</si>
  <si>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</si>
  <si>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</si>
  <si>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</si>
  <si>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</si>
  <si>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t>Variación del Período</t>
  </si>
  <si>
    <t>Variacion</t>
  </si>
  <si>
    <t xml:space="preserve">          FONDO DE SANEAMIENTO Y FORTALECIMIENTO FINANCIERO</t>
  </si>
  <si>
    <t xml:space="preserve">Otros Gastos </t>
  </si>
  <si>
    <t xml:space="preserve">Superávit o Déficit </t>
  </si>
  <si>
    <t xml:space="preserve">GASTOS DE OPERACIÓN </t>
  </si>
  <si>
    <t xml:space="preserve">Otros Ingresos </t>
  </si>
  <si>
    <t xml:space="preserve">Variación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</si>
  <si>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</si>
  <si>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</si>
  <si>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</si>
  <si>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</si>
  <si>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Aportes BCR-Vehiculos</t>
  </si>
  <si>
    <t>Diciembre 2019</t>
  </si>
  <si>
    <t xml:space="preserve">Presidente                                    Jefe Sección Contabilidad y Finanzas                  </t>
  </si>
  <si>
    <t xml:space="preserve"> Presidente                                         Jefe Sección Contabilidad y Finanzas          </t>
  </si>
  <si>
    <t xml:space="preserve">Presidente                                              Jefe Sección Contabilidad y Finanzas             </t>
  </si>
  <si>
    <t xml:space="preserve"> FONDO DE SANEAMIENTO Y FORTALECIMIENTO FINANCIERO</t>
  </si>
  <si>
    <t>Bienes Tangibles e Intangibles</t>
  </si>
  <si>
    <t>Al  31 de diciembre de 2020</t>
  </si>
  <si>
    <t>diciembre 2020</t>
  </si>
  <si>
    <t>Estado de Resultados del  1 de enero al 31 de diciembre de 2020</t>
  </si>
  <si>
    <t>Diciembre 2020</t>
  </si>
  <si>
    <t>Balance General al 31 de diciembre de 2020</t>
  </si>
  <si>
    <t>Efectivo y Equivalentes   (Nota 4)</t>
  </si>
  <si>
    <t>Inversiones Financieras   (Nota 5)</t>
  </si>
  <si>
    <t>Cartera de Préstamos - netos   (Nota 6)</t>
  </si>
  <si>
    <t>Activos extraordinarios - neto   (Nota 7)</t>
  </si>
  <si>
    <t>Otros Activos  (Nota 8)</t>
  </si>
  <si>
    <t>Propiedad, Planta y Equipo - neto  (Nota 9)</t>
  </si>
  <si>
    <t>Cuentas por pagar  (Nota 10)</t>
  </si>
  <si>
    <t>Obligaciones con Banco Central de Reserva  (Nota 11)</t>
  </si>
  <si>
    <t>Otros Pasivos  (Nota 12)</t>
  </si>
  <si>
    <t>Patrimonio  (Nota 13)</t>
  </si>
  <si>
    <t>INGRESOS DE OPERACIÓN   (Nota 14)</t>
  </si>
  <si>
    <t>INGRESOS NO DE OPERACIÓN  (Nota 15)</t>
  </si>
  <si>
    <t>Gastos de Funcionamiento  (Nota 16)</t>
  </si>
  <si>
    <t>Gastos de  Activos Extraordinarios  (Nota 17)</t>
  </si>
  <si>
    <t>Gestión de Recuperación y Comercialización (Nota 18)</t>
  </si>
  <si>
    <t>Gastos por Constitución de Reservas (Nota 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</si>
</sst>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&quot;US$&quot;\ * #,##0.00_);_(&quot;US$&quot;\ * \(#,##0.00\);_(&quot;US$&quot;\ * &quot;-&quot;??_);_(@_)"/>
    <numFmt numFmtId="165" formatCode="_(* #,##0_);_(* \(#,##0\);_(* &quot;-&quot;??_);_(@_)"/>
    <numFmt numFmtId="166" formatCode="_(* #,##0.00_);_(* \(#,##0.00\);_(* &quot;0.00&quot;_);_(@_)"/>
    <numFmt numFmtId="167" formatCode="0.0%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4" fontId="11" fillId="0" borderId="0" applyFont="0" applyFill="0" applyBorder="0" applyAlignment="0" applyProtection="0"/>
  </cellStyleXfs>
  <cellXfs count="270">
    <xf numFmtId="0" fontId="0" fillId="0" borderId="0" xfId="0"/>
    <xf numFmtId="43" fontId="12" fillId="0" borderId="0" xfId="1" applyFont="1"/>
    <xf numFmtId="0" fontId="12" fillId="0" borderId="0" xfId="0" applyFont="1"/>
    <xf numFmtId="0" fontId="13" fillId="0" borderId="0" xfId="0" applyFont="1"/>
    <xf numFmtId="166" fontId="14" fillId="0" borderId="24" xfId="0" applyNumberFormat="1" applyFont="1" applyBorder="1"/>
    <xf numFmtId="166" fontId="14" fillId="0" borderId="18" xfId="0" applyNumberFormat="1" applyFont="1" applyBorder="1"/>
    <xf numFmtId="166" fontId="14" fillId="0" borderId="25" xfId="0" applyNumberFormat="1" applyFont="1" applyBorder="1"/>
    <xf numFmtId="49" fontId="15" fillId="0" borderId="26" xfId="0" applyNumberFormat="1" applyFont="1" applyBorder="1" applyAlignment="1">
      <alignment horizontal="center" vertical="center" wrapText="1"/>
    </xf>
    <xf numFmtId="166" fontId="14" fillId="0" borderId="28" xfId="0" applyNumberFormat="1" applyFont="1" applyBorder="1" applyAlignment="1">
      <alignment horizontal="centerContinuous"/>
    </xf>
    <xf numFmtId="166" fontId="14" fillId="0" borderId="0" xfId="0" applyNumberFormat="1" applyFont="1" applyAlignment="1">
      <alignment horizontal="centerContinuous"/>
    </xf>
    <xf numFmtId="166" fontId="14" fillId="0" borderId="29" xfId="0" applyNumberFormat="1" applyFont="1" applyBorder="1" applyAlignment="1">
      <alignment horizontal="centerContinuous"/>
    </xf>
    <xf numFmtId="166" fontId="14" fillId="0" borderId="23" xfId="0" applyNumberFormat="1" applyFont="1" applyBorder="1" applyAlignment="1">
      <alignment horizontal="centerContinuous" vertical="center"/>
    </xf>
    <xf numFmtId="166" fontId="19" fillId="0" borderId="9" xfId="0" applyNumberFormat="1" applyFont="1" applyBorder="1" applyAlignment="1">
      <alignment horizontal="left"/>
    </xf>
    <xf numFmtId="166" fontId="20" fillId="0" borderId="10" xfId="0" applyNumberFormat="1" applyFont="1" applyBorder="1" applyAlignment="1">
      <alignment horizontal="left"/>
    </xf>
    <xf numFmtId="166" fontId="15" fillId="0" borderId="11" xfId="0" applyNumberFormat="1" applyFont="1" applyBorder="1"/>
    <xf numFmtId="166" fontId="17" fillId="0" borderId="23" xfId="0" applyNumberFormat="1" applyFont="1" applyBorder="1"/>
    <xf numFmtId="166" fontId="20" fillId="0" borderId="12" xfId="0" applyNumberFormat="1" applyFont="1" applyBorder="1" applyAlignment="1">
      <alignment horizontal="left"/>
    </xf>
    <xf numFmtId="166" fontId="16" fillId="0" borderId="29" xfId="0" applyNumberFormat="1" applyFont="1" applyBorder="1" applyAlignment="1">
      <alignment horizontal="left"/>
    </xf>
    <xf numFmtId="166" fontId="20" fillId="0" borderId="0" xfId="0" applyNumberFormat="1" applyFont="1" applyAlignment="1">
      <alignment horizontal="left"/>
    </xf>
    <xf numFmtId="166" fontId="15" fillId="0" borderId="13" xfId="0" applyNumberFormat="1" applyFont="1" applyBorder="1" applyAlignment="1">
      <alignment horizontal="left"/>
    </xf>
    <xf numFmtId="166" fontId="16" fillId="0" borderId="19" xfId="0" applyNumberFormat="1" applyFont="1" applyBorder="1" applyAlignment="1">
      <alignment horizontal="right"/>
    </xf>
    <xf numFmtId="166" fontId="16" fillId="0" borderId="29" xfId="0" applyNumberFormat="1" applyFont="1" applyBorder="1"/>
    <xf numFmtId="166" fontId="15" fillId="0" borderId="12" xfId="0" applyNumberFormat="1" applyFont="1" applyBorder="1"/>
    <xf numFmtId="166" fontId="16" fillId="0" borderId="0" xfId="0" applyNumberFormat="1" applyFont="1"/>
    <xf numFmtId="166" fontId="16" fillId="0" borderId="22" xfId="0" applyNumberFormat="1" applyFont="1" applyBorder="1" applyAlignment="1">
      <alignment horizontal="right"/>
    </xf>
    <xf numFmtId="166" fontId="16" fillId="0" borderId="31" xfId="0" applyNumberFormat="1" applyFont="1" applyBorder="1"/>
    <xf numFmtId="166" fontId="15" fillId="0" borderId="0" xfId="0" applyNumberFormat="1" applyFont="1"/>
    <xf numFmtId="166" fontId="15" fillId="0" borderId="13" xfId="0" applyNumberFormat="1" applyFont="1" applyBorder="1"/>
    <xf numFmtId="166" fontId="15" fillId="0" borderId="19" xfId="0" applyNumberFormat="1" applyFont="1" applyBorder="1"/>
    <xf numFmtId="166" fontId="15" fillId="0" borderId="29" xfId="0" applyNumberFormat="1" applyFont="1" applyBorder="1"/>
    <xf numFmtId="166" fontId="19" fillId="0" borderId="12" xfId="0" applyNumberFormat="1" applyFont="1" applyBorder="1" applyAlignment="1">
      <alignment horizontal="left"/>
    </xf>
    <xf numFmtId="166" fontId="17" fillId="0" borderId="22" xfId="0" applyNumberFormat="1" applyFont="1" applyBorder="1"/>
    <xf numFmtId="166" fontId="15" fillId="0" borderId="0" xfId="0" applyNumberFormat="1" applyFont="1" applyAlignment="1">
      <alignment horizontal="left"/>
    </xf>
    <xf numFmtId="166" fontId="16" fillId="0" borderId="13" xfId="0" applyNumberFormat="1" applyFont="1" applyBorder="1" applyAlignment="1">
      <alignment horizontal="left"/>
    </xf>
    <xf numFmtId="166" fontId="16" fillId="0" borderId="19" xfId="0" applyNumberFormat="1" applyFont="1" applyBorder="1"/>
    <xf numFmtId="43" fontId="12" fillId="0" borderId="0" xfId="0" applyNumberFormat="1" applyFont="1"/>
    <xf numFmtId="166" fontId="16" fillId="0" borderId="22" xfId="0" applyNumberFormat="1" applyFont="1" applyBorder="1"/>
    <xf numFmtId="166" fontId="16" fillId="0" borderId="33" xfId="0" applyNumberFormat="1" applyFont="1" applyBorder="1"/>
    <xf numFmtId="166" fontId="21" fillId="0" borderId="0" xfId="0" applyNumberFormat="1" applyFont="1" applyAlignment="1">
      <alignment horizontal="left"/>
    </xf>
    <xf numFmtId="166" fontId="21" fillId="0" borderId="13" xfId="0" applyNumberFormat="1" applyFont="1" applyBorder="1" applyAlignment="1">
      <alignment horizontal="left"/>
    </xf>
    <xf numFmtId="166" fontId="16" fillId="0" borderId="22" xfId="1" applyNumberFormat="1" applyFont="1" applyBorder="1"/>
    <xf numFmtId="166" fontId="17" fillId="0" borderId="19" xfId="0" applyNumberFormat="1" applyFont="1" applyBorder="1"/>
    <xf numFmtId="166" fontId="17" fillId="0" borderId="12" xfId="0" applyNumberFormat="1" applyFont="1" applyBorder="1"/>
    <xf numFmtId="166" fontId="15" fillId="0" borderId="29" xfId="0" applyNumberFormat="1" applyFont="1" applyBorder="1" applyAlignment="1">
      <alignment horizontal="left"/>
    </xf>
    <xf numFmtId="0" fontId="12" fillId="0" borderId="13" xfId="0" applyFont="1" applyBorder="1"/>
    <xf numFmtId="166" fontId="22" fillId="0" borderId="27" xfId="0" applyNumberFormat="1" applyFont="1" applyBorder="1"/>
    <xf numFmtId="0" fontId="12" fillId="0" borderId="34" xfId="0" applyFont="1" applyBorder="1"/>
    <xf numFmtId="166" fontId="22" fillId="0" borderId="35" xfId="0" applyNumberFormat="1" applyFont="1" applyBorder="1"/>
    <xf numFmtId="166" fontId="16" fillId="0" borderId="29" xfId="0" applyNumberFormat="1" applyFont="1" applyBorder="1" applyAlignment="1">
      <alignment horizontal="right"/>
    </xf>
    <xf numFmtId="166" fontId="16" fillId="0" borderId="13" xfId="0" applyNumberFormat="1" applyFont="1" applyBorder="1"/>
    <xf numFmtId="166" fontId="16" fillId="0" borderId="36" xfId="0" applyNumberFormat="1" applyFont="1" applyBorder="1" applyAlignment="1">
      <alignment horizontal="right"/>
    </xf>
    <xf numFmtId="166" fontId="16" fillId="0" borderId="36" xfId="0" applyNumberFormat="1" applyFont="1" applyBorder="1"/>
    <xf numFmtId="166" fontId="16" fillId="0" borderId="37" xfId="0" applyNumberFormat="1" applyFont="1" applyBorder="1"/>
    <xf numFmtId="166" fontId="16" fillId="0" borderId="17" xfId="0" applyNumberFormat="1" applyFont="1" applyBorder="1"/>
    <xf numFmtId="166" fontId="16" fillId="0" borderId="38" xfId="0" applyNumberFormat="1" applyFont="1" applyBorder="1"/>
    <xf numFmtId="166" fontId="16" fillId="0" borderId="0" xfId="0" applyNumberFormat="1" applyFont="1" applyAlignment="1">
      <alignment horizontal="left"/>
    </xf>
    <xf numFmtId="166" fontId="16" fillId="0" borderId="16" xfId="0" applyNumberFormat="1" applyFont="1" applyBorder="1"/>
    <xf numFmtId="166" fontId="16" fillId="0" borderId="39" xfId="0" applyNumberFormat="1" applyFont="1" applyBorder="1"/>
    <xf numFmtId="166" fontId="17" fillId="0" borderId="29" xfId="0" applyNumberFormat="1" applyFont="1" applyBorder="1"/>
    <xf numFmtId="166" fontId="15" fillId="0" borderId="34" xfId="0" applyNumberFormat="1" applyFont="1" applyBorder="1" applyAlignment="1">
      <alignment horizontal="left"/>
    </xf>
    <xf numFmtId="166" fontId="16" fillId="0" borderId="31" xfId="0" applyNumberFormat="1" applyFont="1" applyBorder="1" applyAlignment="1">
      <alignment horizontal="right"/>
    </xf>
    <xf numFmtId="166" fontId="20" fillId="0" borderId="13" xfId="0" applyNumberFormat="1" applyFont="1" applyBorder="1" applyAlignment="1">
      <alignment horizontal="left"/>
    </xf>
    <xf numFmtId="166" fontId="22" fillId="0" borderId="27" xfId="0" applyNumberFormat="1" applyFont="1" applyBorder="1" applyAlignment="1">
      <alignment horizontal="right"/>
    </xf>
    <xf numFmtId="166" fontId="17" fillId="0" borderId="27" xfId="0" applyNumberFormat="1" applyFont="1" applyBorder="1"/>
    <xf numFmtId="166" fontId="16" fillId="0" borderId="12" xfId="0" applyNumberFormat="1" applyFont="1" applyBorder="1"/>
    <xf numFmtId="166" fontId="15" fillId="0" borderId="36" xfId="0" applyNumberFormat="1" applyFont="1" applyBorder="1"/>
    <xf numFmtId="166" fontId="20" fillId="0" borderId="16" xfId="0" applyNumberFormat="1" applyFont="1" applyBorder="1" applyAlignment="1">
      <alignment horizontal="left"/>
    </xf>
    <xf numFmtId="166" fontId="21" fillId="0" borderId="14" xfId="0" applyNumberFormat="1" applyFont="1" applyBorder="1" applyAlignment="1">
      <alignment horizontal="left"/>
    </xf>
    <xf numFmtId="166" fontId="16" fillId="0" borderId="45" xfId="0" applyNumberFormat="1" applyFont="1" applyBorder="1"/>
    <xf numFmtId="166" fontId="15" fillId="0" borderId="24" xfId="0" applyNumberFormat="1" applyFont="1" applyBorder="1" applyAlignment="1">
      <alignment horizontal="centerContinuous"/>
    </xf>
    <xf numFmtId="166" fontId="15" fillId="0" borderId="18" xfId="0" applyNumberFormat="1" applyFont="1" applyBorder="1" applyAlignment="1">
      <alignment horizontal="centerContinuous"/>
    </xf>
    <xf numFmtId="166" fontId="15" fillId="0" borderId="25" xfId="0" applyNumberFormat="1" applyFont="1" applyBorder="1" applyAlignment="1">
      <alignment horizontal="centerContinuous"/>
    </xf>
    <xf numFmtId="166" fontId="17" fillId="0" borderId="40" xfId="0" applyNumberFormat="1" applyFont="1" applyBorder="1"/>
    <xf numFmtId="166" fontId="15" fillId="0" borderId="0" xfId="0" applyNumberFormat="1" applyFont="1" applyAlignment="1">
      <alignment horizontal="centerContinuous"/>
    </xf>
    <xf numFmtId="166" fontId="15" fillId="0" borderId="9" xfId="0" applyNumberFormat="1" applyFont="1" applyBorder="1" applyAlignment="1">
      <alignment horizontal="centerContinuous"/>
    </xf>
    <xf numFmtId="166" fontId="15" fillId="0" borderId="10" xfId="0" applyNumberFormat="1" applyFont="1" applyBorder="1" applyAlignment="1">
      <alignment horizontal="centerContinuous"/>
    </xf>
    <xf numFmtId="166" fontId="15" fillId="0" borderId="11" xfId="0" applyNumberFormat="1" applyFont="1" applyBorder="1" applyAlignment="1">
      <alignment horizontal="centerContinuous"/>
    </xf>
    <xf numFmtId="166" fontId="15" fillId="0" borderId="16" xfId="0" applyNumberFormat="1" applyFont="1" applyBorder="1" applyAlignment="1">
      <alignment horizontal="centerContinuous"/>
    </xf>
    <xf numFmtId="166" fontId="15" fillId="0" borderId="14" xfId="0" applyNumberFormat="1" applyFont="1" applyBorder="1" applyAlignment="1">
      <alignment horizontal="centerContinuous"/>
    </xf>
    <xf numFmtId="166" fontId="15" fillId="0" borderId="17" xfId="0" applyNumberFormat="1" applyFont="1" applyBorder="1" applyAlignment="1">
      <alignment horizontal="centerContinuous"/>
    </xf>
    <xf numFmtId="166" fontId="15" fillId="0" borderId="30" xfId="0" applyNumberFormat="1" applyFont="1" applyBorder="1" applyAlignment="1">
      <alignment horizontal="centerContinuous"/>
    </xf>
    <xf numFmtId="166" fontId="19" fillId="0" borderId="28" xfId="0" applyNumberFormat="1" applyFont="1" applyBorder="1" applyAlignment="1">
      <alignment horizontal="left"/>
    </xf>
    <xf numFmtId="166" fontId="20" fillId="0" borderId="28" xfId="0" applyNumberFormat="1" applyFont="1" applyBorder="1" applyAlignment="1">
      <alignment horizontal="left"/>
    </xf>
    <xf numFmtId="166" fontId="15" fillId="0" borderId="28" xfId="0" applyNumberFormat="1" applyFont="1" applyBorder="1" applyAlignment="1">
      <alignment horizontal="centerContinuous"/>
    </xf>
    <xf numFmtId="166" fontId="15" fillId="0" borderId="16" xfId="0" applyNumberFormat="1" applyFont="1" applyBorder="1"/>
    <xf numFmtId="166" fontId="15" fillId="0" borderId="37" xfId="0" applyNumberFormat="1" applyFont="1" applyBorder="1"/>
    <xf numFmtId="166" fontId="15" fillId="0" borderId="28" xfId="0" applyNumberFormat="1" applyFont="1" applyBorder="1"/>
    <xf numFmtId="166" fontId="16" fillId="0" borderId="43" xfId="0" applyNumberFormat="1" applyFont="1" applyBorder="1"/>
    <xf numFmtId="166" fontId="15" fillId="0" borderId="41" xfId="0" applyNumberFormat="1" applyFont="1" applyBorder="1"/>
    <xf numFmtId="166" fontId="15" fillId="0" borderId="21" xfId="0" applyNumberFormat="1" applyFont="1" applyBorder="1"/>
    <xf numFmtId="166" fontId="15" fillId="0" borderId="30" xfId="0" applyNumberFormat="1" applyFont="1" applyBorder="1" applyAlignment="1">
      <alignment horizontal="center"/>
    </xf>
    <xf numFmtId="166" fontId="16" fillId="0" borderId="42" xfId="0" applyNumberFormat="1" applyFont="1" applyBorder="1"/>
    <xf numFmtId="166" fontId="15" fillId="0" borderId="41" xfId="0" applyNumberFormat="1" applyFont="1" applyBorder="1" applyAlignment="1">
      <alignment horizontal="centerContinuous"/>
    </xf>
    <xf numFmtId="166" fontId="15" fillId="0" borderId="21" xfId="0" applyNumberFormat="1" applyFont="1" applyBorder="1" applyAlignment="1">
      <alignment horizontal="centerContinuous"/>
    </xf>
    <xf numFmtId="166" fontId="16" fillId="0" borderId="23" xfId="0" applyNumberFormat="1" applyFont="1" applyBorder="1"/>
    <xf numFmtId="166" fontId="22" fillId="0" borderId="44" xfId="0" applyNumberFormat="1" applyFont="1" applyBorder="1"/>
    <xf numFmtId="166" fontId="16" fillId="0" borderId="28" xfId="0" applyNumberFormat="1" applyFont="1" applyBorder="1"/>
    <xf numFmtId="166" fontId="16" fillId="0" borderId="44" xfId="0" applyNumberFormat="1" applyFont="1" applyBorder="1"/>
    <xf numFmtId="166" fontId="22" fillId="0" borderId="37" xfId="0" applyNumberFormat="1" applyFont="1" applyBorder="1"/>
    <xf numFmtId="166" fontId="16" fillId="0" borderId="27" xfId="0" applyNumberFormat="1" applyFont="1" applyBorder="1"/>
    <xf numFmtId="166" fontId="15" fillId="0" borderId="20" xfId="0" applyNumberFormat="1" applyFont="1" applyBorder="1"/>
    <xf numFmtId="166" fontId="16" fillId="0" borderId="19" xfId="1" applyNumberFormat="1" applyFont="1" applyBorder="1"/>
    <xf numFmtId="166" fontId="17" fillId="0" borderId="22" xfId="1" applyNumberFormat="1" applyFont="1" applyBorder="1"/>
    <xf numFmtId="166" fontId="15" fillId="0" borderId="21" xfId="0" applyNumberFormat="1" applyFont="1" applyBorder="1" applyAlignment="1">
      <alignment horizontal="center"/>
    </xf>
    <xf numFmtId="166" fontId="15" fillId="0" borderId="32" xfId="0" applyNumberFormat="1" applyFont="1" applyBorder="1"/>
    <xf numFmtId="166" fontId="17" fillId="0" borderId="48" xfId="0" applyNumberFormat="1" applyFont="1" applyBorder="1"/>
    <xf numFmtId="166" fontId="14" fillId="0" borderId="0" xfId="0" applyNumberFormat="1" applyFont="1"/>
    <xf numFmtId="39" fontId="13" fillId="0" borderId="0" xfId="0" applyNumberFormat="1" applyFont="1"/>
    <xf numFmtId="0" fontId="16" fillId="0" borderId="0" xfId="0" applyFont="1"/>
    <xf numFmtId="167" fontId="12" fillId="0" borderId="0" xfId="2" applyNumberFormat="1" applyFont="1"/>
    <xf numFmtId="0" fontId="23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9" xfId="0" applyFont="1" applyBorder="1"/>
    <xf numFmtId="0" fontId="15" fillId="0" borderId="11" xfId="0" applyFont="1" applyBorder="1"/>
    <xf numFmtId="0" fontId="15" fillId="0" borderId="16" xfId="0" applyFont="1" applyBorder="1"/>
    <xf numFmtId="0" fontId="15" fillId="0" borderId="17" xfId="0" applyFont="1" applyBorder="1"/>
    <xf numFmtId="0" fontId="15" fillId="0" borderId="42" xfId="0" applyFont="1" applyBorder="1"/>
    <xf numFmtId="0" fontId="15" fillId="0" borderId="28" xfId="0" applyFont="1" applyBorder="1"/>
    <xf numFmtId="0" fontId="15" fillId="0" borderId="0" xfId="0" applyFont="1"/>
    <xf numFmtId="0" fontId="16" fillId="0" borderId="0" xfId="0" applyFont="1" applyAlignment="1">
      <alignment horizontal="left"/>
    </xf>
    <xf numFmtId="166" fontId="16" fillId="0" borderId="50" xfId="0" applyNumberFormat="1" applyFont="1" applyBorder="1"/>
    <xf numFmtId="0" fontId="15" fillId="0" borderId="52" xfId="0" applyFont="1" applyBorder="1"/>
    <xf numFmtId="0" fontId="15" fillId="0" borderId="55" xfId="0" applyFont="1" applyBorder="1"/>
    <xf numFmtId="166" fontId="15" fillId="0" borderId="56" xfId="0" applyNumberFormat="1" applyFont="1" applyBorder="1"/>
    <xf numFmtId="0" fontId="15" fillId="0" borderId="12" xfId="0" applyFont="1" applyBorder="1"/>
    <xf numFmtId="0" fontId="15" fillId="0" borderId="0" xfId="0" applyFont="1" applyAlignment="1">
      <alignment horizontal="left"/>
    </xf>
    <xf numFmtId="166" fontId="15" fillId="0" borderId="22" xfId="0" applyNumberFormat="1" applyFont="1" applyBorder="1"/>
    <xf numFmtId="166" fontId="15" fillId="0" borderId="57" xfId="0" applyNumberFormat="1" applyFont="1" applyBorder="1"/>
    <xf numFmtId="166" fontId="16" fillId="0" borderId="67" xfId="0" applyNumberFormat="1" applyFont="1" applyBorder="1"/>
    <xf numFmtId="0" fontId="16" fillId="0" borderId="14" xfId="0" applyFont="1" applyBorder="1"/>
    <xf numFmtId="0" fontId="15" fillId="0" borderId="62" xfId="0" applyFont="1" applyBorder="1"/>
    <xf numFmtId="166" fontId="15" fillId="0" borderId="59" xfId="0" applyNumberFormat="1" applyFont="1" applyBorder="1"/>
    <xf numFmtId="43" fontId="16" fillId="0" borderId="0" xfId="0" applyNumberFormat="1" applyFont="1"/>
    <xf numFmtId="0" fontId="24" fillId="0" borderId="0" xfId="0" applyFont="1"/>
    <xf numFmtId="164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0" xfId="0" applyFont="1" applyFill="1" applyAlignment="1">
      <alignment horizontal="right"/>
    </xf>
    <xf numFmtId="0" fontId="13" fillId="2" borderId="4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165" fontId="13" fillId="2" borderId="4" xfId="0" applyNumberFormat="1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165" fontId="13" fillId="2" borderId="0" xfId="0" applyNumberFormat="1" applyFont="1" applyFill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166" fontId="15" fillId="0" borderId="69" xfId="0" applyNumberFormat="1" applyFont="1" applyBorder="1"/>
    <xf numFmtId="166" fontId="15" fillId="0" borderId="33" xfId="0" applyNumberFormat="1" applyFont="1" applyBorder="1"/>
    <xf numFmtId="166" fontId="15" fillId="0" borderId="70" xfId="0" applyNumberFormat="1" applyFont="1" applyBorder="1"/>
    <xf numFmtId="0" fontId="12" fillId="0" borderId="0" xfId="0" applyFont="1" applyAlignment="1">
      <alignment horizontal="right"/>
    </xf>
    <xf numFmtId="0" fontId="15" fillId="0" borderId="49" xfId="0" applyFont="1" applyBorder="1" applyAlignment="1">
      <alignment horizontal="left"/>
    </xf>
    <xf numFmtId="0" fontId="15" fillId="0" borderId="64" xfId="0" applyFont="1" applyBorder="1" applyAlignment="1">
      <alignment horizontal="left"/>
    </xf>
    <xf numFmtId="166" fontId="15" fillId="0" borderId="50" xfId="0" applyNumberFormat="1" applyFont="1" applyBorder="1"/>
    <xf numFmtId="0" fontId="15" fillId="0" borderId="28" xfId="0" applyFont="1" applyBorder="1" applyAlignment="1">
      <alignment horizontal="left"/>
    </xf>
    <xf numFmtId="0" fontId="15" fillId="0" borderId="51" xfId="0" applyFont="1" applyBorder="1" applyAlignment="1">
      <alignment horizontal="left"/>
    </xf>
    <xf numFmtId="166" fontId="15" fillId="0" borderId="68" xfId="0" applyNumberFormat="1" applyFont="1" applyBorder="1"/>
    <xf numFmtId="166" fontId="15" fillId="0" borderId="53" xfId="0" applyNumberFormat="1" applyFont="1" applyBorder="1"/>
    <xf numFmtId="0" fontId="15" fillId="0" borderId="54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58" xfId="0" applyFont="1" applyBorder="1"/>
    <xf numFmtId="0" fontId="15" fillId="0" borderId="60" xfId="0" applyFont="1" applyBorder="1" applyAlignment="1">
      <alignment horizontal="left"/>
    </xf>
    <xf numFmtId="166" fontId="15" fillId="0" borderId="66" xfId="0" applyNumberFormat="1" applyFont="1" applyBorder="1"/>
    <xf numFmtId="166" fontId="15" fillId="0" borderId="61" xfId="0" applyNumberFormat="1" applyFont="1" applyBorder="1"/>
    <xf numFmtId="166" fontId="15" fillId="0" borderId="71" xfId="0" applyNumberFormat="1" applyFont="1" applyBorder="1"/>
    <xf numFmtId="0" fontId="26" fillId="0" borderId="9" xfId="0" applyFont="1" applyBorder="1"/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2" xfId="0" applyFont="1" applyBorder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49" fontId="28" fillId="0" borderId="0" xfId="0" applyNumberFormat="1" applyFont="1" applyAlignment="1">
      <alignment horizontal="center"/>
    </xf>
    <xf numFmtId="0" fontId="26" fillId="0" borderId="13" xfId="0" applyFont="1" applyBorder="1" applyAlignment="1">
      <alignment horizontal="left"/>
    </xf>
    <xf numFmtId="0" fontId="29" fillId="0" borderId="0" xfId="0" applyFont="1" applyAlignment="1">
      <alignment horizontal="left"/>
    </xf>
    <xf numFmtId="43" fontId="29" fillId="0" borderId="0" xfId="1" applyFont="1"/>
    <xf numFmtId="0" fontId="29" fillId="0" borderId="13" xfId="0" applyFont="1" applyBorder="1" applyAlignment="1">
      <alignment horizontal="left"/>
    </xf>
    <xf numFmtId="43" fontId="26" fillId="0" borderId="0" xfId="1" applyFont="1" applyAlignment="1">
      <alignment horizontal="left"/>
    </xf>
    <xf numFmtId="0" fontId="26" fillId="0" borderId="0" xfId="0" applyFont="1"/>
    <xf numFmtId="43" fontId="26" fillId="0" borderId="14" xfId="1" applyFont="1" applyBorder="1" applyAlignment="1">
      <alignment horizontal="left"/>
    </xf>
    <xf numFmtId="43" fontId="29" fillId="0" borderId="14" xfId="1" applyFont="1" applyBorder="1"/>
    <xf numFmtId="43" fontId="26" fillId="0" borderId="0" xfId="1" applyFont="1"/>
    <xf numFmtId="0" fontId="30" fillId="0" borderId="0" xfId="0" applyFont="1" applyAlignment="1">
      <alignment horizontal="left"/>
    </xf>
    <xf numFmtId="43" fontId="31" fillId="0" borderId="15" xfId="1" applyFont="1" applyBorder="1" applyAlignment="1">
      <alignment horizontal="left"/>
    </xf>
    <xf numFmtId="0" fontId="30" fillId="0" borderId="13" xfId="0" applyFont="1" applyBorder="1" applyAlignment="1">
      <alignment horizontal="left"/>
    </xf>
    <xf numFmtId="43" fontId="26" fillId="0" borderId="14" xfId="1" applyFont="1" applyBorder="1"/>
    <xf numFmtId="0" fontId="31" fillId="0" borderId="0" xfId="0" applyFont="1" applyAlignment="1">
      <alignment horizontal="left"/>
    </xf>
    <xf numFmtId="43" fontId="31" fillId="0" borderId="14" xfId="1" applyFont="1" applyBorder="1" applyAlignment="1">
      <alignment horizontal="left"/>
    </xf>
    <xf numFmtId="43" fontId="31" fillId="0" borderId="14" xfId="1" applyFont="1" applyBorder="1" applyAlignment="1">
      <alignment horizontal="right"/>
    </xf>
    <xf numFmtId="43" fontId="26" fillId="0" borderId="0" xfId="1" applyFont="1" applyAlignment="1">
      <alignment horizontal="right"/>
    </xf>
    <xf numFmtId="0" fontId="26" fillId="0" borderId="16" xfId="0" applyFont="1" applyBorder="1"/>
    <xf numFmtId="0" fontId="26" fillId="0" borderId="14" xfId="0" applyFont="1" applyBorder="1" applyAlignment="1">
      <alignment horizontal="left"/>
    </xf>
    <xf numFmtId="0" fontId="26" fillId="0" borderId="17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15" fillId="0" borderId="63" xfId="0" applyFont="1" applyBorder="1"/>
    <xf numFmtId="166" fontId="15" fillId="0" borderId="46" xfId="0" applyNumberFormat="1" applyFont="1" applyBorder="1"/>
    <xf numFmtId="166" fontId="15" fillId="0" borderId="72" xfId="0" applyNumberFormat="1" applyFont="1" applyBorder="1"/>
    <xf numFmtId="166" fontId="16" fillId="0" borderId="72" xfId="0" applyNumberFormat="1" applyFont="1" applyBorder="1"/>
    <xf numFmtId="166" fontId="15" fillId="0" borderId="47" xfId="0" applyNumberFormat="1" applyFont="1" applyBorder="1"/>
    <xf numFmtId="166" fontId="15" fillId="0" borderId="73" xfId="0" applyNumberFormat="1" applyFont="1" applyBorder="1"/>
    <xf numFmtId="166" fontId="18" fillId="0" borderId="0" xfId="0" applyNumberFormat="1" applyFont="1" applyBorder="1" applyAlignment="1">
      <alignment horizontal="center"/>
    </xf>
    <xf numFmtId="0" fontId="12" fillId="0" borderId="0" xfId="0" applyFont="1" applyBorder="1"/>
    <xf numFmtId="166" fontId="15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66" fontId="17" fillId="0" borderId="74" xfId="0" applyNumberFormat="1" applyFont="1" applyBorder="1"/>
    <xf numFmtId="166" fontId="16" fillId="0" borderId="57" xfId="0" applyNumberFormat="1" applyFont="1" applyBorder="1"/>
    <xf numFmtId="166" fontId="17" fillId="0" borderId="39" xfId="0" applyNumberFormat="1" applyFont="1" applyBorder="1"/>
    <xf numFmtId="166" fontId="16" fillId="0" borderId="75" xfId="0" applyNumberFormat="1" applyFont="1" applyBorder="1"/>
    <xf numFmtId="166" fontId="22" fillId="0" borderId="76" xfId="0" applyNumberFormat="1" applyFont="1" applyBorder="1"/>
    <xf numFmtId="166" fontId="17" fillId="0" borderId="77" xfId="0" applyNumberFormat="1" applyFont="1" applyBorder="1"/>
    <xf numFmtId="166" fontId="15" fillId="0" borderId="27" xfId="0" applyNumberFormat="1" applyFont="1" applyBorder="1" applyAlignment="1">
      <alignment horizontal="center" wrapText="1"/>
    </xf>
    <xf numFmtId="166" fontId="14" fillId="0" borderId="78" xfId="0" applyNumberFormat="1" applyFont="1" applyBorder="1" applyAlignment="1">
      <alignment horizontal="center" vertical="center"/>
    </xf>
    <xf numFmtId="166" fontId="15" fillId="0" borderId="74" xfId="0" applyNumberFormat="1" applyFont="1" applyBorder="1"/>
    <xf numFmtId="166" fontId="17" fillId="0" borderId="65" xfId="0" applyNumberFormat="1" applyFont="1" applyBorder="1"/>
    <xf numFmtId="166" fontId="15" fillId="0" borderId="80" xfId="0" applyNumberFormat="1" applyFont="1" applyBorder="1"/>
    <xf numFmtId="166" fontId="17" fillId="0" borderId="39" xfId="1" applyNumberFormat="1" applyFont="1" applyBorder="1"/>
    <xf numFmtId="166" fontId="17" fillId="0" borderId="81" xfId="0" applyNumberFormat="1" applyFont="1" applyBorder="1"/>
    <xf numFmtId="166" fontId="16" fillId="0" borderId="25" xfId="0" applyNumberFormat="1" applyFont="1" applyBorder="1"/>
    <xf numFmtId="166" fontId="17" fillId="0" borderId="13" xfId="0" applyNumberFormat="1" applyFont="1" applyBorder="1"/>
    <xf numFmtId="166" fontId="16" fillId="0" borderId="38" xfId="0" applyNumberFormat="1" applyFont="1" applyBorder="1" applyAlignment="1">
      <alignment horizontal="right"/>
    </xf>
    <xf numFmtId="166" fontId="17" fillId="0" borderId="37" xfId="0" applyNumberFormat="1" applyFont="1" applyBorder="1"/>
    <xf numFmtId="166" fontId="15" fillId="0" borderId="27" xfId="0" applyNumberFormat="1" applyFont="1" applyBorder="1"/>
    <xf numFmtId="166" fontId="16" fillId="0" borderId="82" xfId="0" applyNumberFormat="1" applyFont="1" applyBorder="1"/>
    <xf numFmtId="166" fontId="16" fillId="0" borderId="49" xfId="0" applyNumberFormat="1" applyFont="1" applyBorder="1"/>
    <xf numFmtId="166" fontId="16" fillId="0" borderId="49" xfId="1" applyNumberFormat="1" applyFont="1" applyBorder="1"/>
    <xf numFmtId="166" fontId="16" fillId="0" borderId="28" xfId="0" applyNumberFormat="1" applyFont="1" applyBorder="1" applyAlignment="1">
      <alignment horizontal="right"/>
    </xf>
    <xf numFmtId="166" fontId="16" fillId="0" borderId="49" xfId="0" applyNumberFormat="1" applyFont="1" applyBorder="1" applyAlignment="1">
      <alignment horizontal="right"/>
    </xf>
    <xf numFmtId="166" fontId="14" fillId="0" borderId="22" xfId="0" applyNumberFormat="1" applyFont="1" applyBorder="1" applyAlignment="1">
      <alignment horizontal="centerContinuous" vertical="center"/>
    </xf>
    <xf numFmtId="49" fontId="15" fillId="0" borderId="27" xfId="0" applyNumberFormat="1" applyFont="1" applyBorder="1" applyAlignment="1">
      <alignment horizontal="center" vertical="center" wrapText="1"/>
    </xf>
    <xf numFmtId="166" fontId="15" fillId="0" borderId="83" xfId="0" applyNumberFormat="1" applyFont="1" applyBorder="1"/>
    <xf numFmtId="166" fontId="17" fillId="0" borderId="49" xfId="0" applyNumberFormat="1" applyFont="1" applyBorder="1"/>
    <xf numFmtId="166" fontId="17" fillId="0" borderId="34" xfId="0" applyNumberFormat="1" applyFont="1" applyBorder="1"/>
    <xf numFmtId="166" fontId="22" fillId="0" borderId="25" xfId="0" applyNumberFormat="1" applyFont="1" applyBorder="1"/>
    <xf numFmtId="166" fontId="16" fillId="0" borderId="37" xfId="0" applyNumberFormat="1" applyFont="1" applyBorder="1" applyAlignment="1">
      <alignment horizontal="right"/>
    </xf>
    <xf numFmtId="166" fontId="22" fillId="0" borderId="84" xfId="0" applyNumberFormat="1" applyFont="1" applyBorder="1"/>
    <xf numFmtId="166" fontId="17" fillId="0" borderId="80" xfId="0" applyNumberFormat="1" applyFont="1" applyBorder="1"/>
    <xf numFmtId="166" fontId="17" fillId="0" borderId="85" xfId="0" applyNumberFormat="1" applyFont="1" applyBorder="1"/>
    <xf numFmtId="49" fontId="15" fillId="0" borderId="86" xfId="0" applyNumberFormat="1" applyFont="1" applyBorder="1" applyAlignment="1">
      <alignment horizontal="center" vertical="center" wrapText="1"/>
    </xf>
    <xf numFmtId="166" fontId="15" fillId="0" borderId="79" xfId="0" applyNumberFormat="1" applyFont="1" applyBorder="1" applyAlignment="1">
      <alignment horizontal="centerContinuous"/>
    </xf>
    <xf numFmtId="166" fontId="16" fillId="0" borderId="87" xfId="0" applyNumberFormat="1" applyFont="1" applyBorder="1"/>
    <xf numFmtId="0" fontId="26" fillId="0" borderId="0" xfId="0" applyFont="1" applyAlignment="1">
      <alignment horizontal="left"/>
    </xf>
    <xf numFmtId="0" fontId="13" fillId="2" borderId="0" xfId="0" applyFont="1" applyFill="1" applyAlignment="1">
      <alignment horizontal="center"/>
    </xf>
    <xf numFmtId="0" fontId="26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2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15" fillId="0" borderId="38" xfId="0" applyNumberFormat="1" applyFont="1" applyBorder="1" applyAlignment="1">
      <alignment horizontal="center" vertical="center"/>
    </xf>
    <xf numFmtId="49" fontId="15" fillId="0" borderId="36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49" fontId="15" fillId="0" borderId="38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7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66" fontId="18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6" fontId="17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</cellXfs>
  <cellStyles count="21">
    <cellStyle name="Millares" xfId="1" builtinId="3"/>
    <cellStyle name="Moneda" xfId="20" builtinId="4"/>
    <cellStyle name="Normal" xfId="0" builtinId="0"/>
    <cellStyle name="Porcentaje" xfId="2" builtinId="5"/>
    <cellStyle name="S0" xfId="3" xr:uid="{00000000-0005-0000-0000-000004000000}"/>
    <cellStyle name="S1" xfId="4" xr:uid="{00000000-0005-0000-0000-000005000000}"/>
    <cellStyle name="S10" xfId="5" xr:uid="{00000000-0005-0000-0000-000006000000}"/>
    <cellStyle name="S11" xfId="6" xr:uid="{00000000-0005-0000-0000-000007000000}"/>
    <cellStyle name="S12" xfId="7" xr:uid="{00000000-0005-0000-0000-000008000000}"/>
    <cellStyle name="S13" xfId="8" xr:uid="{00000000-0005-0000-0000-000009000000}"/>
    <cellStyle name="S14" xfId="9" xr:uid="{00000000-0005-0000-0000-00000A000000}"/>
    <cellStyle name="S15" xfId="10" xr:uid="{00000000-0005-0000-0000-00000B000000}"/>
    <cellStyle name="S16" xfId="11" xr:uid="{00000000-0005-0000-0000-00000C000000}"/>
    <cellStyle name="S2" xfId="12" xr:uid="{00000000-0005-0000-0000-00000D000000}"/>
    <cellStyle name="S3" xfId="13" xr:uid="{00000000-0005-0000-0000-00000E000000}"/>
    <cellStyle name="S4" xfId="14" xr:uid="{00000000-0005-0000-0000-00000F000000}"/>
    <cellStyle name="S5" xfId="15" xr:uid="{00000000-0005-0000-0000-000010000000}"/>
    <cellStyle name="S6" xfId="16" xr:uid="{00000000-0005-0000-0000-000011000000}"/>
    <cellStyle name="S7" xfId="17" xr:uid="{00000000-0005-0000-0000-000012000000}"/>
    <cellStyle name="S8" xfId="18" xr:uid="{00000000-0005-0000-0000-000013000000}"/>
    <cellStyle name="S9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104776</xdr:colOff>
      <xdr:row>2</xdr:row>
      <xdr:rowOff>123825</xdr:rowOff>
    </xdr:from>
    <xdr:to>
      <xdr:col>6</xdr:col>
      <xdr:colOff>1104900</xdr:colOff>
      <xdr:row>4</xdr:row>
      <xdr:rowOff>400050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688182" y="433388"/>
          <a:ext cx="1464468" cy="585787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95251</xdr:rowOff>
    </xdr:from>
    <xdr:to>
      <xdr:col>2</xdr:col>
      <xdr:colOff>1512094</xdr:colOff>
      <xdr:row>2</xdr:row>
      <xdr:rowOff>354595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FC1C96F-4A24-49AB-8216-0F9D97CAB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2" y="95251"/>
          <a:ext cx="1762125" cy="7832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63500</xdr:rowOff>
    </xdr:from>
    <xdr:to>
      <xdr:col>4</xdr:col>
      <xdr:colOff>1444625</xdr:colOff>
      <xdr:row>1</xdr:row>
      <xdr:rowOff>681619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6BC3F62-CFA9-413F-98DA-FAAE626B1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63500"/>
          <a:ext cx="1762125" cy="783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P55"/>
  <sheetViews>
    <sheetView showGridLines="0" topLeftCell="A33" zoomScale="80" zoomScaleNormal="80" zoomScaleSheetLayoutView="75" workbookViewId="0">
      <selection activeCell="G66" sqref="G66"/>
    </sheetView>
  </sheetViews>
  <sheetFormatPr baseColWidth="10" defaultColWidth="9.140625" defaultRowHeight="15" x14ac:dyDescent="0.25"/>
  <cols>
    <col min="1" max="1" width="5.85546875" style="135" customWidth="1"/>
    <col min="2" max="2" width="2.85546875" style="135" customWidth="1"/>
    <col min="3" max="3" width="4.28515625" style="135" customWidth="1"/>
    <col min="4" max="4" width="0.5703125" style="135" customWidth="1"/>
    <col min="5" max="5" width="0.85546875" style="136" customWidth="1"/>
    <col min="6" max="6" width="1.28515625" style="136" customWidth="1"/>
    <col min="7" max="7" width="40.42578125" style="136" customWidth="1"/>
    <col min="8" max="8" width="6.5703125" style="136" customWidth="1"/>
    <col min="9" max="9" width="15.5703125" style="136" customWidth="1"/>
    <col min="10" max="10" width="4" style="136" customWidth="1"/>
    <col min="11" max="11" width="3.7109375" style="136" customWidth="1"/>
    <col min="12" max="12" width="16.28515625" style="136" customWidth="1"/>
    <col min="13" max="13" width="3.7109375" style="136" customWidth="1"/>
    <col min="14" max="14" width="13.85546875" style="136" customWidth="1"/>
    <col min="15" max="15" width="0.28515625" style="136" customWidth="1"/>
    <col min="16" max="16" width="5.42578125" style="136" customWidth="1"/>
    <col min="17" max="16384" width="9.140625" style="135"/>
  </cols>
  <sheetData>
    <row r="2" spans="3:16" ht="13.5" customHeight="1" thickBot="1" x14ac:dyDescent="0.3"/>
    <row r="3" spans="3:16" ht="6" customHeight="1" x14ac:dyDescent="0.25">
      <c r="C3" s="137"/>
      <c r="D3" s="138"/>
      <c r="E3" s="139"/>
      <c r="F3" s="139"/>
      <c r="G3" s="139"/>
      <c r="H3" s="139"/>
      <c r="I3" s="139"/>
      <c r="J3" s="139"/>
      <c r="K3" s="140"/>
      <c r="L3" s="140"/>
      <c r="M3" s="140"/>
      <c r="N3" s="140"/>
      <c r="O3" s="139"/>
      <c r="P3" s="141"/>
    </row>
    <row r="4" spans="3:16" x14ac:dyDescent="0.25">
      <c r="C4" s="142"/>
      <c r="K4" s="143"/>
      <c r="L4" s="143"/>
      <c r="M4" s="143"/>
      <c r="N4" s="143"/>
      <c r="P4" s="144"/>
    </row>
    <row r="5" spans="3:16" ht="41.1" customHeight="1" x14ac:dyDescent="0.3">
      <c r="C5" s="142"/>
      <c r="E5" s="250" t="s">
        <v>131</v>
      </c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144"/>
    </row>
    <row r="6" spans="3:16" ht="4.5" customHeight="1" x14ac:dyDescent="0.25">
      <c r="C6" s="142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44"/>
    </row>
    <row r="7" spans="3:16" ht="18.75" customHeight="1" x14ac:dyDescent="0.3">
      <c r="C7" s="142"/>
      <c r="E7" s="250" t="s">
        <v>90</v>
      </c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144"/>
    </row>
    <row r="8" spans="3:16" ht="5.25" customHeight="1" x14ac:dyDescent="0.25">
      <c r="C8" s="142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4"/>
    </row>
    <row r="9" spans="3:16" x14ac:dyDescent="0.25">
      <c r="C9" s="142"/>
      <c r="E9" s="248" t="s">
        <v>133</v>
      </c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144"/>
    </row>
    <row r="10" spans="3:16" ht="5.25" customHeight="1" x14ac:dyDescent="0.25">
      <c r="C10" s="142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4"/>
    </row>
    <row r="11" spans="3:16" x14ac:dyDescent="0.25">
      <c r="C11" s="142"/>
      <c r="E11" s="248" t="s">
        <v>2</v>
      </c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144"/>
    </row>
    <row r="12" spans="3:16" ht="6.75" customHeight="1" x14ac:dyDescent="0.25">
      <c r="C12" s="142"/>
      <c r="D12" s="172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4"/>
      <c r="P12" s="144"/>
    </row>
    <row r="13" spans="3:16" x14ac:dyDescent="0.25">
      <c r="C13" s="142"/>
      <c r="D13" s="175"/>
      <c r="E13" s="176"/>
      <c r="F13" s="176"/>
      <c r="G13" s="177" t="s">
        <v>1</v>
      </c>
      <c r="H13" s="176"/>
      <c r="I13" s="178" t="s">
        <v>134</v>
      </c>
      <c r="J13" s="176"/>
      <c r="K13" s="178"/>
      <c r="L13" s="178" t="s">
        <v>127</v>
      </c>
      <c r="M13" s="178"/>
      <c r="N13" s="178" t="s">
        <v>115</v>
      </c>
      <c r="O13" s="179"/>
      <c r="P13" s="144"/>
    </row>
    <row r="14" spans="3:16" ht="19.5" customHeight="1" x14ac:dyDescent="0.25">
      <c r="C14" s="142"/>
      <c r="D14" s="175"/>
      <c r="E14" s="176"/>
      <c r="F14" s="180" t="s">
        <v>138</v>
      </c>
      <c r="G14" s="180"/>
      <c r="H14" s="180" t="s">
        <v>0</v>
      </c>
      <c r="I14" s="181">
        <f>+'Balance-Anexo1A'!F8</f>
        <v>818793.47000000009</v>
      </c>
      <c r="J14" s="180" t="s">
        <v>0</v>
      </c>
      <c r="K14" s="180" t="s">
        <v>0</v>
      </c>
      <c r="L14" s="181">
        <f>+'Balance-Anexo1A'!G8</f>
        <v>1765352.19</v>
      </c>
      <c r="M14" s="180" t="s">
        <v>0</v>
      </c>
      <c r="N14" s="181">
        <f t="shared" ref="N14:N19" si="0">+I14-L14</f>
        <v>-946558.71999999986</v>
      </c>
      <c r="O14" s="182"/>
      <c r="P14" s="144"/>
    </row>
    <row r="15" spans="3:16" ht="19.5" customHeight="1" x14ac:dyDescent="0.25">
      <c r="C15" s="142"/>
      <c r="D15" s="175"/>
      <c r="E15" s="176"/>
      <c r="F15" s="180" t="s">
        <v>139</v>
      </c>
      <c r="G15" s="180"/>
      <c r="H15" s="176"/>
      <c r="I15" s="181">
        <f>+'Balance-Anexo1A'!F14</f>
        <v>117743296.39</v>
      </c>
      <c r="J15" s="183"/>
      <c r="K15" s="176"/>
      <c r="L15" s="181">
        <f>+'Balance-Anexo1A'!G14</f>
        <v>108347623.90000001</v>
      </c>
      <c r="M15" s="176"/>
      <c r="N15" s="181">
        <f t="shared" si="0"/>
        <v>9395672.4899999946</v>
      </c>
      <c r="O15" s="179"/>
      <c r="P15" s="144"/>
    </row>
    <row r="16" spans="3:16" ht="19.5" customHeight="1" x14ac:dyDescent="0.25">
      <c r="C16" s="142"/>
      <c r="D16" s="175"/>
      <c r="E16" s="176"/>
      <c r="F16" s="180" t="s">
        <v>140</v>
      </c>
      <c r="G16" s="180"/>
      <c r="H16" s="176"/>
      <c r="I16" s="181">
        <f>+'Balance-Anexo1A'!F22</f>
        <v>6216226.799999997</v>
      </c>
      <c r="J16" s="183"/>
      <c r="K16" s="176"/>
      <c r="L16" s="181">
        <f>+'Balance-Anexo1A'!G22</f>
        <v>7742829.5400000066</v>
      </c>
      <c r="M16" s="176"/>
      <c r="N16" s="181">
        <f t="shared" si="0"/>
        <v>-1526602.7400000095</v>
      </c>
      <c r="O16" s="179"/>
      <c r="P16" s="144"/>
    </row>
    <row r="17" spans="3:16" ht="19.5" customHeight="1" x14ac:dyDescent="0.25">
      <c r="C17" s="142"/>
      <c r="D17" s="175"/>
      <c r="E17" s="176"/>
      <c r="F17" s="180" t="s">
        <v>141</v>
      </c>
      <c r="G17" s="180"/>
      <c r="H17" s="176"/>
      <c r="I17" s="181">
        <f>+'Balance-Anexo1A'!F45</f>
        <v>8246259.9199999999</v>
      </c>
      <c r="J17" s="183"/>
      <c r="K17" s="176"/>
      <c r="L17" s="181">
        <f>+'Balance-Anexo1A'!G45</f>
        <v>7275554.5600000005</v>
      </c>
      <c r="M17" s="176"/>
      <c r="N17" s="181">
        <f t="shared" si="0"/>
        <v>970705.3599999994</v>
      </c>
      <c r="O17" s="179"/>
      <c r="P17" s="144"/>
    </row>
    <row r="18" spans="3:16" ht="19.5" customHeight="1" x14ac:dyDescent="0.25">
      <c r="C18" s="142"/>
      <c r="D18" s="175"/>
      <c r="E18" s="180"/>
      <c r="F18" s="184" t="s">
        <v>142</v>
      </c>
      <c r="G18" s="180"/>
      <c r="H18" s="176"/>
      <c r="I18" s="183">
        <f>+'Balance-Anexo1A'!F51</f>
        <v>6644011.0600000005</v>
      </c>
      <c r="J18" s="183"/>
      <c r="K18" s="176"/>
      <c r="L18" s="181">
        <f>+'Balance-Anexo1A'!G51</f>
        <v>4052975.4799999995</v>
      </c>
      <c r="M18" s="176"/>
      <c r="N18" s="181">
        <f t="shared" si="0"/>
        <v>2591035.580000001</v>
      </c>
      <c r="O18" s="179"/>
      <c r="P18" s="144"/>
    </row>
    <row r="19" spans="3:16" ht="19.5" customHeight="1" x14ac:dyDescent="0.25">
      <c r="C19" s="142"/>
      <c r="D19" s="175"/>
      <c r="E19" s="180"/>
      <c r="F19" s="180" t="s">
        <v>143</v>
      </c>
      <c r="G19" s="180"/>
      <c r="H19" s="176"/>
      <c r="I19" s="185">
        <f>+'Balance-Anexo1A'!F58</f>
        <v>61108.339999999967</v>
      </c>
      <c r="J19" s="183"/>
      <c r="K19" s="176"/>
      <c r="L19" s="186">
        <f>+'Balance-Anexo1A'!G58</f>
        <v>74286.390000000014</v>
      </c>
      <c r="M19" s="176"/>
      <c r="N19" s="186">
        <f t="shared" si="0"/>
        <v>-13178.050000000047</v>
      </c>
      <c r="O19" s="179"/>
      <c r="P19" s="144"/>
    </row>
    <row r="20" spans="3:16" ht="5.25" hidden="1" customHeight="1" x14ac:dyDescent="0.25">
      <c r="C20" s="142"/>
      <c r="D20" s="175"/>
      <c r="E20" s="176"/>
      <c r="F20" s="180"/>
      <c r="G20" s="180"/>
      <c r="H20" s="176"/>
      <c r="I20" s="187"/>
      <c r="J20" s="183"/>
      <c r="K20" s="176"/>
      <c r="L20" s="187"/>
      <c r="M20" s="176"/>
      <c r="N20" s="187"/>
      <c r="O20" s="179"/>
      <c r="P20" s="144"/>
    </row>
    <row r="21" spans="3:16" ht="21" customHeight="1" thickBot="1" x14ac:dyDescent="0.3">
      <c r="C21" s="142"/>
      <c r="D21" s="175"/>
      <c r="E21" s="176"/>
      <c r="F21" s="176"/>
      <c r="G21" s="188" t="s">
        <v>91</v>
      </c>
      <c r="H21" s="188" t="s">
        <v>0</v>
      </c>
      <c r="I21" s="189">
        <f>SUM(I14:I19)</f>
        <v>139729695.97999999</v>
      </c>
      <c r="J21" s="188" t="s">
        <v>0</v>
      </c>
      <c r="K21" s="188" t="s">
        <v>0</v>
      </c>
      <c r="L21" s="189">
        <f>SUM(L14:L19)</f>
        <v>129258622.06000002</v>
      </c>
      <c r="M21" s="188" t="s">
        <v>0</v>
      </c>
      <c r="N21" s="189">
        <f>SUM(N14:N19)</f>
        <v>10471073.919999983</v>
      </c>
      <c r="O21" s="190"/>
      <c r="P21" s="144"/>
    </row>
    <row r="22" spans="3:16" ht="8.25" customHeight="1" thickTop="1" x14ac:dyDescent="0.25">
      <c r="C22" s="142"/>
      <c r="D22" s="175"/>
      <c r="E22" s="180"/>
      <c r="F22" s="176"/>
      <c r="G22" s="176"/>
      <c r="H22" s="176"/>
      <c r="I22" s="184"/>
      <c r="J22" s="176"/>
      <c r="K22" s="176"/>
      <c r="L22" s="184"/>
      <c r="M22" s="176"/>
      <c r="N22" s="184"/>
      <c r="O22" s="179"/>
      <c r="P22" s="144"/>
    </row>
    <row r="23" spans="3:16" ht="12.75" customHeight="1" x14ac:dyDescent="0.25">
      <c r="C23" s="142"/>
      <c r="D23" s="175"/>
      <c r="E23" s="176"/>
      <c r="F23" s="188" t="s">
        <v>123</v>
      </c>
      <c r="G23" s="177"/>
      <c r="H23" s="176"/>
      <c r="I23" s="184"/>
      <c r="J23" s="176"/>
      <c r="K23" s="176"/>
      <c r="L23" s="184"/>
      <c r="M23" s="176"/>
      <c r="N23" s="184"/>
      <c r="O23" s="179"/>
      <c r="P23" s="144"/>
    </row>
    <row r="24" spans="3:16" ht="6" customHeight="1" x14ac:dyDescent="0.25">
      <c r="C24" s="142"/>
      <c r="D24" s="175"/>
      <c r="E24" s="180"/>
      <c r="F24" s="176"/>
      <c r="G24" s="176"/>
      <c r="H24" s="176"/>
      <c r="I24" s="184"/>
      <c r="J24" s="176"/>
      <c r="K24" s="176"/>
      <c r="L24" s="184"/>
      <c r="M24" s="176"/>
      <c r="N24" s="184"/>
      <c r="O24" s="179"/>
      <c r="P24" s="144"/>
    </row>
    <row r="25" spans="3:16" ht="14.25" customHeight="1" x14ac:dyDescent="0.25">
      <c r="C25" s="142"/>
      <c r="D25" s="175"/>
      <c r="E25" s="177" t="s">
        <v>124</v>
      </c>
      <c r="F25" s="199"/>
      <c r="G25" s="176"/>
      <c r="H25" s="176"/>
      <c r="I25" s="184"/>
      <c r="J25" s="176"/>
      <c r="K25" s="176"/>
      <c r="L25" s="184"/>
      <c r="M25" s="176"/>
      <c r="N25" s="184"/>
      <c r="O25" s="179"/>
      <c r="P25" s="144"/>
    </row>
    <row r="26" spans="3:16" ht="21" customHeight="1" x14ac:dyDescent="0.25">
      <c r="C26" s="142"/>
      <c r="D26" s="175"/>
      <c r="E26" s="180"/>
      <c r="F26" s="249" t="s">
        <v>144</v>
      </c>
      <c r="G26" s="249"/>
      <c r="H26" s="180" t="s">
        <v>0</v>
      </c>
      <c r="I26" s="181">
        <f>+'Balance-Anexo1A'!F66</f>
        <v>726056.79</v>
      </c>
      <c r="J26" s="180" t="s">
        <v>0</v>
      </c>
      <c r="K26" s="180" t="s">
        <v>0</v>
      </c>
      <c r="L26" s="181">
        <f>+'Balance-Anexo1A'!G66</f>
        <v>756754.75</v>
      </c>
      <c r="M26" s="180" t="s">
        <v>0</v>
      </c>
      <c r="N26" s="181">
        <f>+I26-L26</f>
        <v>-30697.959999999963</v>
      </c>
      <c r="O26" s="179"/>
      <c r="P26" s="144"/>
    </row>
    <row r="27" spans="3:16" ht="21" customHeight="1" x14ac:dyDescent="0.25">
      <c r="C27" s="142"/>
      <c r="D27" s="175"/>
      <c r="E27" s="180"/>
      <c r="F27" s="247" t="s">
        <v>145</v>
      </c>
      <c r="G27" s="247"/>
      <c r="H27" s="176"/>
      <c r="I27" s="187">
        <f>+'Balance-Anexo1A'!F72</f>
        <v>108975544.59999999</v>
      </c>
      <c r="J27" s="176"/>
      <c r="K27" s="176"/>
      <c r="L27" s="181">
        <f>+'Balance-Anexo1A'!G72</f>
        <v>109735544.59999999</v>
      </c>
      <c r="M27" s="176"/>
      <c r="N27" s="181">
        <f>+I27-L27</f>
        <v>-760000</v>
      </c>
      <c r="O27" s="179"/>
      <c r="P27" s="144"/>
    </row>
    <row r="28" spans="3:16" ht="21" customHeight="1" x14ac:dyDescent="0.25">
      <c r="C28" s="142"/>
      <c r="D28" s="175"/>
      <c r="E28" s="176"/>
      <c r="F28" s="247" t="s">
        <v>146</v>
      </c>
      <c r="G28" s="247"/>
      <c r="H28" s="176"/>
      <c r="I28" s="191">
        <f>+'Balance-Anexo1A'!F76</f>
        <v>849779.69</v>
      </c>
      <c r="J28" s="176"/>
      <c r="K28" s="176"/>
      <c r="L28" s="186">
        <f>+'Balance-Anexo1A'!G76</f>
        <v>1304028.22</v>
      </c>
      <c r="M28" s="176"/>
      <c r="N28" s="186">
        <f>+I28-L28</f>
        <v>-454248.53</v>
      </c>
      <c r="O28" s="182"/>
      <c r="P28" s="144"/>
    </row>
    <row r="29" spans="3:16" ht="4.5" hidden="1" customHeight="1" x14ac:dyDescent="0.25">
      <c r="C29" s="142"/>
      <c r="D29" s="175"/>
      <c r="E29" s="176"/>
      <c r="F29" s="176"/>
      <c r="G29" s="176"/>
      <c r="H29" s="176"/>
      <c r="I29" s="187"/>
      <c r="J29" s="176"/>
      <c r="K29" s="176"/>
      <c r="L29" s="187"/>
      <c r="M29" s="176"/>
      <c r="N29" s="187"/>
      <c r="O29" s="179"/>
      <c r="P29" s="144"/>
    </row>
    <row r="30" spans="3:16" ht="21" customHeight="1" x14ac:dyDescent="0.25">
      <c r="C30" s="142"/>
      <c r="D30" s="175"/>
      <c r="E30" s="176"/>
      <c r="F30" s="176"/>
      <c r="G30" s="192" t="s">
        <v>92</v>
      </c>
      <c r="H30" s="192"/>
      <c r="I30" s="193">
        <f>SUM(I26:I28)</f>
        <v>110551381.08</v>
      </c>
      <c r="J30" s="192"/>
      <c r="K30" s="192"/>
      <c r="L30" s="193">
        <f>SUM(L26:L28)</f>
        <v>111796327.56999999</v>
      </c>
      <c r="M30" s="192"/>
      <c r="N30" s="193">
        <f>SUM(N26:N28)</f>
        <v>-1244946.49</v>
      </c>
      <c r="O30" s="179"/>
      <c r="P30" s="144"/>
    </row>
    <row r="31" spans="3:16" ht="9.75" hidden="1" customHeight="1" x14ac:dyDescent="0.25">
      <c r="C31" s="142"/>
      <c r="D31" s="175"/>
      <c r="E31" s="176"/>
      <c r="F31" s="176"/>
      <c r="G31" s="180"/>
      <c r="H31" s="176"/>
      <c r="I31" s="184"/>
      <c r="J31" s="176"/>
      <c r="K31" s="176"/>
      <c r="L31" s="184"/>
      <c r="M31" s="176"/>
      <c r="N31" s="184"/>
      <c r="O31" s="179"/>
      <c r="P31" s="144"/>
    </row>
    <row r="32" spans="3:16" ht="6" hidden="1" customHeight="1" x14ac:dyDescent="0.25">
      <c r="C32" s="142"/>
      <c r="D32" s="175"/>
      <c r="E32" s="176"/>
      <c r="F32" s="180"/>
      <c r="G32" s="180"/>
      <c r="H32" s="176"/>
      <c r="I32" s="184"/>
      <c r="J32" s="176"/>
      <c r="K32" s="176"/>
      <c r="L32" s="184"/>
      <c r="M32" s="176"/>
      <c r="N32" s="184"/>
      <c r="O32" s="179"/>
      <c r="P32" s="144"/>
    </row>
    <row r="33" spans="3:16" ht="21" customHeight="1" x14ac:dyDescent="0.25">
      <c r="C33" s="142"/>
      <c r="D33" s="175"/>
      <c r="E33" s="177" t="s">
        <v>147</v>
      </c>
      <c r="F33" s="200"/>
      <c r="G33" s="180"/>
      <c r="H33" s="176"/>
      <c r="I33" s="184"/>
      <c r="J33" s="176"/>
      <c r="K33" s="176"/>
      <c r="L33" s="184"/>
      <c r="M33" s="176"/>
      <c r="N33" s="184"/>
      <c r="O33" s="179"/>
      <c r="P33" s="144"/>
    </row>
    <row r="34" spans="3:16" ht="21" customHeight="1" x14ac:dyDescent="0.25">
      <c r="C34" s="142"/>
      <c r="D34" s="175"/>
      <c r="E34" s="176"/>
      <c r="F34" s="180" t="s">
        <v>9</v>
      </c>
      <c r="G34" s="180"/>
      <c r="H34" s="176"/>
      <c r="I34" s="181">
        <f>+'Balance-Anexo1A'!F83</f>
        <v>126276071.62</v>
      </c>
      <c r="J34" s="176"/>
      <c r="K34" s="176"/>
      <c r="L34" s="181">
        <f>+'Balance-Anexo1A'!G83</f>
        <v>124630805.19</v>
      </c>
      <c r="M34" s="176"/>
      <c r="N34" s="181">
        <f>+I34-L34</f>
        <v>1645266.4300000072</v>
      </c>
      <c r="O34" s="179"/>
      <c r="P34" s="144"/>
    </row>
    <row r="35" spans="3:16" ht="21" customHeight="1" x14ac:dyDescent="0.25">
      <c r="C35" s="142"/>
      <c r="D35" s="175"/>
      <c r="E35" s="176"/>
      <c r="F35" s="180" t="s">
        <v>118</v>
      </c>
      <c r="G35" s="180"/>
      <c r="H35" s="176"/>
      <c r="I35" s="181">
        <f>+'Balance-Anexo1A'!F103</f>
        <v>133857827.31999999</v>
      </c>
      <c r="J35" s="176"/>
      <c r="K35" s="176"/>
      <c r="L35" s="181">
        <f>+'Balance-Anexo1A'!G103</f>
        <v>122157758</v>
      </c>
      <c r="M35" s="176"/>
      <c r="N35" s="181">
        <f>+I35-L35</f>
        <v>11700069.319999993</v>
      </c>
      <c r="O35" s="179"/>
      <c r="P35" s="146"/>
    </row>
    <row r="36" spans="3:16" ht="21" customHeight="1" x14ac:dyDescent="0.25">
      <c r="C36" s="142"/>
      <c r="D36" s="175"/>
      <c r="E36" s="176"/>
      <c r="F36" s="180" t="s">
        <v>102</v>
      </c>
      <c r="G36" s="180"/>
      <c r="H36" s="176"/>
      <c r="I36" s="181">
        <f>+'Balance-Anexo1A'!F110</f>
        <v>-231630665.53</v>
      </c>
      <c r="J36" s="176"/>
      <c r="K36" s="176"/>
      <c r="L36" s="181">
        <f>+'Balance-Anexo1A'!G110</f>
        <v>-229947332.69999999</v>
      </c>
      <c r="M36" s="176"/>
      <c r="N36" s="181">
        <f>+I36-L36</f>
        <v>-1683332.8300000131</v>
      </c>
      <c r="O36" s="179"/>
      <c r="P36" s="146"/>
    </row>
    <row r="37" spans="3:16" ht="21" customHeight="1" x14ac:dyDescent="0.25">
      <c r="C37" s="142"/>
      <c r="D37" s="175"/>
      <c r="E37" s="176"/>
      <c r="F37" s="180" t="s">
        <v>106</v>
      </c>
      <c r="G37" s="180"/>
      <c r="H37" s="176"/>
      <c r="I37" s="186">
        <f>+'Balance-Anexo1A'!F111</f>
        <v>675081.49</v>
      </c>
      <c r="J37" s="176"/>
      <c r="K37" s="176"/>
      <c r="L37" s="186">
        <f>+'Balance-Anexo1A'!G111</f>
        <v>621064</v>
      </c>
      <c r="M37" s="176"/>
      <c r="N37" s="186">
        <f>+I37-L37</f>
        <v>54017.489999999991</v>
      </c>
      <c r="O37" s="179"/>
      <c r="P37" s="146"/>
    </row>
    <row r="38" spans="3:16" ht="4.5" hidden="1" customHeight="1" x14ac:dyDescent="0.25">
      <c r="C38" s="142"/>
      <c r="D38" s="175"/>
      <c r="E38" s="176"/>
      <c r="F38" s="176"/>
      <c r="G38" s="180"/>
      <c r="H38" s="176"/>
      <c r="I38" s="187"/>
      <c r="J38" s="176"/>
      <c r="K38" s="176"/>
      <c r="L38" s="187"/>
      <c r="M38" s="176"/>
      <c r="N38" s="187"/>
      <c r="O38" s="179"/>
      <c r="P38" s="144"/>
    </row>
    <row r="39" spans="3:16" ht="21" customHeight="1" x14ac:dyDescent="0.25">
      <c r="C39" s="142"/>
      <c r="D39" s="175"/>
      <c r="E39" s="176"/>
      <c r="F39" s="176"/>
      <c r="G39" s="188" t="s">
        <v>93</v>
      </c>
      <c r="H39" s="192"/>
      <c r="I39" s="194">
        <f>SUM(I34:I38)</f>
        <v>29178314.899999995</v>
      </c>
      <c r="J39" s="192"/>
      <c r="K39" s="192"/>
      <c r="L39" s="194">
        <f>SUM(L34:L38)</f>
        <v>17462294.49000001</v>
      </c>
      <c r="M39" s="192"/>
      <c r="N39" s="194">
        <f>SUM(N34:N38)</f>
        <v>11716020.409999987</v>
      </c>
      <c r="O39" s="179"/>
      <c r="P39" s="144"/>
    </row>
    <row r="40" spans="3:16" ht="8.25" hidden="1" customHeight="1" x14ac:dyDescent="0.25">
      <c r="C40" s="142"/>
      <c r="D40" s="175"/>
      <c r="E40" s="176"/>
      <c r="F40" s="176"/>
      <c r="G40" s="180"/>
      <c r="H40" s="176"/>
      <c r="I40" s="195"/>
      <c r="J40" s="176"/>
      <c r="K40" s="176"/>
      <c r="L40" s="195"/>
      <c r="M40" s="176"/>
      <c r="N40" s="195"/>
      <c r="O40" s="179"/>
      <c r="P40" s="144"/>
    </row>
    <row r="41" spans="3:16" ht="7.5" hidden="1" customHeight="1" thickBot="1" x14ac:dyDescent="0.3">
      <c r="C41" s="142"/>
      <c r="D41" s="175"/>
      <c r="E41" s="176"/>
      <c r="F41" s="176"/>
      <c r="G41" s="180"/>
      <c r="H41" s="176"/>
      <c r="I41" s="187"/>
      <c r="J41" s="176"/>
      <c r="K41" s="176"/>
      <c r="L41" s="187"/>
      <c r="M41" s="176"/>
      <c r="N41" s="187"/>
      <c r="O41" s="179"/>
      <c r="P41" s="144"/>
    </row>
    <row r="42" spans="3:16" ht="21" customHeight="1" thickBot="1" x14ac:dyDescent="0.3">
      <c r="C42" s="142"/>
      <c r="D42" s="175"/>
      <c r="E42" s="176"/>
      <c r="F42" s="176"/>
      <c r="G42" s="188" t="s">
        <v>94</v>
      </c>
      <c r="H42" s="188" t="s">
        <v>0</v>
      </c>
      <c r="I42" s="189">
        <f>+I30+I39</f>
        <v>139729695.97999999</v>
      </c>
      <c r="J42" s="188" t="s">
        <v>0</v>
      </c>
      <c r="K42" s="188" t="s">
        <v>0</v>
      </c>
      <c r="L42" s="189">
        <f>+L30+L39</f>
        <v>129258622.06</v>
      </c>
      <c r="M42" s="188" t="s">
        <v>0</v>
      </c>
      <c r="N42" s="189">
        <f>+N30+N39</f>
        <v>10471073.919999987</v>
      </c>
      <c r="O42" s="182"/>
      <c r="P42" s="144"/>
    </row>
    <row r="43" spans="3:16" ht="6.75" customHeight="1" thickTop="1" x14ac:dyDescent="0.25">
      <c r="C43" s="142"/>
      <c r="D43" s="196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8"/>
      <c r="P43" s="144"/>
    </row>
    <row r="44" spans="3:16" x14ac:dyDescent="0.25">
      <c r="C44" s="142"/>
      <c r="H44" s="147"/>
      <c r="J44" s="147"/>
      <c r="P44" s="144"/>
    </row>
    <row r="45" spans="3:16" x14ac:dyDescent="0.25">
      <c r="C45" s="142"/>
      <c r="P45" s="144"/>
    </row>
    <row r="46" spans="3:16" x14ac:dyDescent="0.25">
      <c r="C46" s="142"/>
      <c r="P46" s="144"/>
    </row>
    <row r="47" spans="3:16" x14ac:dyDescent="0.25">
      <c r="C47" s="142"/>
      <c r="I47" s="148"/>
      <c r="P47" s="144"/>
    </row>
    <row r="48" spans="3:16" x14ac:dyDescent="0.25">
      <c r="C48" s="142"/>
      <c r="P48" s="144"/>
    </row>
    <row r="49" spans="3:16" x14ac:dyDescent="0.25">
      <c r="C49" s="142"/>
      <c r="P49" s="144"/>
    </row>
    <row r="50" spans="3:16" x14ac:dyDescent="0.25">
      <c r="C50" s="142"/>
      <c r="P50" s="144"/>
    </row>
    <row r="51" spans="3:16" x14ac:dyDescent="0.25">
      <c r="C51" s="142"/>
      <c r="P51" s="144"/>
    </row>
    <row r="52" spans="3:16" x14ac:dyDescent="0.25">
      <c r="C52" s="142"/>
      <c r="E52" s="248" t="s">
        <v>128</v>
      </c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144"/>
    </row>
    <row r="53" spans="3:16" x14ac:dyDescent="0.25">
      <c r="C53" s="142"/>
      <c r="P53" s="144"/>
    </row>
    <row r="54" spans="3:16" x14ac:dyDescent="0.25">
      <c r="C54" s="142"/>
      <c r="P54" s="144"/>
    </row>
    <row r="55" spans="3:16" ht="15.75" thickBot="1" x14ac:dyDescent="0.3">
      <c r="C55" s="149"/>
      <c r="D55" s="150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2"/>
    </row>
  </sheetData>
  <mergeCells count="6">
    <mergeCell ref="E52:O52"/>
    <mergeCell ref="F26:G26"/>
    <mergeCell ref="E5:O5"/>
    <mergeCell ref="E7:O7"/>
    <mergeCell ref="E9:O9"/>
    <mergeCell ref="E11:O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F64"/>
  <sheetViews>
    <sheetView showGridLines="0" topLeftCell="A14" zoomScale="80" zoomScaleNormal="80" workbookViewId="0">
      <selection activeCell="I15" sqref="I15"/>
    </sheetView>
  </sheetViews>
  <sheetFormatPr baseColWidth="10" defaultColWidth="11.42578125" defaultRowHeight="12.75" x14ac:dyDescent="0.2"/>
  <cols>
    <col min="1" max="1" width="2.28515625" style="2" customWidth="1"/>
    <col min="2" max="2" width="3.7109375" style="2" customWidth="1"/>
    <col min="3" max="3" width="58.140625" style="2" customWidth="1"/>
    <col min="4" max="4" width="19.140625" style="2" customWidth="1"/>
    <col min="5" max="5" width="22.140625" style="2" customWidth="1"/>
    <col min="6" max="6" width="19.140625" style="2" customWidth="1"/>
    <col min="7" max="16384" width="11.42578125" style="2"/>
  </cols>
  <sheetData>
    <row r="1" spans="1:6" ht="21" x14ac:dyDescent="0.35">
      <c r="A1" s="108"/>
      <c r="B1" s="110"/>
      <c r="C1" s="111"/>
      <c r="D1" s="111"/>
      <c r="E1" s="111"/>
    </row>
    <row r="2" spans="1:6" ht="21" x14ac:dyDescent="0.35">
      <c r="A2" s="108"/>
      <c r="B2" s="110"/>
      <c r="C2" s="111"/>
      <c r="D2" s="111"/>
      <c r="E2" s="111"/>
    </row>
    <row r="3" spans="1:6" ht="44.25" customHeight="1" x14ac:dyDescent="0.35">
      <c r="A3" s="252" t="s">
        <v>116</v>
      </c>
      <c r="B3" s="252"/>
      <c r="C3" s="252"/>
      <c r="D3" s="252"/>
      <c r="E3" s="252"/>
      <c r="F3" s="252"/>
    </row>
    <row r="4" spans="1:6" ht="18.75" x14ac:dyDescent="0.3">
      <c r="A4" s="253" t="s">
        <v>135</v>
      </c>
      <c r="B4" s="253"/>
      <c r="C4" s="253"/>
      <c r="D4" s="253"/>
      <c r="E4" s="253"/>
      <c r="F4" s="253"/>
    </row>
    <row r="5" spans="1:6" ht="15.75" x14ac:dyDescent="0.25">
      <c r="A5" s="254" t="s">
        <v>2</v>
      </c>
      <c r="B5" s="254"/>
      <c r="C5" s="254"/>
      <c r="D5" s="254"/>
      <c r="E5" s="254"/>
      <c r="F5" s="254"/>
    </row>
    <row r="6" spans="1:6" ht="16.5" customHeight="1" x14ac:dyDescent="0.25">
      <c r="A6" s="108"/>
      <c r="B6" s="112"/>
      <c r="C6" s="113"/>
      <c r="D6" s="255" t="s">
        <v>136</v>
      </c>
      <c r="E6" s="258" t="s">
        <v>127</v>
      </c>
      <c r="F6" s="261" t="s">
        <v>121</v>
      </c>
    </row>
    <row r="7" spans="1:6" ht="17.25" hidden="1" customHeight="1" x14ac:dyDescent="0.25">
      <c r="A7" s="108"/>
      <c r="B7" s="114"/>
      <c r="C7" s="115"/>
      <c r="D7" s="256"/>
      <c r="E7" s="259"/>
      <c r="F7" s="262"/>
    </row>
    <row r="8" spans="1:6" ht="12.75" customHeight="1" x14ac:dyDescent="0.25">
      <c r="A8" s="108"/>
      <c r="B8" s="157" t="s">
        <v>81</v>
      </c>
      <c r="C8" s="116"/>
      <c r="D8" s="257"/>
      <c r="E8" s="260"/>
      <c r="F8" s="263"/>
    </row>
    <row r="9" spans="1:6" ht="7.5" customHeight="1" x14ac:dyDescent="0.25">
      <c r="A9" s="108"/>
      <c r="B9" s="117"/>
      <c r="C9" s="118"/>
      <c r="D9" s="65"/>
      <c r="E9" s="65"/>
      <c r="F9" s="29"/>
    </row>
    <row r="10" spans="1:6" ht="21" customHeight="1" x14ac:dyDescent="0.25">
      <c r="A10" s="108"/>
      <c r="B10" s="158" t="s">
        <v>148</v>
      </c>
      <c r="C10" s="118"/>
      <c r="D10" s="159">
        <f>SUM(D11:D16)</f>
        <v>4031217.2</v>
      </c>
      <c r="E10" s="159">
        <f t="shared" ref="E10:F10" si="0">SUM(E11:E16)</f>
        <v>3073468.91</v>
      </c>
      <c r="F10" s="104">
        <f t="shared" si="0"/>
        <v>957748.29000000027</v>
      </c>
    </row>
    <row r="11" spans="1:6" ht="21" customHeight="1" x14ac:dyDescent="0.25">
      <c r="A11" s="108"/>
      <c r="B11" s="117"/>
      <c r="C11" s="119" t="s">
        <v>108</v>
      </c>
      <c r="D11" s="51">
        <v>2564905.4500000002</v>
      </c>
      <c r="E11" s="51">
        <v>1216275.3899999999</v>
      </c>
      <c r="F11" s="51">
        <f t="shared" ref="F11:F16" si="1">+D11-E11</f>
        <v>1348630.0600000003</v>
      </c>
    </row>
    <row r="12" spans="1:6" ht="21" customHeight="1" x14ac:dyDescent="0.25">
      <c r="A12" s="108"/>
      <c r="B12" s="117"/>
      <c r="C12" s="119" t="s">
        <v>82</v>
      </c>
      <c r="D12" s="51">
        <v>159304.21</v>
      </c>
      <c r="E12" s="51">
        <v>109739.29</v>
      </c>
      <c r="F12" s="51">
        <f t="shared" si="1"/>
        <v>49564.92</v>
      </c>
    </row>
    <row r="13" spans="1:6" ht="21" customHeight="1" x14ac:dyDescent="0.25">
      <c r="A13" s="108"/>
      <c r="B13" s="117"/>
      <c r="C13" s="119" t="s">
        <v>109</v>
      </c>
      <c r="D13" s="51">
        <v>24033.040000000001</v>
      </c>
      <c r="E13" s="51">
        <v>19053.419999999998</v>
      </c>
      <c r="F13" s="51">
        <f t="shared" si="1"/>
        <v>4979.6200000000026</v>
      </c>
    </row>
    <row r="14" spans="1:6" ht="21" customHeight="1" x14ac:dyDescent="0.25">
      <c r="A14" s="108"/>
      <c r="B14" s="117"/>
      <c r="C14" s="119" t="s">
        <v>84</v>
      </c>
      <c r="D14" s="51">
        <v>1104844.98</v>
      </c>
      <c r="E14" s="51">
        <v>1469122.35</v>
      </c>
      <c r="F14" s="51">
        <f t="shared" si="1"/>
        <v>-364277.37000000011</v>
      </c>
    </row>
    <row r="15" spans="1:6" ht="21" customHeight="1" x14ac:dyDescent="0.25">
      <c r="A15" s="108"/>
      <c r="B15" s="117"/>
      <c r="C15" s="119" t="s">
        <v>83</v>
      </c>
      <c r="D15" s="51">
        <v>118863.12</v>
      </c>
      <c r="E15" s="51">
        <v>219422.57</v>
      </c>
      <c r="F15" s="51">
        <f t="shared" si="1"/>
        <v>-100559.45000000001</v>
      </c>
    </row>
    <row r="16" spans="1:6" ht="21" customHeight="1" x14ac:dyDescent="0.25">
      <c r="A16" s="108"/>
      <c r="B16" s="117"/>
      <c r="C16" s="119" t="s">
        <v>85</v>
      </c>
      <c r="D16" s="120">
        <v>59266.400000000001</v>
      </c>
      <c r="E16" s="120">
        <v>39855.89</v>
      </c>
      <c r="F16" s="120">
        <f t="shared" si="1"/>
        <v>19410.510000000002</v>
      </c>
    </row>
    <row r="17" spans="1:6" ht="7.5" customHeight="1" x14ac:dyDescent="0.25">
      <c r="A17" s="108"/>
      <c r="B17" s="117"/>
      <c r="C17" s="118"/>
      <c r="D17" s="65"/>
      <c r="E17" s="65"/>
      <c r="F17" s="29"/>
    </row>
    <row r="18" spans="1:6" ht="21" customHeight="1" x14ac:dyDescent="0.25">
      <c r="A18" s="108"/>
      <c r="B18" s="160" t="s">
        <v>149</v>
      </c>
      <c r="C18" s="118"/>
      <c r="D18" s="159">
        <f>SUM(D19:D21)</f>
        <v>47626.64</v>
      </c>
      <c r="E18" s="159">
        <f t="shared" ref="E18:F18" si="2">SUM(E19:E21)</f>
        <v>30953.16</v>
      </c>
      <c r="F18" s="104">
        <f t="shared" si="2"/>
        <v>16673.48</v>
      </c>
    </row>
    <row r="19" spans="1:6" ht="21" hidden="1" customHeight="1" x14ac:dyDescent="0.25">
      <c r="A19" s="108"/>
      <c r="B19" s="117"/>
      <c r="C19" s="119"/>
      <c r="D19" s="51"/>
      <c r="E19" s="51"/>
      <c r="F19" s="21">
        <f>+D19-E19</f>
        <v>0</v>
      </c>
    </row>
    <row r="20" spans="1:6" ht="21" hidden="1" customHeight="1" x14ac:dyDescent="0.25">
      <c r="A20" s="108"/>
      <c r="B20" s="117"/>
      <c r="C20" s="119"/>
      <c r="D20" s="51"/>
      <c r="E20" s="51"/>
      <c r="F20" s="21">
        <f>+D20-E20</f>
        <v>0</v>
      </c>
    </row>
    <row r="21" spans="1:6" ht="21" customHeight="1" x14ac:dyDescent="0.25">
      <c r="A21" s="108"/>
      <c r="B21" s="117"/>
      <c r="C21" s="119" t="s">
        <v>120</v>
      </c>
      <c r="D21" s="120">
        <v>47626.64</v>
      </c>
      <c r="E21" s="120">
        <v>30953.16</v>
      </c>
      <c r="F21" s="120">
        <f>+D21-E21</f>
        <v>16673.48</v>
      </c>
    </row>
    <row r="22" spans="1:6" ht="6" hidden="1" customHeight="1" x14ac:dyDescent="0.25">
      <c r="A22" s="108"/>
      <c r="B22" s="157"/>
      <c r="C22" s="116"/>
      <c r="D22" s="85"/>
      <c r="E22" s="85"/>
      <c r="F22" s="104"/>
    </row>
    <row r="23" spans="1:6" ht="6.75" customHeight="1" x14ac:dyDescent="0.25">
      <c r="A23" s="108"/>
      <c r="B23" s="117"/>
      <c r="C23" s="118"/>
      <c r="D23" s="28"/>
      <c r="E23" s="203"/>
      <c r="F23" s="29"/>
    </row>
    <row r="24" spans="1:6" ht="16.5" thickBot="1" x14ac:dyDescent="0.3">
      <c r="A24" s="108"/>
      <c r="B24" s="161" t="s">
        <v>86</v>
      </c>
      <c r="C24" s="121"/>
      <c r="D24" s="162">
        <f>D10+D18+D22</f>
        <v>4078843.8400000003</v>
      </c>
      <c r="E24" s="206">
        <f>E10+E18+E22</f>
        <v>3104422.0700000003</v>
      </c>
      <c r="F24" s="163">
        <f>+F10+F18</f>
        <v>974421.77000000025</v>
      </c>
    </row>
    <row r="25" spans="1:6" ht="9" customHeight="1" thickTop="1" x14ac:dyDescent="0.25">
      <c r="A25" s="108"/>
      <c r="B25" s="118"/>
      <c r="C25" s="118"/>
      <c r="D25" s="26"/>
      <c r="E25" s="26"/>
      <c r="F25" s="26"/>
    </row>
    <row r="26" spans="1:6" ht="15.75" x14ac:dyDescent="0.25">
      <c r="A26" s="108"/>
      <c r="B26" s="164" t="s">
        <v>87</v>
      </c>
      <c r="C26" s="122"/>
      <c r="D26" s="123"/>
      <c r="E26" s="202"/>
      <c r="F26" s="14"/>
    </row>
    <row r="27" spans="1:6" ht="5.25" customHeight="1" x14ac:dyDescent="0.25">
      <c r="A27" s="108"/>
      <c r="B27" s="124"/>
      <c r="C27" s="118"/>
      <c r="D27" s="28"/>
      <c r="E27" s="203"/>
      <c r="F27" s="27"/>
    </row>
    <row r="28" spans="1:6" ht="21" customHeight="1" x14ac:dyDescent="0.25">
      <c r="A28" s="108"/>
      <c r="B28" s="165" t="s">
        <v>119</v>
      </c>
      <c r="C28" s="118"/>
      <c r="D28" s="159">
        <f>SUM(D29:D32)</f>
        <v>3403762.3499999996</v>
      </c>
      <c r="E28" s="171">
        <f>SUM(E29:E32)</f>
        <v>2483358.0699999998</v>
      </c>
      <c r="F28" s="127">
        <f t="shared" ref="F28" si="3">SUM(F29:F32)</f>
        <v>920404.27999999991</v>
      </c>
    </row>
    <row r="29" spans="1:6" ht="21" customHeight="1" x14ac:dyDescent="0.25">
      <c r="A29" s="108"/>
      <c r="B29" s="165"/>
      <c r="C29" s="119" t="s">
        <v>150</v>
      </c>
      <c r="D29" s="34">
        <v>2035789.94</v>
      </c>
      <c r="E29" s="204">
        <v>1978451.42</v>
      </c>
      <c r="F29" s="34">
        <f>+D29-E29</f>
        <v>57338.520000000019</v>
      </c>
    </row>
    <row r="30" spans="1:6" ht="21" customHeight="1" x14ac:dyDescent="0.25">
      <c r="A30" s="108"/>
      <c r="B30" s="124"/>
      <c r="C30" s="119" t="s">
        <v>151</v>
      </c>
      <c r="D30" s="34">
        <v>92115.82</v>
      </c>
      <c r="E30" s="204">
        <v>124404.12</v>
      </c>
      <c r="F30" s="34">
        <f>+D30-E30</f>
        <v>-32288.299999999988</v>
      </c>
    </row>
    <row r="31" spans="1:6" ht="21" customHeight="1" x14ac:dyDescent="0.25">
      <c r="A31" s="108"/>
      <c r="B31" s="124"/>
      <c r="C31" s="119" t="s">
        <v>152</v>
      </c>
      <c r="D31" s="34">
        <v>121142.62</v>
      </c>
      <c r="E31" s="204">
        <v>106792.48</v>
      </c>
      <c r="F31" s="34">
        <f>+D31-E31</f>
        <v>14350.14</v>
      </c>
    </row>
    <row r="32" spans="1:6" ht="21" customHeight="1" x14ac:dyDescent="0.25">
      <c r="A32" s="108"/>
      <c r="B32" s="124"/>
      <c r="C32" s="119" t="s">
        <v>153</v>
      </c>
      <c r="D32" s="34">
        <v>1154713.97</v>
      </c>
      <c r="E32" s="204">
        <v>273710.05</v>
      </c>
      <c r="F32" s="34">
        <f>+D32-E32</f>
        <v>881003.91999999993</v>
      </c>
    </row>
    <row r="33" spans="1:6" ht="6.75" customHeight="1" x14ac:dyDescent="0.25">
      <c r="A33" s="108"/>
      <c r="B33" s="124"/>
      <c r="C33" s="125"/>
      <c r="D33" s="126"/>
      <c r="E33" s="52"/>
      <c r="F33" s="171"/>
    </row>
    <row r="34" spans="1:6" ht="10.5" hidden="1" customHeight="1" x14ac:dyDescent="0.25">
      <c r="A34" s="108"/>
      <c r="B34" s="124"/>
      <c r="C34" s="118"/>
      <c r="D34" s="28"/>
      <c r="E34" s="203"/>
      <c r="F34" s="27"/>
    </row>
    <row r="35" spans="1:6" ht="21" hidden="1" customHeight="1" x14ac:dyDescent="0.25">
      <c r="A35" s="108"/>
      <c r="B35" s="165" t="s">
        <v>125</v>
      </c>
      <c r="C35" s="118"/>
      <c r="D35" s="159">
        <f>SUM(D36:D38)</f>
        <v>0</v>
      </c>
      <c r="E35" s="171">
        <f>SUM(E36:E38)</f>
        <v>0</v>
      </c>
      <c r="F35" s="127">
        <f>+F37+F38+F36</f>
        <v>0</v>
      </c>
    </row>
    <row r="36" spans="1:6" ht="21" hidden="1" customHeight="1" x14ac:dyDescent="0.25">
      <c r="A36" s="108"/>
      <c r="B36" s="165"/>
      <c r="C36" s="119" t="s">
        <v>117</v>
      </c>
      <c r="D36" s="128">
        <v>0</v>
      </c>
      <c r="E36" s="128">
        <v>0</v>
      </c>
      <c r="F36" s="34">
        <f>+D36-E36</f>
        <v>0</v>
      </c>
    </row>
    <row r="37" spans="1:6" ht="20.25" hidden="1" customHeight="1" x14ac:dyDescent="0.25">
      <c r="A37" s="108"/>
      <c r="B37" s="124"/>
      <c r="C37" s="119" t="s">
        <v>112</v>
      </c>
      <c r="D37" s="34">
        <v>0</v>
      </c>
      <c r="E37" s="204">
        <v>0</v>
      </c>
      <c r="F37" s="34">
        <f>+D37-E37</f>
        <v>0</v>
      </c>
    </row>
    <row r="38" spans="1:6" ht="20.25" hidden="1" customHeight="1" x14ac:dyDescent="0.25">
      <c r="A38" s="108"/>
      <c r="B38" s="166"/>
      <c r="C38" s="129" t="s">
        <v>113</v>
      </c>
      <c r="D38" s="25">
        <v>0</v>
      </c>
      <c r="E38" s="68">
        <v>0</v>
      </c>
      <c r="F38" s="25">
        <f>+D38-E38</f>
        <v>0</v>
      </c>
    </row>
    <row r="39" spans="1:6" ht="6.75" customHeight="1" x14ac:dyDescent="0.25">
      <c r="A39" s="108"/>
      <c r="B39" s="117"/>
      <c r="C39" s="118"/>
      <c r="D39" s="154"/>
      <c r="E39" s="205"/>
      <c r="F39" s="155"/>
    </row>
    <row r="40" spans="1:6" ht="16.5" thickBot="1" x14ac:dyDescent="0.3">
      <c r="A40" s="108"/>
      <c r="B40" s="161" t="s">
        <v>88</v>
      </c>
      <c r="C40" s="121"/>
      <c r="D40" s="162">
        <f t="shared" ref="D40" si="4">D28+D35</f>
        <v>3403762.3499999996</v>
      </c>
      <c r="E40" s="206">
        <f t="shared" ref="E40:F40" si="5">E28+E35</f>
        <v>2483358.0699999998</v>
      </c>
      <c r="F40" s="163">
        <f t="shared" si="5"/>
        <v>920404.27999999991</v>
      </c>
    </row>
    <row r="41" spans="1:6" ht="8.25" customHeight="1" thickTop="1" thickBot="1" x14ac:dyDescent="0.3">
      <c r="A41" s="108"/>
      <c r="B41" s="118"/>
      <c r="C41" s="118"/>
      <c r="D41" s="26"/>
      <c r="E41" s="26"/>
      <c r="F41" s="26"/>
    </row>
    <row r="42" spans="1:6" ht="7.5" customHeight="1" thickTop="1" x14ac:dyDescent="0.25">
      <c r="A42" s="108"/>
      <c r="B42" s="167"/>
      <c r="C42" s="130"/>
      <c r="D42" s="153"/>
      <c r="E42" s="131"/>
      <c r="F42" s="131"/>
    </row>
    <row r="43" spans="1:6" ht="16.5" thickBot="1" x14ac:dyDescent="0.3">
      <c r="A43" s="108"/>
      <c r="B43" s="168" t="s">
        <v>111</v>
      </c>
      <c r="C43" s="201"/>
      <c r="D43" s="169">
        <f>+D24-D40</f>
        <v>675081.49000000069</v>
      </c>
      <c r="E43" s="170">
        <f t="shared" ref="E43:F43" si="6">E24-E40</f>
        <v>621064.00000000047</v>
      </c>
      <c r="F43" s="170">
        <f t="shared" si="6"/>
        <v>54017.49000000034</v>
      </c>
    </row>
    <row r="44" spans="1:6" ht="16.5" thickTop="1" x14ac:dyDescent="0.25">
      <c r="A44" s="108"/>
      <c r="B44" s="108"/>
      <c r="C44" s="108"/>
      <c r="D44" s="23"/>
      <c r="E44" s="23"/>
    </row>
    <row r="45" spans="1:6" ht="15.75" x14ac:dyDescent="0.25">
      <c r="A45" s="108"/>
      <c r="B45" s="108"/>
      <c r="C45" s="108"/>
      <c r="D45" s="23"/>
      <c r="E45" s="108"/>
      <c r="F45" s="35"/>
    </row>
    <row r="46" spans="1:6" ht="15.75" x14ac:dyDescent="0.25">
      <c r="A46" s="108"/>
      <c r="B46" s="108"/>
      <c r="C46" s="108"/>
      <c r="D46" s="132"/>
      <c r="E46" s="108"/>
      <c r="F46" s="35"/>
    </row>
    <row r="47" spans="1:6" ht="15.75" x14ac:dyDescent="0.25">
      <c r="A47" s="108"/>
      <c r="B47" s="108"/>
      <c r="C47" s="108"/>
      <c r="D47" s="108"/>
      <c r="E47" s="108"/>
    </row>
    <row r="51" spans="2:6" s="133" customFormat="1" ht="17.25" customHeight="1" x14ac:dyDescent="0.25">
      <c r="B51" s="251" t="s">
        <v>129</v>
      </c>
      <c r="C51" s="251"/>
      <c r="D51" s="251"/>
      <c r="E51" s="251"/>
      <c r="F51" s="251"/>
    </row>
    <row r="61" spans="2:6" x14ac:dyDescent="0.2">
      <c r="B61" s="156"/>
      <c r="C61" s="156"/>
    </row>
    <row r="62" spans="2:6" x14ac:dyDescent="0.2">
      <c r="B62" s="156"/>
      <c r="C62" s="156"/>
    </row>
    <row r="63" spans="2:6" x14ac:dyDescent="0.2">
      <c r="B63" s="156"/>
      <c r="C63" s="156"/>
      <c r="D63" s="1"/>
      <c r="E63" s="134"/>
    </row>
    <row r="64" spans="2:6" x14ac:dyDescent="0.2">
      <c r="B64" s="156"/>
      <c r="C64" s="156"/>
    </row>
  </sheetData>
  <mergeCells count="7">
    <mergeCell ref="B51:F51"/>
    <mergeCell ref="A3:F3"/>
    <mergeCell ref="A4:F4"/>
    <mergeCell ref="A5:F5"/>
    <mergeCell ref="D6:D8"/>
    <mergeCell ref="E6:E8"/>
    <mergeCell ref="F6:F8"/>
  </mergeCells>
  <phoneticPr fontId="2" type="noConversion"/>
  <printOptions horizontalCentered="1"/>
  <pageMargins left="0.43307086614173229" right="0.23622047244094491" top="0.6692913385826772" bottom="0.31496062992125984" header="0" footer="0"/>
  <pageSetup scale="80" orientation="portrait" r:id="rId1"/>
  <headerFooter alignWithMargins="0"/>
  <ignoredErrors>
    <ignoredError sqref="F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4"/>
  <sheetViews>
    <sheetView showGridLines="0" tabSelected="1" zoomScale="75" zoomScaleNormal="75" workbookViewId="0">
      <selection activeCell="M27" sqref="M27"/>
    </sheetView>
  </sheetViews>
  <sheetFormatPr baseColWidth="10" defaultColWidth="11.42578125" defaultRowHeight="12.75" x14ac:dyDescent="0.2"/>
  <cols>
    <col min="1" max="1" width="2.140625" style="2" customWidth="1"/>
    <col min="2" max="4" width="1.42578125" style="2" customWidth="1"/>
    <col min="5" max="5" width="52.28515625" style="2" customWidth="1"/>
    <col min="6" max="7" width="24" style="2" customWidth="1"/>
    <col min="8" max="8" width="21.5703125" style="2" customWidth="1"/>
    <col min="9" max="9" width="1.42578125" style="2" customWidth="1"/>
    <col min="10" max="16384" width="11.42578125" style="2"/>
  </cols>
  <sheetData>
    <row r="2" spans="1:9" ht="66.75" customHeight="1" x14ac:dyDescent="0.35">
      <c r="A2" s="2" t="s">
        <v>6</v>
      </c>
      <c r="B2" s="267" t="s">
        <v>7</v>
      </c>
      <c r="C2" s="267"/>
      <c r="D2" s="267"/>
      <c r="E2" s="267"/>
      <c r="F2" s="267"/>
      <c r="G2" s="267"/>
      <c r="H2" s="267"/>
    </row>
    <row r="3" spans="1:9" ht="18.75" x14ac:dyDescent="0.3">
      <c r="B3" s="268" t="s">
        <v>137</v>
      </c>
      <c r="C3" s="268"/>
      <c r="D3" s="268"/>
      <c r="E3" s="268"/>
      <c r="F3" s="268"/>
      <c r="G3" s="268"/>
      <c r="H3" s="268"/>
    </row>
    <row r="4" spans="1:9" ht="15" x14ac:dyDescent="0.25">
      <c r="B4" s="269" t="s">
        <v>2</v>
      </c>
      <c r="C4" s="269"/>
      <c r="D4" s="269"/>
      <c r="E4" s="269"/>
      <c r="F4" s="269"/>
      <c r="G4" s="269"/>
      <c r="H4" s="269"/>
    </row>
    <row r="5" spans="1:9" ht="8.25" customHeight="1" x14ac:dyDescent="0.2">
      <c r="B5" s="265"/>
      <c r="C5" s="265"/>
      <c r="D5" s="265"/>
      <c r="E5" s="265"/>
      <c r="F5" s="265"/>
      <c r="G5" s="207"/>
      <c r="H5" s="207"/>
    </row>
    <row r="6" spans="1:9" ht="30" customHeight="1" x14ac:dyDescent="0.25">
      <c r="B6" s="4"/>
      <c r="C6" s="5"/>
      <c r="D6" s="5"/>
      <c r="E6" s="6"/>
      <c r="F6" s="7" t="s">
        <v>136</v>
      </c>
      <c r="G6" s="235" t="s">
        <v>127</v>
      </c>
      <c r="H6" s="217" t="s">
        <v>114</v>
      </c>
    </row>
    <row r="7" spans="1:9" ht="24" customHeight="1" x14ac:dyDescent="0.25">
      <c r="B7" s="8" t="s">
        <v>13</v>
      </c>
      <c r="C7" s="9"/>
      <c r="D7" s="9"/>
      <c r="E7" s="10"/>
      <c r="F7" s="11" t="s">
        <v>14</v>
      </c>
      <c r="G7" s="234" t="s">
        <v>14</v>
      </c>
      <c r="H7" s="218" t="s">
        <v>15</v>
      </c>
      <c r="I7" s="208"/>
    </row>
    <row r="8" spans="1:9" ht="21" customHeight="1" x14ac:dyDescent="0.3">
      <c r="B8" s="12" t="s">
        <v>4</v>
      </c>
      <c r="C8" s="13"/>
      <c r="D8" s="13"/>
      <c r="E8" s="14"/>
      <c r="F8" s="15">
        <f t="shared" ref="F8" si="0">SUM(F9:F12)</f>
        <v>818793.47000000009</v>
      </c>
      <c r="G8" s="15">
        <f t="shared" ref="G8:H8" si="1">SUM(G9:G12)</f>
        <v>1765352.19</v>
      </c>
      <c r="H8" s="242">
        <f t="shared" si="1"/>
        <v>-946558.72</v>
      </c>
    </row>
    <row r="9" spans="1:9" ht="21" customHeight="1" x14ac:dyDescent="0.25">
      <c r="B9" s="16"/>
      <c r="C9" s="17" t="s">
        <v>16</v>
      </c>
      <c r="D9" s="18"/>
      <c r="E9" s="19"/>
      <c r="F9" s="20">
        <v>41</v>
      </c>
      <c r="G9" s="232">
        <v>215</v>
      </c>
      <c r="H9" s="54">
        <f>+F9-G9</f>
        <v>-174</v>
      </c>
    </row>
    <row r="10" spans="1:9" ht="21" customHeight="1" x14ac:dyDescent="0.25">
      <c r="B10" s="22"/>
      <c r="C10" s="17" t="s">
        <v>17</v>
      </c>
      <c r="D10" s="23"/>
      <c r="E10" s="19"/>
      <c r="F10" s="20">
        <v>436155.65</v>
      </c>
      <c r="G10" s="232">
        <v>455614.2</v>
      </c>
      <c r="H10" s="51">
        <f t="shared" ref="H10:H12" si="2">+F10-G10</f>
        <v>-19458.549999999988</v>
      </c>
    </row>
    <row r="11" spans="1:9" ht="21" customHeight="1" x14ac:dyDescent="0.25">
      <c r="B11" s="22"/>
      <c r="C11" s="17" t="s">
        <v>18</v>
      </c>
      <c r="D11" s="23"/>
      <c r="E11" s="19"/>
      <c r="F11" s="20">
        <v>380562.53</v>
      </c>
      <c r="G11" s="232">
        <v>1307488.7</v>
      </c>
      <c r="H11" s="51">
        <f t="shared" si="2"/>
        <v>-926926.16999999993</v>
      </c>
    </row>
    <row r="12" spans="1:9" ht="21" customHeight="1" x14ac:dyDescent="0.25">
      <c r="B12" s="22"/>
      <c r="C12" s="17" t="s">
        <v>19</v>
      </c>
      <c r="D12" s="23"/>
      <c r="E12" s="19"/>
      <c r="F12" s="24">
        <v>2034.29</v>
      </c>
      <c r="G12" s="233">
        <v>2034.29</v>
      </c>
      <c r="H12" s="52">
        <f t="shared" si="2"/>
        <v>0</v>
      </c>
    </row>
    <row r="13" spans="1:9" ht="21" hidden="1" customHeight="1" x14ac:dyDescent="0.25">
      <c r="B13" s="22"/>
      <c r="C13" s="26"/>
      <c r="D13" s="26"/>
      <c r="E13" s="27"/>
      <c r="F13" s="28"/>
      <c r="G13" s="28"/>
      <c r="H13" s="27"/>
    </row>
    <row r="14" spans="1:9" ht="21" customHeight="1" x14ac:dyDescent="0.3">
      <c r="B14" s="30" t="s">
        <v>3</v>
      </c>
      <c r="C14" s="18"/>
      <c r="D14" s="18"/>
      <c r="E14" s="27"/>
      <c r="F14" s="31">
        <f t="shared" ref="F14" si="3">+F19+F20</f>
        <v>117743296.39</v>
      </c>
      <c r="G14" s="31">
        <f t="shared" ref="G14:H14" si="4">+G19+G20</f>
        <v>108347623.90000001</v>
      </c>
      <c r="H14" s="213">
        <f t="shared" si="4"/>
        <v>9395672.4899999946</v>
      </c>
    </row>
    <row r="15" spans="1:9" ht="21" customHeight="1" x14ac:dyDescent="0.25">
      <c r="A15" s="32"/>
      <c r="B15" s="22"/>
      <c r="C15" s="17" t="s">
        <v>20</v>
      </c>
      <c r="D15" s="23"/>
      <c r="E15" s="33"/>
      <c r="F15" s="20">
        <v>117743296.39</v>
      </c>
      <c r="G15" s="20">
        <v>108347623.90000001</v>
      </c>
      <c r="H15" s="51">
        <f>+F15-G15</f>
        <v>9395672.4899999946</v>
      </c>
    </row>
    <row r="16" spans="1:9" ht="21" hidden="1" customHeight="1" x14ac:dyDescent="0.25">
      <c r="B16" s="22"/>
      <c r="C16" s="17" t="s">
        <v>21</v>
      </c>
      <c r="D16" s="23"/>
      <c r="E16" s="33"/>
      <c r="F16" s="34">
        <v>0</v>
      </c>
      <c r="G16" s="34">
        <v>0</v>
      </c>
      <c r="H16" s="49">
        <v>0</v>
      </c>
    </row>
    <row r="17" spans="2:8" ht="21" hidden="1" customHeight="1" x14ac:dyDescent="0.25">
      <c r="B17" s="22"/>
      <c r="C17" s="17" t="s">
        <v>22</v>
      </c>
      <c r="D17" s="23"/>
      <c r="E17" s="33"/>
      <c r="F17" s="34">
        <v>0</v>
      </c>
      <c r="G17" s="34">
        <v>0</v>
      </c>
      <c r="H17" s="49">
        <v>0</v>
      </c>
    </row>
    <row r="18" spans="2:8" ht="21" hidden="1" customHeight="1" x14ac:dyDescent="0.25">
      <c r="B18" s="22"/>
      <c r="C18" s="17" t="s">
        <v>23</v>
      </c>
      <c r="D18" s="23"/>
      <c r="E18" s="33"/>
      <c r="F18" s="36">
        <v>0</v>
      </c>
      <c r="G18" s="36">
        <v>0</v>
      </c>
      <c r="H18" s="212">
        <v>0</v>
      </c>
    </row>
    <row r="19" spans="2:8" ht="21" hidden="1" customHeight="1" x14ac:dyDescent="0.25">
      <c r="B19" s="22"/>
      <c r="C19" s="23"/>
      <c r="D19" s="23"/>
      <c r="E19" s="33" t="s">
        <v>24</v>
      </c>
      <c r="F19" s="37">
        <f t="shared" ref="F19" si="5">SUM(F15:F18)</f>
        <v>117743296.39</v>
      </c>
      <c r="G19" s="37">
        <f t="shared" ref="G19:H19" si="6">SUM(G15:G18)</f>
        <v>108347623.90000001</v>
      </c>
      <c r="H19" s="224">
        <f t="shared" si="6"/>
        <v>9395672.4899999946</v>
      </c>
    </row>
    <row r="20" spans="2:8" ht="21" hidden="1" customHeight="1" x14ac:dyDescent="0.25">
      <c r="B20" s="22"/>
      <c r="C20" s="38" t="s">
        <v>25</v>
      </c>
      <c r="D20" s="23"/>
      <c r="E20" s="39"/>
      <c r="F20" s="40">
        <v>0</v>
      </c>
      <c r="G20" s="40">
        <v>0</v>
      </c>
      <c r="H20" s="212">
        <v>0</v>
      </c>
    </row>
    <row r="21" spans="2:8" ht="21" customHeight="1" x14ac:dyDescent="0.25">
      <c r="B21" s="22"/>
      <c r="C21" s="23"/>
      <c r="D21" s="23"/>
      <c r="E21" s="19"/>
      <c r="F21" s="28"/>
      <c r="G21" s="28"/>
      <c r="H21" s="27"/>
    </row>
    <row r="22" spans="2:8" ht="21" customHeight="1" x14ac:dyDescent="0.3">
      <c r="B22" s="30" t="s">
        <v>26</v>
      </c>
      <c r="C22" s="18"/>
      <c r="D22" s="18"/>
      <c r="E22" s="27"/>
      <c r="F22" s="41">
        <f t="shared" ref="F22" si="7">+F23+F43</f>
        <v>6216226.799999997</v>
      </c>
      <c r="G22" s="41">
        <f t="shared" ref="G22" si="8">+G23+G43</f>
        <v>7742829.5400000066</v>
      </c>
      <c r="H22" s="225">
        <f>+H23+H43</f>
        <v>-1526602.7400000058</v>
      </c>
    </row>
    <row r="23" spans="2:8" ht="21" customHeight="1" x14ac:dyDescent="0.3">
      <c r="B23" s="42" t="s">
        <v>89</v>
      </c>
      <c r="C23" s="43"/>
      <c r="E23" s="44"/>
      <c r="F23" s="45">
        <f t="shared" ref="F23" si="9">+F38+F34+F29+F24</f>
        <v>104310971.84</v>
      </c>
      <c r="G23" s="45">
        <f t="shared" ref="G23" si="10">+G38+G34+G29+G24</f>
        <v>111095359.51000001</v>
      </c>
      <c r="H23" s="239">
        <f>+H38+H34+H29+H24</f>
        <v>-6784387.6699999981</v>
      </c>
    </row>
    <row r="24" spans="2:8" ht="21" customHeight="1" x14ac:dyDescent="0.3">
      <c r="B24" s="16"/>
      <c r="C24" s="29" t="s">
        <v>27</v>
      </c>
      <c r="D24" s="29"/>
      <c r="E24" s="46"/>
      <c r="F24" s="47">
        <f t="shared" ref="F24" si="11">SUM(F25:F28)</f>
        <v>50826676.850000001</v>
      </c>
      <c r="G24" s="241">
        <f t="shared" ref="G24" si="12">SUM(G25:G28)</f>
        <v>52448467.969999999</v>
      </c>
      <c r="H24" s="215">
        <f>SUM(H25:H28)</f>
        <v>-1621791.1200000031</v>
      </c>
    </row>
    <row r="25" spans="2:8" ht="21" customHeight="1" x14ac:dyDescent="0.25">
      <c r="B25" s="22"/>
      <c r="C25" s="23"/>
      <c r="D25" s="33" t="s">
        <v>28</v>
      </c>
      <c r="E25" s="33"/>
      <c r="F25" s="48">
        <v>34809240.829999998</v>
      </c>
      <c r="G25" s="50">
        <v>35797063.280000001</v>
      </c>
      <c r="H25" s="51">
        <f>+F25-G25</f>
        <v>-987822.45000000298</v>
      </c>
    </row>
    <row r="26" spans="2:8" ht="21" customHeight="1" x14ac:dyDescent="0.25">
      <c r="B26" s="22"/>
      <c r="C26" s="23"/>
      <c r="D26" s="33" t="s">
        <v>29</v>
      </c>
      <c r="E26" s="33"/>
      <c r="F26" s="20">
        <v>14482963.35</v>
      </c>
      <c r="G26" s="50">
        <v>14762551.18</v>
      </c>
      <c r="H26" s="51">
        <f>+F26-G26</f>
        <v>-279587.83000000007</v>
      </c>
    </row>
    <row r="27" spans="2:8" ht="21" customHeight="1" x14ac:dyDescent="0.25">
      <c r="B27" s="22"/>
      <c r="C27" s="23"/>
      <c r="D27" s="33" t="s">
        <v>98</v>
      </c>
      <c r="E27" s="33"/>
      <c r="F27" s="50">
        <v>1534472.67</v>
      </c>
      <c r="G27" s="240">
        <v>1888853.51</v>
      </c>
      <c r="H27" s="51">
        <f>+F27-G27</f>
        <v>-354380.84000000008</v>
      </c>
    </row>
    <row r="28" spans="2:8" ht="21.75" hidden="1" customHeight="1" x14ac:dyDescent="0.25">
      <c r="B28" s="22"/>
      <c r="C28" s="23"/>
      <c r="D28" s="33" t="s">
        <v>97</v>
      </c>
      <c r="E28" s="33"/>
      <c r="F28" s="52">
        <v>0</v>
      </c>
      <c r="G28" s="52">
        <v>0</v>
      </c>
      <c r="H28" s="53">
        <v>0</v>
      </c>
    </row>
    <row r="29" spans="2:8" ht="21" customHeight="1" x14ac:dyDescent="0.3">
      <c r="B29" s="22"/>
      <c r="C29" s="29" t="s">
        <v>30</v>
      </c>
      <c r="D29" s="29"/>
      <c r="E29" s="46"/>
      <c r="F29" s="47">
        <f t="shared" ref="F29" si="13">SUM(F30:F33)</f>
        <v>32630975.810000002</v>
      </c>
      <c r="G29" s="47">
        <f t="shared" ref="G29" si="14">SUM(G30:G33)</f>
        <v>33098316.23</v>
      </c>
      <c r="H29" s="215">
        <f>SUM(H30:H33)</f>
        <v>-467340.4199999976</v>
      </c>
    </row>
    <row r="30" spans="2:8" ht="21" customHeight="1" x14ac:dyDescent="0.25">
      <c r="B30" s="22"/>
      <c r="C30" s="23"/>
      <c r="D30" s="33" t="s">
        <v>31</v>
      </c>
      <c r="E30" s="33"/>
      <c r="F30" s="50">
        <v>14442423.16</v>
      </c>
      <c r="G30" s="50">
        <v>14698631.08</v>
      </c>
      <c r="H30" s="51">
        <f>+F30-G30</f>
        <v>-256207.91999999993</v>
      </c>
    </row>
    <row r="31" spans="2:8" ht="21" customHeight="1" x14ac:dyDescent="0.25">
      <c r="B31" s="22"/>
      <c r="C31" s="23"/>
      <c r="D31" s="33" t="s">
        <v>32</v>
      </c>
      <c r="E31" s="33"/>
      <c r="F31" s="20">
        <v>17556213.300000001</v>
      </c>
      <c r="G31" s="20">
        <v>17761688.739999998</v>
      </c>
      <c r="H31" s="51">
        <f>+F31-G31</f>
        <v>-205475.43999999762</v>
      </c>
    </row>
    <row r="32" spans="2:8" ht="20.25" customHeight="1" x14ac:dyDescent="0.25">
      <c r="B32" s="22"/>
      <c r="C32" s="23"/>
      <c r="D32" s="55" t="s">
        <v>96</v>
      </c>
      <c r="E32" s="33"/>
      <c r="F32" s="50">
        <v>632339.35</v>
      </c>
      <c r="G32" s="50">
        <v>637996.41</v>
      </c>
      <c r="H32" s="51">
        <f>+F32-G32</f>
        <v>-5657.0600000000559</v>
      </c>
    </row>
    <row r="33" spans="2:8" ht="15.75" hidden="1" customHeight="1" x14ac:dyDescent="0.25">
      <c r="B33" s="22"/>
      <c r="C33" s="23"/>
      <c r="D33" s="33" t="s">
        <v>97</v>
      </c>
      <c r="E33" s="33"/>
      <c r="F33" s="56">
        <v>0</v>
      </c>
      <c r="G33" s="56">
        <v>0</v>
      </c>
      <c r="H33" s="57">
        <v>0</v>
      </c>
    </row>
    <row r="34" spans="2:8" ht="21" customHeight="1" x14ac:dyDescent="0.3">
      <c r="B34" s="22"/>
      <c r="C34" s="29" t="s">
        <v>33</v>
      </c>
      <c r="D34" s="58"/>
      <c r="E34" s="59"/>
      <c r="F34" s="45">
        <f t="shared" ref="F34" si="15">SUM(F35:F37)</f>
        <v>24610.55</v>
      </c>
      <c r="G34" s="45">
        <f t="shared" ref="G34:H34" si="16">SUM(G35:G37)</f>
        <v>26139.1</v>
      </c>
      <c r="H34" s="215">
        <f t="shared" si="16"/>
        <v>-1528.5499999999993</v>
      </c>
    </row>
    <row r="35" spans="2:8" ht="21" customHeight="1" x14ac:dyDescent="0.25">
      <c r="B35" s="22"/>
      <c r="C35" s="23"/>
      <c r="D35" s="33" t="s">
        <v>34</v>
      </c>
      <c r="E35" s="33"/>
      <c r="F35" s="48">
        <v>24610.55</v>
      </c>
      <c r="G35" s="226">
        <v>26139.1</v>
      </c>
      <c r="H35" s="51">
        <f>+F35-G35</f>
        <v>-1528.5499999999993</v>
      </c>
    </row>
    <row r="36" spans="2:8" ht="21" hidden="1" customHeight="1" x14ac:dyDescent="0.25">
      <c r="B36" s="22"/>
      <c r="C36" s="23"/>
      <c r="D36" s="33" t="s">
        <v>35</v>
      </c>
      <c r="E36" s="33"/>
      <c r="F36" s="34">
        <v>0</v>
      </c>
      <c r="G36" s="51">
        <v>0</v>
      </c>
      <c r="H36" s="49">
        <v>0</v>
      </c>
    </row>
    <row r="37" spans="2:8" ht="21" hidden="1" customHeight="1" x14ac:dyDescent="0.25">
      <c r="B37" s="22"/>
      <c r="C37" s="23"/>
      <c r="D37" s="33" t="s">
        <v>36</v>
      </c>
      <c r="E37" s="33"/>
      <c r="F37" s="25">
        <v>0</v>
      </c>
      <c r="G37" s="52">
        <v>0</v>
      </c>
      <c r="H37" s="53">
        <v>0</v>
      </c>
    </row>
    <row r="38" spans="2:8" ht="21" customHeight="1" x14ac:dyDescent="0.3">
      <c r="B38" s="22"/>
      <c r="C38" s="29" t="s">
        <v>37</v>
      </c>
      <c r="D38" s="29"/>
      <c r="E38" s="19"/>
      <c r="F38" s="45">
        <f t="shared" ref="F38" si="17">SUM(F39:F42)</f>
        <v>20828708.629999999</v>
      </c>
      <c r="G38" s="45">
        <f t="shared" ref="G38:H38" si="18">SUM(G39:G42)</f>
        <v>25522436.210000001</v>
      </c>
      <c r="H38" s="239">
        <f t="shared" si="18"/>
        <v>-4693727.5799999982</v>
      </c>
    </row>
    <row r="39" spans="2:8" ht="21" customHeight="1" x14ac:dyDescent="0.25">
      <c r="B39" s="22"/>
      <c r="C39" s="23"/>
      <c r="D39" s="33" t="s">
        <v>38</v>
      </c>
      <c r="E39" s="33"/>
      <c r="F39" s="48">
        <v>16445912.970000001</v>
      </c>
      <c r="G39" s="50">
        <v>19056246.59</v>
      </c>
      <c r="H39" s="51">
        <f>+F39-G39</f>
        <v>-2610333.6199999992</v>
      </c>
    </row>
    <row r="40" spans="2:8" ht="21" customHeight="1" x14ac:dyDescent="0.25">
      <c r="B40" s="22"/>
      <c r="C40" s="23"/>
      <c r="D40" s="33" t="s">
        <v>39</v>
      </c>
      <c r="E40" s="33"/>
      <c r="F40" s="48">
        <v>4908592.49</v>
      </c>
      <c r="G40" s="50">
        <v>7933049.5499999998</v>
      </c>
      <c r="H40" s="51">
        <f>+F40-G40</f>
        <v>-3024457.0599999996</v>
      </c>
    </row>
    <row r="41" spans="2:8" ht="21" customHeight="1" x14ac:dyDescent="0.25">
      <c r="B41" s="22"/>
      <c r="C41" s="23"/>
      <c r="D41" s="33" t="s">
        <v>99</v>
      </c>
      <c r="E41" s="33"/>
      <c r="F41" s="48">
        <v>536806.82999999996</v>
      </c>
      <c r="G41" s="50">
        <v>692083.5</v>
      </c>
      <c r="H41" s="51">
        <f>+F41-G41</f>
        <v>-155276.67000000004</v>
      </c>
    </row>
    <row r="42" spans="2:8" ht="21" customHeight="1" x14ac:dyDescent="0.25">
      <c r="B42" s="22"/>
      <c r="C42" s="23"/>
      <c r="D42" s="33" t="s">
        <v>107</v>
      </c>
      <c r="E42" s="33"/>
      <c r="F42" s="60">
        <v>-1062603.6599999999</v>
      </c>
      <c r="G42" s="240">
        <v>-2158943.4300000002</v>
      </c>
      <c r="H42" s="51">
        <f>+F42-G42</f>
        <v>1096339.7700000003</v>
      </c>
    </row>
    <row r="43" spans="2:8" ht="21" customHeight="1" x14ac:dyDescent="0.3">
      <c r="B43" s="22" t="s">
        <v>110</v>
      </c>
      <c r="C43" s="29"/>
      <c r="D43" s="23"/>
      <c r="E43" s="61"/>
      <c r="F43" s="62">
        <v>-98094745.040000007</v>
      </c>
      <c r="G43" s="62">
        <v>-103352529.97</v>
      </c>
      <c r="H43" s="228">
        <f>+F43-G43</f>
        <v>5257784.9299999923</v>
      </c>
    </row>
    <row r="44" spans="2:8" ht="21" customHeight="1" x14ac:dyDescent="0.25">
      <c r="B44" s="22"/>
      <c r="C44" s="26"/>
      <c r="D44" s="26"/>
      <c r="E44" s="19"/>
      <c r="F44" s="28"/>
      <c r="G44" s="28"/>
      <c r="H44" s="27"/>
    </row>
    <row r="45" spans="2:8" ht="21" customHeight="1" x14ac:dyDescent="0.3">
      <c r="B45" s="30" t="s">
        <v>40</v>
      </c>
      <c r="D45" s="18"/>
      <c r="E45" s="27"/>
      <c r="F45" s="63">
        <f t="shared" ref="F45" si="19">+F48+F49</f>
        <v>8246259.9199999999</v>
      </c>
      <c r="G45" s="63">
        <f t="shared" ref="G45:H45" si="20">+G48+G49</f>
        <v>7275554.5600000005</v>
      </c>
      <c r="H45" s="63">
        <f t="shared" si="20"/>
        <v>970705.3599999994</v>
      </c>
    </row>
    <row r="46" spans="2:8" ht="21" hidden="1" customHeight="1" x14ac:dyDescent="0.25">
      <c r="B46" s="22"/>
      <c r="C46" s="33" t="s">
        <v>41</v>
      </c>
      <c r="D46" s="23"/>
      <c r="E46" s="33"/>
      <c r="F46" s="20">
        <v>0</v>
      </c>
      <c r="G46" s="20">
        <v>0</v>
      </c>
      <c r="H46" s="49">
        <v>0</v>
      </c>
    </row>
    <row r="47" spans="2:8" ht="21" customHeight="1" x14ac:dyDescent="0.25">
      <c r="B47" s="22"/>
      <c r="C47" s="33" t="s">
        <v>42</v>
      </c>
      <c r="D47" s="23"/>
      <c r="E47" s="33"/>
      <c r="F47" s="20">
        <v>11898616.609999999</v>
      </c>
      <c r="G47" s="20">
        <v>11080932.49</v>
      </c>
      <c r="H47" s="51">
        <f>+F47-G47</f>
        <v>817684.11999999918</v>
      </c>
    </row>
    <row r="48" spans="2:8" ht="21" hidden="1" customHeight="1" x14ac:dyDescent="0.25">
      <c r="B48" s="22"/>
      <c r="C48" s="33" t="s">
        <v>24</v>
      </c>
      <c r="D48" s="23"/>
      <c r="E48" s="33"/>
      <c r="F48" s="37">
        <f>SUM(F46:F47)</f>
        <v>11898616.609999999</v>
      </c>
      <c r="G48" s="37">
        <f>SUM(G46:G47)</f>
        <v>11080932.49</v>
      </c>
      <c r="H48" s="214">
        <f t="shared" ref="H48" si="21">SUM(H46:H47)</f>
        <v>817684.11999999918</v>
      </c>
    </row>
    <row r="49" spans="2:8" ht="21" customHeight="1" x14ac:dyDescent="0.25">
      <c r="B49" s="22"/>
      <c r="C49" s="33" t="s">
        <v>43</v>
      </c>
      <c r="D49" s="23"/>
      <c r="E49" s="33"/>
      <c r="F49" s="40">
        <v>-3652356.69</v>
      </c>
      <c r="G49" s="231">
        <v>-3805377.93</v>
      </c>
      <c r="H49" s="99">
        <f>+F49-G49</f>
        <v>153021.24000000022</v>
      </c>
    </row>
    <row r="50" spans="2:8" ht="21" hidden="1" customHeight="1" x14ac:dyDescent="0.25">
      <c r="B50" s="22"/>
      <c r="C50" s="26"/>
      <c r="D50" s="26"/>
      <c r="E50" s="19"/>
      <c r="F50" s="28"/>
      <c r="G50" s="28"/>
      <c r="H50" s="27"/>
    </row>
    <row r="51" spans="2:8" ht="21" customHeight="1" x14ac:dyDescent="0.3">
      <c r="B51" s="30" t="s">
        <v>5</v>
      </c>
      <c r="D51" s="18"/>
      <c r="E51" s="27"/>
      <c r="F51" s="63">
        <f>SUM(F52:F56)</f>
        <v>6644011.0600000005</v>
      </c>
      <c r="G51" s="63">
        <f t="shared" ref="G51:H51" si="22">SUM(G52:G56)</f>
        <v>4052975.4799999995</v>
      </c>
      <c r="H51" s="63">
        <f t="shared" si="22"/>
        <v>2591035.5800000005</v>
      </c>
    </row>
    <row r="52" spans="2:8" ht="21" customHeight="1" x14ac:dyDescent="0.25">
      <c r="B52" s="64"/>
      <c r="C52" s="33" t="s">
        <v>44</v>
      </c>
      <c r="D52" s="38"/>
      <c r="E52" s="33"/>
      <c r="F52" s="34">
        <v>22847.55</v>
      </c>
      <c r="G52" s="96">
        <v>16363.76</v>
      </c>
      <c r="H52" s="54">
        <f>+F52-G52</f>
        <v>6483.7899999999991</v>
      </c>
    </row>
    <row r="53" spans="2:8" ht="21" hidden="1" customHeight="1" x14ac:dyDescent="0.25">
      <c r="B53" s="64"/>
      <c r="C53" s="33" t="s">
        <v>45</v>
      </c>
      <c r="D53" s="38"/>
      <c r="E53" s="33"/>
      <c r="F53" s="34">
        <v>0</v>
      </c>
      <c r="G53" s="96">
        <v>0</v>
      </c>
      <c r="H53" s="51">
        <f>+F53-G53</f>
        <v>0</v>
      </c>
    </row>
    <row r="54" spans="2:8" ht="21" customHeight="1" x14ac:dyDescent="0.25">
      <c r="B54" s="64"/>
      <c r="C54" s="33" t="s">
        <v>46</v>
      </c>
      <c r="D54" s="38"/>
      <c r="E54" s="33"/>
      <c r="F54" s="34">
        <v>6578035.9400000004</v>
      </c>
      <c r="G54" s="96">
        <v>4014437.63</v>
      </c>
      <c r="H54" s="51">
        <f>+F54-G54</f>
        <v>2563598.3100000005</v>
      </c>
    </row>
    <row r="55" spans="2:8" ht="21" customHeight="1" x14ac:dyDescent="0.25">
      <c r="B55" s="64"/>
      <c r="C55" s="33" t="s">
        <v>132</v>
      </c>
      <c r="D55" s="38"/>
      <c r="E55" s="33"/>
      <c r="F55" s="34">
        <v>41539</v>
      </c>
      <c r="G55" s="96">
        <v>20585.52</v>
      </c>
      <c r="H55" s="51">
        <f>+F55-G55</f>
        <v>20953.48</v>
      </c>
    </row>
    <row r="56" spans="2:8" ht="21" customHeight="1" x14ac:dyDescent="0.25">
      <c r="B56" s="64"/>
      <c r="C56" s="33" t="s">
        <v>47</v>
      </c>
      <c r="D56" s="38"/>
      <c r="E56" s="33"/>
      <c r="F56" s="36">
        <v>1588.57</v>
      </c>
      <c r="G56" s="230">
        <v>1588.57</v>
      </c>
      <c r="H56" s="52">
        <f>+F56-G56</f>
        <v>0</v>
      </c>
    </row>
    <row r="57" spans="2:8" ht="21" hidden="1" customHeight="1" x14ac:dyDescent="0.25">
      <c r="B57" s="64"/>
      <c r="C57" s="18"/>
      <c r="D57" s="18"/>
      <c r="E57" s="27"/>
      <c r="F57" s="22"/>
      <c r="G57" s="22"/>
      <c r="H57" s="65"/>
    </row>
    <row r="58" spans="2:8" ht="21" customHeight="1" x14ac:dyDescent="0.3">
      <c r="B58" s="30" t="s">
        <v>48</v>
      </c>
      <c r="D58" s="18"/>
      <c r="E58" s="27"/>
      <c r="F58" s="63">
        <f>+F59+F60</f>
        <v>61108.339999999967</v>
      </c>
      <c r="G58" s="63">
        <f>+G59+G60</f>
        <v>74286.390000000014</v>
      </c>
      <c r="H58" s="63">
        <f t="shared" ref="H58" si="23">+H59+H60</f>
        <v>-13178.050000000047</v>
      </c>
    </row>
    <row r="59" spans="2:8" ht="21" customHeight="1" x14ac:dyDescent="0.25">
      <c r="B59" s="16"/>
      <c r="C59" s="49" t="s">
        <v>49</v>
      </c>
      <c r="D59" s="38"/>
      <c r="E59" s="49"/>
      <c r="F59" s="54">
        <v>469124.97</v>
      </c>
      <c r="G59" s="54">
        <v>476742.11</v>
      </c>
      <c r="H59" s="54">
        <f>+F59-G59</f>
        <v>-7617.140000000014</v>
      </c>
    </row>
    <row r="60" spans="2:8" ht="21" customHeight="1" x14ac:dyDescent="0.25">
      <c r="B60" s="66"/>
      <c r="C60" s="53" t="s">
        <v>50</v>
      </c>
      <c r="D60" s="67"/>
      <c r="E60" s="53"/>
      <c r="F60" s="52">
        <v>-408016.63</v>
      </c>
      <c r="G60" s="52">
        <v>-402455.72</v>
      </c>
      <c r="H60" s="52">
        <f>+F60-G60</f>
        <v>-5560.9100000000326</v>
      </c>
    </row>
    <row r="61" spans="2:8" ht="21" customHeight="1" thickBot="1" x14ac:dyDescent="0.35">
      <c r="B61" s="69" t="s">
        <v>51</v>
      </c>
      <c r="C61" s="69"/>
      <c r="D61" s="70"/>
      <c r="E61" s="71"/>
      <c r="F61" s="72">
        <f>+F8+F14+F22+F45+F51+F58</f>
        <v>139729695.97999999</v>
      </c>
      <c r="G61" s="243">
        <f>+G8+G14+G22+G45+G51+G58</f>
        <v>129258622.06000002</v>
      </c>
      <c r="H61" s="216">
        <f>+F61-G61</f>
        <v>10471073.919999972</v>
      </c>
    </row>
    <row r="62" spans="2:8" ht="15.75" x14ac:dyDescent="0.25">
      <c r="B62" s="73"/>
      <c r="C62" s="73"/>
      <c r="D62" s="73"/>
      <c r="E62" s="73"/>
      <c r="F62" s="26"/>
      <c r="G62" s="26"/>
    </row>
    <row r="63" spans="2:8" ht="16.5" customHeight="1" x14ac:dyDescent="0.25">
      <c r="B63" s="266"/>
      <c r="C63" s="266"/>
      <c r="D63" s="266"/>
      <c r="E63" s="266"/>
      <c r="F63" s="266"/>
      <c r="G63" s="209"/>
      <c r="H63" s="209"/>
    </row>
    <row r="64" spans="2:8" ht="29.25" customHeight="1" x14ac:dyDescent="0.25">
      <c r="B64" s="74"/>
      <c r="C64" s="75"/>
      <c r="D64" s="75"/>
      <c r="E64" s="76"/>
      <c r="F64" s="7" t="s">
        <v>136</v>
      </c>
      <c r="G64" s="244" t="s">
        <v>127</v>
      </c>
      <c r="H64" s="217" t="s">
        <v>114</v>
      </c>
    </row>
    <row r="65" spans="2:8" ht="15.75" x14ac:dyDescent="0.25">
      <c r="B65" s="77" t="s">
        <v>52</v>
      </c>
      <c r="C65" s="78"/>
      <c r="D65" s="78"/>
      <c r="E65" s="79"/>
      <c r="F65" s="80" t="s">
        <v>14</v>
      </c>
      <c r="G65" s="245" t="s">
        <v>14</v>
      </c>
      <c r="H65" s="218" t="s">
        <v>15</v>
      </c>
    </row>
    <row r="66" spans="2:8" ht="21" customHeight="1" x14ac:dyDescent="0.3">
      <c r="B66" s="81" t="s">
        <v>53</v>
      </c>
      <c r="C66" s="18"/>
      <c r="D66" s="18"/>
      <c r="E66" s="26"/>
      <c r="F66" s="31">
        <f>SUM(F67:F70)</f>
        <v>726056.79</v>
      </c>
      <c r="G66" s="31">
        <f>SUM(G67:G70)</f>
        <v>756754.75</v>
      </c>
      <c r="H66" s="238">
        <f t="shared" ref="H66" si="24">SUM(H67:H70)</f>
        <v>-30697.959999999948</v>
      </c>
    </row>
    <row r="67" spans="2:8" ht="21" customHeight="1" x14ac:dyDescent="0.25">
      <c r="B67" s="82"/>
      <c r="C67" s="55" t="s">
        <v>104</v>
      </c>
      <c r="D67" s="55"/>
      <c r="E67" s="23"/>
      <c r="F67" s="64">
        <v>65392.480000000003</v>
      </c>
      <c r="G67" s="64">
        <v>139927.82</v>
      </c>
      <c r="H67" s="54">
        <f>+F67-G67</f>
        <v>-74535.34</v>
      </c>
    </row>
    <row r="68" spans="2:8" ht="21" customHeight="1" x14ac:dyDescent="0.25">
      <c r="B68" s="82"/>
      <c r="C68" s="55" t="s">
        <v>54</v>
      </c>
      <c r="D68" s="38"/>
      <c r="E68" s="23"/>
      <c r="F68" s="64">
        <v>39098.769999999997</v>
      </c>
      <c r="G68" s="64">
        <v>42310.17</v>
      </c>
      <c r="H68" s="51">
        <f>+F68-G68</f>
        <v>-3211.4000000000015</v>
      </c>
    </row>
    <row r="69" spans="2:8" ht="21" customHeight="1" x14ac:dyDescent="0.25">
      <c r="B69" s="82"/>
      <c r="C69" s="55" t="s">
        <v>55</v>
      </c>
      <c r="D69" s="38"/>
      <c r="E69" s="23"/>
      <c r="F69" s="64">
        <v>621565.54</v>
      </c>
      <c r="G69" s="64">
        <v>573864.12</v>
      </c>
      <c r="H69" s="51">
        <f>+F69-G69</f>
        <v>47701.420000000042</v>
      </c>
    </row>
    <row r="70" spans="2:8" ht="21" customHeight="1" x14ac:dyDescent="0.25">
      <c r="B70" s="82"/>
      <c r="C70" s="55" t="s">
        <v>56</v>
      </c>
      <c r="D70" s="38"/>
      <c r="E70" s="23"/>
      <c r="F70" s="56">
        <v>0</v>
      </c>
      <c r="G70" s="56">
        <v>652.64</v>
      </c>
      <c r="H70" s="52">
        <f>+F70-G70</f>
        <v>-652.64</v>
      </c>
    </row>
    <row r="71" spans="2:8" ht="21" hidden="1" customHeight="1" x14ac:dyDescent="0.25">
      <c r="B71" s="83"/>
      <c r="C71" s="73"/>
      <c r="D71" s="73"/>
      <c r="E71" s="73"/>
      <c r="F71" s="84"/>
      <c r="G71" s="84"/>
      <c r="H71" s="85"/>
    </row>
    <row r="72" spans="2:8" ht="21" customHeight="1" x14ac:dyDescent="0.3">
      <c r="B72" s="81" t="s">
        <v>57</v>
      </c>
      <c r="C72" s="18"/>
      <c r="D72" s="18"/>
      <c r="E72" s="26"/>
      <c r="F72" s="31">
        <f t="shared" ref="F72" si="25">SUM(F73:F74)</f>
        <v>108975544.59999999</v>
      </c>
      <c r="G72" s="31">
        <f t="shared" ref="G72:H72" si="26">SUM(G73:G74)</f>
        <v>109735544.59999999</v>
      </c>
      <c r="H72" s="238">
        <f t="shared" si="26"/>
        <v>-760000</v>
      </c>
    </row>
    <row r="73" spans="2:8" ht="21" customHeight="1" x14ac:dyDescent="0.25">
      <c r="B73" s="86"/>
      <c r="C73" s="55" t="s">
        <v>58</v>
      </c>
      <c r="D73" s="23"/>
      <c r="E73" s="55"/>
      <c r="F73" s="87">
        <v>108975544.59999999</v>
      </c>
      <c r="G73" s="229">
        <v>109735544.59999999</v>
      </c>
      <c r="H73" s="99">
        <f>+F73-G73</f>
        <v>-760000</v>
      </c>
    </row>
    <row r="74" spans="2:8" ht="21" hidden="1" customHeight="1" x14ac:dyDescent="0.25">
      <c r="B74" s="86"/>
      <c r="C74" s="55" t="s">
        <v>59</v>
      </c>
      <c r="D74" s="23"/>
      <c r="E74" s="55"/>
      <c r="F74" s="36">
        <v>0</v>
      </c>
      <c r="G74" s="36">
        <v>0</v>
      </c>
      <c r="H74" s="212">
        <v>0</v>
      </c>
    </row>
    <row r="75" spans="2:8" ht="21" hidden="1" customHeight="1" x14ac:dyDescent="0.25">
      <c r="B75" s="86"/>
      <c r="C75" s="26"/>
      <c r="D75" s="26"/>
      <c r="E75" s="32"/>
      <c r="F75" s="28"/>
      <c r="G75" s="28"/>
      <c r="H75" s="27"/>
    </row>
    <row r="76" spans="2:8" ht="21" customHeight="1" x14ac:dyDescent="0.3">
      <c r="B76" s="81" t="s">
        <v>60</v>
      </c>
      <c r="C76" s="18"/>
      <c r="D76" s="18"/>
      <c r="E76" s="26"/>
      <c r="F76" s="31">
        <f t="shared" ref="F76" si="27">SUM(F77:F79)</f>
        <v>849779.69</v>
      </c>
      <c r="G76" s="31">
        <f t="shared" ref="G76:H76" si="28">SUM(G77:G79)</f>
        <v>1304028.22</v>
      </c>
      <c r="H76" s="213">
        <f t="shared" si="28"/>
        <v>-454248.53000000014</v>
      </c>
    </row>
    <row r="77" spans="2:8" ht="21" customHeight="1" x14ac:dyDescent="0.25">
      <c r="B77" s="86"/>
      <c r="C77" s="23" t="s">
        <v>61</v>
      </c>
      <c r="D77" s="23"/>
      <c r="F77" s="34">
        <v>111378.51</v>
      </c>
      <c r="G77" s="34">
        <v>131733.19</v>
      </c>
      <c r="H77" s="49">
        <f>+F77-G77</f>
        <v>-20354.680000000008</v>
      </c>
    </row>
    <row r="78" spans="2:8" ht="21" customHeight="1" x14ac:dyDescent="0.25">
      <c r="B78" s="86"/>
      <c r="C78" s="23" t="s">
        <v>60</v>
      </c>
      <c r="D78" s="23"/>
      <c r="F78" s="34">
        <v>731407.94</v>
      </c>
      <c r="G78" s="34">
        <v>1167206.8600000001</v>
      </c>
      <c r="H78" s="49">
        <f>+F78-G78</f>
        <v>-435798.92000000016</v>
      </c>
    </row>
    <row r="79" spans="2:8" ht="21" customHeight="1" x14ac:dyDescent="0.25">
      <c r="B79" s="86"/>
      <c r="C79" s="55" t="s">
        <v>62</v>
      </c>
      <c r="D79" s="23"/>
      <c r="E79" s="55"/>
      <c r="F79" s="25">
        <v>6993.24</v>
      </c>
      <c r="G79" s="25">
        <v>5088.17</v>
      </c>
      <c r="H79" s="49">
        <f>+F79-G79</f>
        <v>1905.0699999999997</v>
      </c>
    </row>
    <row r="80" spans="2:8" ht="21" customHeight="1" x14ac:dyDescent="0.3">
      <c r="B80" s="88"/>
      <c r="C80" s="89"/>
      <c r="D80" s="89"/>
      <c r="E80" s="90" t="s">
        <v>63</v>
      </c>
      <c r="F80" s="31">
        <f t="shared" ref="F80" si="29">F72+F66+F76</f>
        <v>110551381.08</v>
      </c>
      <c r="G80" s="31">
        <f t="shared" ref="G80:H80" si="30">G72+G66+G76</f>
        <v>111796327.56999999</v>
      </c>
      <c r="H80" s="63">
        <f t="shared" si="30"/>
        <v>-1244946.4900000002</v>
      </c>
    </row>
    <row r="81" spans="2:8" ht="15.75" x14ac:dyDescent="0.25">
      <c r="B81" s="86"/>
      <c r="C81" s="26"/>
      <c r="D81" s="26"/>
      <c r="E81" s="26"/>
      <c r="F81" s="91"/>
      <c r="G81" s="246"/>
      <c r="H81" s="127"/>
    </row>
    <row r="82" spans="2:8" ht="21" customHeight="1" x14ac:dyDescent="0.25">
      <c r="B82" s="92" t="s">
        <v>8</v>
      </c>
      <c r="C82" s="93"/>
      <c r="D82" s="93"/>
      <c r="E82" s="80"/>
      <c r="F82" s="94"/>
      <c r="G82" s="94"/>
      <c r="H82" s="219"/>
    </row>
    <row r="83" spans="2:8" ht="21" customHeight="1" x14ac:dyDescent="0.3">
      <c r="B83" s="81" t="s">
        <v>9</v>
      </c>
      <c r="C83" s="18"/>
      <c r="D83" s="18"/>
      <c r="E83" s="26"/>
      <c r="F83" s="31">
        <f t="shared" ref="F83" si="31">+F84+F95+F100</f>
        <v>126276071.62</v>
      </c>
      <c r="G83" s="31">
        <f t="shared" ref="G83:H83" si="32">+G84+G95+G100</f>
        <v>124630805.19</v>
      </c>
      <c r="H83" s="220">
        <f t="shared" si="32"/>
        <v>1645266.4299999997</v>
      </c>
    </row>
    <row r="84" spans="2:8" ht="21" customHeight="1" x14ac:dyDescent="0.3">
      <c r="B84" s="82"/>
      <c r="C84" s="18" t="s">
        <v>64</v>
      </c>
      <c r="D84" s="18"/>
      <c r="E84" s="26"/>
      <c r="F84" s="95">
        <f t="shared" ref="F84" si="33">SUM(F85:F94)</f>
        <v>78570319.930000007</v>
      </c>
      <c r="G84" s="95">
        <f t="shared" ref="G84:H84" si="34">SUM(G85:G94)</f>
        <v>76925053.5</v>
      </c>
      <c r="H84" s="45">
        <f t="shared" si="34"/>
        <v>1645266.4299999997</v>
      </c>
    </row>
    <row r="85" spans="2:8" ht="21" customHeight="1" x14ac:dyDescent="0.25">
      <c r="B85" s="86"/>
      <c r="C85" s="26"/>
      <c r="D85" s="55" t="s">
        <v>65</v>
      </c>
      <c r="E85" s="55"/>
      <c r="F85" s="96">
        <v>47174927.689999998</v>
      </c>
      <c r="G85" s="96">
        <v>47174927.689999998</v>
      </c>
      <c r="H85" s="51">
        <f>+F85-G85</f>
        <v>0</v>
      </c>
    </row>
    <row r="86" spans="2:8" ht="21" customHeight="1" x14ac:dyDescent="0.25">
      <c r="B86" s="86"/>
      <c r="C86" s="26"/>
      <c r="D86" s="55" t="s">
        <v>66</v>
      </c>
      <c r="E86" s="55"/>
      <c r="F86" s="96">
        <v>4223599.72</v>
      </c>
      <c r="G86" s="96">
        <v>4223599.72</v>
      </c>
      <c r="H86" s="51">
        <f>+F86-G86</f>
        <v>0</v>
      </c>
    </row>
    <row r="87" spans="2:8" ht="21" hidden="1" customHeight="1" x14ac:dyDescent="0.25">
      <c r="B87" s="86"/>
      <c r="C87" s="26"/>
      <c r="D87" s="55" t="s">
        <v>67</v>
      </c>
      <c r="E87" s="55"/>
      <c r="F87" s="96">
        <v>0</v>
      </c>
      <c r="G87" s="96">
        <v>0</v>
      </c>
      <c r="H87" s="51">
        <f>+G87-F87</f>
        <v>0</v>
      </c>
    </row>
    <row r="88" spans="2:8" ht="21" customHeight="1" x14ac:dyDescent="0.25">
      <c r="B88" s="86"/>
      <c r="C88" s="26"/>
      <c r="D88" s="55" t="s">
        <v>122</v>
      </c>
      <c r="E88" s="55"/>
      <c r="F88" s="96">
        <v>859660.80000000005</v>
      </c>
      <c r="G88" s="96">
        <v>859660.80000000005</v>
      </c>
      <c r="H88" s="51">
        <f t="shared" ref="H88:H94" si="35">+F88-G88</f>
        <v>0</v>
      </c>
    </row>
    <row r="89" spans="2:8" ht="21" customHeight="1" x14ac:dyDescent="0.25">
      <c r="B89" s="86"/>
      <c r="C89" s="26"/>
      <c r="D89" s="55" t="s">
        <v>68</v>
      </c>
      <c r="E89" s="55"/>
      <c r="F89" s="96">
        <v>21519536.07</v>
      </c>
      <c r="G89" s="96">
        <v>19874269.640000001</v>
      </c>
      <c r="H89" s="51">
        <f t="shared" si="35"/>
        <v>1645266.4299999997</v>
      </c>
    </row>
    <row r="90" spans="2:8" ht="21" customHeight="1" x14ac:dyDescent="0.25">
      <c r="B90" s="86"/>
      <c r="C90" s="26"/>
      <c r="D90" s="55" t="s">
        <v>69</v>
      </c>
      <c r="E90" s="55"/>
      <c r="F90" s="96">
        <v>2670429.64</v>
      </c>
      <c r="G90" s="96">
        <v>2670429.64</v>
      </c>
      <c r="H90" s="51">
        <f t="shared" si="35"/>
        <v>0</v>
      </c>
    </row>
    <row r="91" spans="2:8" ht="21" customHeight="1" x14ac:dyDescent="0.25">
      <c r="B91" s="86"/>
      <c r="C91" s="26"/>
      <c r="D91" s="55" t="s">
        <v>70</v>
      </c>
      <c r="E91" s="55"/>
      <c r="F91" s="96">
        <v>1646975.51</v>
      </c>
      <c r="G91" s="96">
        <v>1646975.51</v>
      </c>
      <c r="H91" s="51">
        <f t="shared" si="35"/>
        <v>0</v>
      </c>
    </row>
    <row r="92" spans="2:8" ht="21" hidden="1" customHeight="1" x14ac:dyDescent="0.25">
      <c r="B92" s="86"/>
      <c r="C92" s="26"/>
      <c r="D92" s="55" t="s">
        <v>71</v>
      </c>
      <c r="E92" s="55"/>
      <c r="F92" s="96">
        <v>0</v>
      </c>
      <c r="G92" s="96">
        <v>0</v>
      </c>
      <c r="H92" s="51">
        <f t="shared" si="35"/>
        <v>0</v>
      </c>
    </row>
    <row r="93" spans="2:8" ht="21" hidden="1" customHeight="1" x14ac:dyDescent="0.25">
      <c r="B93" s="86"/>
      <c r="C93" s="26"/>
      <c r="D93" s="55" t="s">
        <v>126</v>
      </c>
      <c r="E93" s="55"/>
      <c r="F93" s="96">
        <v>0</v>
      </c>
      <c r="G93" s="96">
        <v>0</v>
      </c>
      <c r="H93" s="51">
        <f t="shared" si="35"/>
        <v>0</v>
      </c>
    </row>
    <row r="94" spans="2:8" ht="21" customHeight="1" x14ac:dyDescent="0.25">
      <c r="B94" s="86"/>
      <c r="C94" s="26"/>
      <c r="D94" s="55" t="s">
        <v>103</v>
      </c>
      <c r="E94" s="55"/>
      <c r="F94" s="56">
        <v>475190.5</v>
      </c>
      <c r="G94" s="56">
        <v>475190.5</v>
      </c>
      <c r="H94" s="51">
        <f t="shared" si="35"/>
        <v>0</v>
      </c>
    </row>
    <row r="95" spans="2:8" ht="21" customHeight="1" x14ac:dyDescent="0.3">
      <c r="B95" s="86"/>
      <c r="C95" s="18" t="s">
        <v>72</v>
      </c>
      <c r="D95" s="18"/>
      <c r="E95" s="26"/>
      <c r="F95" s="95">
        <f t="shared" ref="F95" si="36">SUM(F96:F98)</f>
        <v>46216987.689999998</v>
      </c>
      <c r="G95" s="95">
        <f t="shared" ref="G95:H95" si="37">SUM(G96:G98)</f>
        <v>46216987.689999998</v>
      </c>
      <c r="H95" s="45">
        <f t="shared" si="37"/>
        <v>0</v>
      </c>
    </row>
    <row r="96" spans="2:8" ht="21" customHeight="1" x14ac:dyDescent="0.25">
      <c r="B96" s="86"/>
      <c r="C96" s="26"/>
      <c r="D96" s="55" t="s">
        <v>73</v>
      </c>
      <c r="E96" s="55"/>
      <c r="F96" s="96">
        <v>14032640.65</v>
      </c>
      <c r="G96" s="96">
        <v>14032640.65</v>
      </c>
      <c r="H96" s="54">
        <f>+F96-G96</f>
        <v>0</v>
      </c>
    </row>
    <row r="97" spans="2:8" ht="21" customHeight="1" x14ac:dyDescent="0.25">
      <c r="B97" s="86"/>
      <c r="C97" s="26"/>
      <c r="D97" s="55" t="s">
        <v>74</v>
      </c>
      <c r="E97" s="55"/>
      <c r="F97" s="96">
        <v>28571428.57</v>
      </c>
      <c r="G97" s="96">
        <v>28571428.57</v>
      </c>
      <c r="H97" s="51">
        <f>+F97-G97</f>
        <v>0</v>
      </c>
    </row>
    <row r="98" spans="2:8" ht="21" customHeight="1" x14ac:dyDescent="0.25">
      <c r="B98" s="86"/>
      <c r="C98" s="26"/>
      <c r="D98" s="55" t="s">
        <v>75</v>
      </c>
      <c r="E98" s="55"/>
      <c r="F98" s="97">
        <v>3612918.47</v>
      </c>
      <c r="G98" s="97">
        <v>3612918.47</v>
      </c>
      <c r="H98" s="51">
        <f>+F98-G98</f>
        <v>0</v>
      </c>
    </row>
    <row r="99" spans="2:8" ht="11.25" customHeight="1" x14ac:dyDescent="0.25">
      <c r="B99" s="86"/>
      <c r="C99" s="26"/>
      <c r="D99" s="55"/>
      <c r="E99" s="55"/>
      <c r="F99" s="96"/>
      <c r="G99" s="96"/>
      <c r="H99" s="54"/>
    </row>
    <row r="100" spans="2:8" ht="21" customHeight="1" x14ac:dyDescent="0.3">
      <c r="B100" s="86"/>
      <c r="C100" s="18" t="s">
        <v>100</v>
      </c>
      <c r="D100" s="55"/>
      <c r="E100" s="55"/>
      <c r="F100" s="95">
        <f>+F101</f>
        <v>1488764</v>
      </c>
      <c r="G100" s="95">
        <f>+G101</f>
        <v>1488764</v>
      </c>
      <c r="H100" s="98">
        <f>+H101</f>
        <v>0</v>
      </c>
    </row>
    <row r="101" spans="2:8" ht="21" customHeight="1" x14ac:dyDescent="0.25">
      <c r="B101" s="86"/>
      <c r="C101" s="26"/>
      <c r="D101" s="55" t="s">
        <v>101</v>
      </c>
      <c r="E101" s="55"/>
      <c r="F101" s="96">
        <v>1488764</v>
      </c>
      <c r="G101" s="96">
        <v>1488764</v>
      </c>
      <c r="H101" s="99">
        <f>+F101-G101</f>
        <v>0</v>
      </c>
    </row>
    <row r="102" spans="2:8" ht="11.25" customHeight="1" x14ac:dyDescent="0.25">
      <c r="B102" s="86"/>
      <c r="C102" s="26"/>
      <c r="D102" s="26"/>
      <c r="E102" s="26"/>
      <c r="F102" s="100"/>
      <c r="G102" s="236"/>
      <c r="H102" s="65"/>
    </row>
    <row r="103" spans="2:8" ht="21" customHeight="1" x14ac:dyDescent="0.3">
      <c r="B103" s="81" t="s">
        <v>10</v>
      </c>
      <c r="C103" s="18"/>
      <c r="D103" s="18"/>
      <c r="E103" s="26"/>
      <c r="F103" s="31">
        <f t="shared" ref="F103" si="38">SUM(F104:F107)</f>
        <v>133857827.31999999</v>
      </c>
      <c r="G103" s="237">
        <f t="shared" ref="G103:H103" si="39">SUM(G104:G107)</f>
        <v>122157758</v>
      </c>
      <c r="H103" s="227">
        <f t="shared" si="39"/>
        <v>11700069.320000002</v>
      </c>
    </row>
    <row r="104" spans="2:8" ht="21" customHeight="1" x14ac:dyDescent="0.25">
      <c r="B104" s="86"/>
      <c r="C104" s="55" t="s">
        <v>76</v>
      </c>
      <c r="D104" s="23"/>
      <c r="E104" s="55"/>
      <c r="F104" s="101">
        <v>70093178.200000003</v>
      </c>
      <c r="G104" s="101">
        <v>60697505.710000001</v>
      </c>
      <c r="H104" s="49">
        <f>+F104-G104</f>
        <v>9395672.4900000021</v>
      </c>
    </row>
    <row r="105" spans="2:8" ht="21" customHeight="1" x14ac:dyDescent="0.25">
      <c r="B105" s="86"/>
      <c r="C105" s="55" t="s">
        <v>77</v>
      </c>
      <c r="D105" s="23"/>
      <c r="E105" s="55"/>
      <c r="F105" s="101">
        <f>50356324.84-1148158.07</f>
        <v>49208166.770000003</v>
      </c>
      <c r="G105" s="101">
        <f>50356324.84-1148158.07</f>
        <v>49208166.770000003</v>
      </c>
      <c r="H105" s="49">
        <f>+F105-G105</f>
        <v>0</v>
      </c>
    </row>
    <row r="106" spans="2:8" ht="21" customHeight="1" x14ac:dyDescent="0.25">
      <c r="B106" s="86"/>
      <c r="C106" s="55" t="s">
        <v>95</v>
      </c>
      <c r="D106" s="23"/>
      <c r="E106" s="55"/>
      <c r="F106" s="101">
        <v>14556482.35</v>
      </c>
      <c r="G106" s="101">
        <v>12252085.52</v>
      </c>
      <c r="H106" s="49">
        <f>+F106-G106</f>
        <v>2304396.83</v>
      </c>
    </row>
    <row r="107" spans="2:8" ht="21" hidden="1" customHeight="1" x14ac:dyDescent="0.25">
      <c r="B107" s="86"/>
      <c r="C107" s="55" t="s">
        <v>105</v>
      </c>
      <c r="D107" s="23"/>
      <c r="E107" s="55"/>
      <c r="F107" s="34">
        <v>0</v>
      </c>
      <c r="G107" s="34">
        <v>0</v>
      </c>
      <c r="H107" s="49">
        <v>0</v>
      </c>
    </row>
    <row r="108" spans="2:8" ht="11.25" customHeight="1" x14ac:dyDescent="0.25">
      <c r="B108" s="86"/>
      <c r="C108" s="26"/>
      <c r="D108" s="26"/>
      <c r="E108" s="26"/>
      <c r="F108" s="100"/>
      <c r="G108" s="100"/>
      <c r="H108" s="221"/>
    </row>
    <row r="109" spans="2:8" ht="21" customHeight="1" x14ac:dyDescent="0.3">
      <c r="B109" s="81" t="s">
        <v>11</v>
      </c>
      <c r="C109" s="18"/>
      <c r="D109" s="18"/>
      <c r="E109" s="26"/>
      <c r="F109" s="102">
        <f t="shared" ref="F109" si="40">F110+F111</f>
        <v>-230955584.03999999</v>
      </c>
      <c r="G109" s="102">
        <f t="shared" ref="G109:H109" si="41">G110+G111</f>
        <v>-229326268.69999999</v>
      </c>
      <c r="H109" s="222">
        <f t="shared" si="41"/>
        <v>-1629315.3400000131</v>
      </c>
    </row>
    <row r="110" spans="2:8" ht="21" customHeight="1" x14ac:dyDescent="0.25">
      <c r="B110" s="86"/>
      <c r="C110" s="55" t="s">
        <v>80</v>
      </c>
      <c r="D110" s="23"/>
      <c r="E110" s="55"/>
      <c r="F110" s="101">
        <v>-231630665.53</v>
      </c>
      <c r="G110" s="101">
        <v>-229947332.69999999</v>
      </c>
      <c r="H110" s="49">
        <f>+F110-G110</f>
        <v>-1683332.8300000131</v>
      </c>
    </row>
    <row r="111" spans="2:8" ht="21" customHeight="1" x14ac:dyDescent="0.25">
      <c r="B111" s="86"/>
      <c r="C111" s="55" t="s">
        <v>78</v>
      </c>
      <c r="D111" s="23"/>
      <c r="E111" s="55"/>
      <c r="F111" s="36">
        <v>675081.49</v>
      </c>
      <c r="G111" s="36">
        <v>621064</v>
      </c>
      <c r="H111" s="49">
        <f>+F111-G111</f>
        <v>54017.489999999991</v>
      </c>
    </row>
    <row r="112" spans="2:8" ht="21" customHeight="1" x14ac:dyDescent="0.3">
      <c r="B112" s="88"/>
      <c r="C112" s="89"/>
      <c r="D112" s="89"/>
      <c r="E112" s="103" t="s">
        <v>12</v>
      </c>
      <c r="F112" s="15">
        <f t="shared" ref="F112" si="42">F83+F103+F109</f>
        <v>29178314.900000006</v>
      </c>
      <c r="G112" s="15">
        <f t="shared" ref="G112:H112" si="43">G83+G103+G109</f>
        <v>17462294.49000001</v>
      </c>
      <c r="H112" s="211">
        <f t="shared" si="43"/>
        <v>11716020.409999989</v>
      </c>
    </row>
    <row r="113" spans="2:8" ht="15.75" x14ac:dyDescent="0.25">
      <c r="B113" s="86"/>
      <c r="C113" s="26"/>
      <c r="D113" s="26"/>
      <c r="E113" s="26"/>
      <c r="F113" s="28"/>
      <c r="G113" s="28"/>
      <c r="H113" s="127"/>
    </row>
    <row r="114" spans="2:8" ht="21" customHeight="1" thickBot="1" x14ac:dyDescent="0.35">
      <c r="B114" s="92" t="s">
        <v>79</v>
      </c>
      <c r="C114" s="93"/>
      <c r="D114" s="93"/>
      <c r="E114" s="93"/>
      <c r="F114" s="105">
        <f>F112+F80</f>
        <v>139729695.98000002</v>
      </c>
      <c r="G114" s="105">
        <f>G112+G80</f>
        <v>129258622.06</v>
      </c>
      <c r="H114" s="223">
        <f>+F114-G114</f>
        <v>10471073.920000017</v>
      </c>
    </row>
    <row r="115" spans="2:8" ht="15" x14ac:dyDescent="0.25">
      <c r="B115" s="106"/>
      <c r="C115" s="106"/>
      <c r="D115" s="106"/>
      <c r="E115" s="106"/>
      <c r="F115" s="106"/>
      <c r="G115" s="106"/>
    </row>
    <row r="116" spans="2:8" ht="15" x14ac:dyDescent="0.25">
      <c r="B116" s="106"/>
      <c r="C116" s="106"/>
      <c r="D116" s="106"/>
      <c r="E116" s="106"/>
      <c r="F116" s="106"/>
      <c r="G116" s="106"/>
      <c r="H116" s="106"/>
    </row>
    <row r="117" spans="2:8" ht="15" x14ac:dyDescent="0.25">
      <c r="B117" s="106"/>
      <c r="C117" s="106"/>
      <c r="D117" s="106"/>
      <c r="E117" s="106"/>
      <c r="F117" s="106"/>
      <c r="G117" s="106"/>
      <c r="H117" s="106"/>
    </row>
    <row r="118" spans="2:8" ht="15" x14ac:dyDescent="0.25">
      <c r="B118" s="106"/>
      <c r="C118" s="106"/>
      <c r="D118" s="106"/>
      <c r="E118" s="106"/>
      <c r="F118" s="106"/>
      <c r="G118" s="106"/>
      <c r="H118" s="106"/>
    </row>
    <row r="119" spans="2:8" ht="15" x14ac:dyDescent="0.25">
      <c r="B119" s="3"/>
      <c r="C119" s="3"/>
      <c r="D119" s="3"/>
      <c r="E119" s="3"/>
      <c r="F119" s="107"/>
      <c r="G119" s="107"/>
    </row>
    <row r="120" spans="2:8" s="108" customFormat="1" ht="21.75" customHeight="1" x14ac:dyDescent="0.25">
      <c r="B120" s="264" t="s">
        <v>130</v>
      </c>
      <c r="C120" s="264"/>
      <c r="D120" s="264"/>
      <c r="E120" s="264"/>
      <c r="F120" s="264"/>
      <c r="G120" s="210"/>
      <c r="H120" s="210"/>
    </row>
    <row r="121" spans="2:8" ht="15" x14ac:dyDescent="0.25">
      <c r="B121" s="3"/>
      <c r="C121" s="3"/>
      <c r="D121" s="3"/>
      <c r="E121" s="3"/>
      <c r="F121" s="107"/>
      <c r="G121" s="107"/>
    </row>
    <row r="122" spans="2:8" ht="15" x14ac:dyDescent="0.25">
      <c r="B122" s="3"/>
      <c r="C122" s="3"/>
      <c r="D122" s="3"/>
      <c r="E122" s="3"/>
      <c r="F122" s="107"/>
      <c r="G122" s="107"/>
    </row>
    <row r="123" spans="2:8" ht="15" x14ac:dyDescent="0.25">
      <c r="B123" s="3"/>
      <c r="C123" s="3"/>
      <c r="D123" s="3"/>
      <c r="E123" s="3"/>
      <c r="F123" s="3"/>
      <c r="G123" s="3"/>
    </row>
    <row r="124" spans="2:8" x14ac:dyDescent="0.2">
      <c r="F124" s="109"/>
      <c r="G124" s="109"/>
    </row>
  </sheetData>
  <mergeCells count="6">
    <mergeCell ref="B120:F120"/>
    <mergeCell ref="B5:F5"/>
    <mergeCell ref="B63:F63"/>
    <mergeCell ref="B2:H2"/>
    <mergeCell ref="B3:H3"/>
    <mergeCell ref="B4:H4"/>
  </mergeCells>
  <phoneticPr fontId="2" type="noConversion"/>
  <printOptions horizontalCentered="1"/>
  <pageMargins left="0.11811023622047245" right="0.11811023622047245" top="0.62992125984251968" bottom="0.27559055118110237" header="0" footer="0"/>
  <pageSetup scale="63" fitToHeight="2" orientation="portrait" r:id="rId1"/>
  <headerFooter alignWithMargins="0"/>
  <rowBreaks count="1" manualBreakCount="1">
    <brk id="62" max="16383" man="1"/>
  </rowBreaks>
  <ignoredErrors>
    <ignoredError sqref="H61 H114 H95 G24 H105" formula="1"/>
    <ignoredError sqref="F65:G65 F7:G7" numberStoredAsText="1"/>
    <ignoredError sqref="F38:G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Roxana Diaz</cp:lastModifiedBy>
  <cp:lastPrinted>2021-02-04T23:17:02Z</cp:lastPrinted>
  <dcterms:created xsi:type="dcterms:W3CDTF">2004-04-13T04:53:39Z</dcterms:created>
  <dcterms:modified xsi:type="dcterms:W3CDTF">2021-02-04T23:17:15Z</dcterms:modified>
</cp:coreProperties>
</file>