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gar\AppData\Local\Microsoft\Windows\INetCache\Content.Outlook\MF10MMT3\"/>
    </mc:Choice>
  </mc:AlternateContent>
  <xr:revisionPtr revIDLastSave="0" documentId="13_ncr:1_{6EA1FF7E-C364-450A-A491-66BEE30B3229}" xr6:coauthVersionLast="45" xr6:coauthVersionMax="45" xr10:uidLastSave="{00000000-0000-0000-0000-000000000000}"/>
  <bookViews>
    <workbookView xWindow="-120" yWindow="-120" windowWidth="24240" windowHeight="13140" tabRatio="663" xr2:uid="{00000000-000D-0000-FFFF-FFFF00000000}"/>
  </bookViews>
  <sheets>
    <sheet name="Balance-Anexo1" sheetId="1" r:id="rId1"/>
    <sheet name="Balance-Anexo1A" sheetId="5" r:id="rId2"/>
    <sheet name="Resultados-Anexo2A" sheetId="6" r:id="rId3"/>
  </sheets>
  <definedNames>
    <definedName name="_xlnm.Print_Area" localSheetId="0">'Balance-Anexo1'!$B$2:$AA$58</definedName>
    <definedName name="_xlnm.Print_Area" localSheetId="1">'Balance-Anexo1A'!$A$2:$U$120</definedName>
    <definedName name="_xlnm.Print_Titles" localSheetId="1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9" i="5" l="1"/>
  <c r="I105" i="5"/>
  <c r="I103" i="5" s="1"/>
  <c r="I100" i="5"/>
  <c r="I95" i="5"/>
  <c r="I84" i="5"/>
  <c r="I83" i="5" s="1"/>
  <c r="I76" i="5"/>
  <c r="I72" i="5"/>
  <c r="I58" i="5"/>
  <c r="I51" i="5"/>
  <c r="I48" i="5"/>
  <c r="I45" i="5"/>
  <c r="I43" i="5"/>
  <c r="I38" i="5"/>
  <c r="I23" i="5" s="1"/>
  <c r="I22" i="5" s="1"/>
  <c r="I34" i="5"/>
  <c r="I29" i="5"/>
  <c r="I24" i="5"/>
  <c r="I19" i="5"/>
  <c r="I14" i="5"/>
  <c r="G109" i="5"/>
  <c r="G105" i="5"/>
  <c r="G103" i="5" s="1"/>
  <c r="G100" i="5"/>
  <c r="G95" i="5"/>
  <c r="G84" i="5"/>
  <c r="G83" i="5"/>
  <c r="G76" i="5"/>
  <c r="G72" i="5"/>
  <c r="G58" i="5"/>
  <c r="G51" i="5"/>
  <c r="G48" i="5"/>
  <c r="G45" i="5"/>
  <c r="G38" i="5"/>
  <c r="G34" i="5"/>
  <c r="G29" i="5"/>
  <c r="G24" i="5"/>
  <c r="G23" i="5"/>
  <c r="G22" i="5" s="1"/>
  <c r="G19" i="5"/>
  <c r="G14" i="5"/>
  <c r="E35" i="6" l="1"/>
  <c r="K38" i="6" l="1"/>
  <c r="K37" i="6"/>
  <c r="K36" i="6"/>
  <c r="J35" i="6"/>
  <c r="K32" i="6"/>
  <c r="K31" i="6"/>
  <c r="K30" i="6"/>
  <c r="K29" i="6"/>
  <c r="J28" i="6"/>
  <c r="K21" i="6"/>
  <c r="K20" i="6"/>
  <c r="K19" i="6"/>
  <c r="J18" i="6"/>
  <c r="K16" i="6"/>
  <c r="K15" i="6"/>
  <c r="K14" i="6"/>
  <c r="K13" i="6"/>
  <c r="K12" i="6"/>
  <c r="K11" i="6"/>
  <c r="J10" i="6"/>
  <c r="V37" i="1"/>
  <c r="V36" i="1"/>
  <c r="K35" i="6" l="1"/>
  <c r="J40" i="6"/>
  <c r="K28" i="6"/>
  <c r="J24" i="6"/>
  <c r="K18" i="6"/>
  <c r="K10" i="6"/>
  <c r="K24" i="6" s="1"/>
  <c r="K40" i="6" l="1"/>
  <c r="K43" i="6" s="1"/>
  <c r="J43" i="6"/>
  <c r="N111" i="5" l="1"/>
  <c r="N110" i="5"/>
  <c r="N106" i="5"/>
  <c r="N104" i="5"/>
  <c r="N101" i="5"/>
  <c r="N100" i="5" s="1"/>
  <c r="N98" i="5"/>
  <c r="N97" i="5"/>
  <c r="N95" i="5" s="1"/>
  <c r="N96" i="5"/>
  <c r="N94" i="5"/>
  <c r="N93" i="5"/>
  <c r="N92" i="5"/>
  <c r="N91" i="5"/>
  <c r="N90" i="5"/>
  <c r="N89" i="5"/>
  <c r="N88" i="5"/>
  <c r="N87" i="5"/>
  <c r="N86" i="5"/>
  <c r="N85" i="5"/>
  <c r="N79" i="5"/>
  <c r="N78" i="5"/>
  <c r="N77" i="5"/>
  <c r="N73" i="5"/>
  <c r="N70" i="5"/>
  <c r="N69" i="5"/>
  <c r="N68" i="5"/>
  <c r="N67" i="5"/>
  <c r="N60" i="5"/>
  <c r="N59" i="5"/>
  <c r="N56" i="5"/>
  <c r="N55" i="5"/>
  <c r="N54" i="5"/>
  <c r="N53" i="5"/>
  <c r="N52" i="5"/>
  <c r="N49" i="5"/>
  <c r="N47" i="5"/>
  <c r="N43" i="5"/>
  <c r="N42" i="5"/>
  <c r="N41" i="5"/>
  <c r="N40" i="5"/>
  <c r="N39" i="5"/>
  <c r="N35" i="5"/>
  <c r="N32" i="5"/>
  <c r="N31" i="5"/>
  <c r="N30" i="5"/>
  <c r="N27" i="5"/>
  <c r="N26" i="5"/>
  <c r="N25" i="5"/>
  <c r="N15" i="5"/>
  <c r="N12" i="5"/>
  <c r="N11" i="5"/>
  <c r="N10" i="5"/>
  <c r="N9" i="5"/>
  <c r="M109" i="5"/>
  <c r="M105" i="5"/>
  <c r="M103" i="5" s="1"/>
  <c r="V35" i="1" s="1"/>
  <c r="M100" i="5"/>
  <c r="M83" i="5" s="1"/>
  <c r="M95" i="5"/>
  <c r="M84" i="5"/>
  <c r="M76" i="5"/>
  <c r="V28" i="1" s="1"/>
  <c r="M72" i="5"/>
  <c r="M66" i="5"/>
  <c r="V26" i="1" s="1"/>
  <c r="M58" i="5"/>
  <c r="V19" i="1" s="1"/>
  <c r="M51" i="5"/>
  <c r="V18" i="1" s="1"/>
  <c r="M48" i="5"/>
  <c r="M45" i="5" s="1"/>
  <c r="V17" i="1" s="1"/>
  <c r="M38" i="5"/>
  <c r="M34" i="5"/>
  <c r="M29" i="5"/>
  <c r="M24" i="5"/>
  <c r="M23" i="5"/>
  <c r="M22" i="5" s="1"/>
  <c r="V16" i="1" s="1"/>
  <c r="M19" i="5"/>
  <c r="M14" i="5" s="1"/>
  <c r="V15" i="1" s="1"/>
  <c r="M8" i="5"/>
  <c r="V14" i="1" s="1"/>
  <c r="R111" i="5"/>
  <c r="R110" i="5"/>
  <c r="R106" i="5"/>
  <c r="R104" i="5"/>
  <c r="R101" i="5"/>
  <c r="R98" i="5"/>
  <c r="R97" i="5"/>
  <c r="R96" i="5"/>
  <c r="R94" i="5"/>
  <c r="R93" i="5"/>
  <c r="R92" i="5"/>
  <c r="R91" i="5"/>
  <c r="R90" i="5"/>
  <c r="R89" i="5"/>
  <c r="R88" i="5"/>
  <c r="R87" i="5"/>
  <c r="R86" i="5"/>
  <c r="R85" i="5"/>
  <c r="R79" i="5"/>
  <c r="R78" i="5"/>
  <c r="R77" i="5"/>
  <c r="R73" i="5"/>
  <c r="R70" i="5"/>
  <c r="R69" i="5"/>
  <c r="R68" i="5"/>
  <c r="R67" i="5"/>
  <c r="R60" i="5"/>
  <c r="R59" i="5"/>
  <c r="R56" i="5"/>
  <c r="R55" i="5"/>
  <c r="R54" i="5"/>
  <c r="R53" i="5"/>
  <c r="R52" i="5"/>
  <c r="R49" i="5"/>
  <c r="R47" i="5"/>
  <c r="R43" i="5"/>
  <c r="R42" i="5"/>
  <c r="R41" i="5"/>
  <c r="R40" i="5"/>
  <c r="R39" i="5"/>
  <c r="R35" i="5"/>
  <c r="R32" i="5"/>
  <c r="R31" i="5"/>
  <c r="R30" i="5"/>
  <c r="R27" i="5"/>
  <c r="R26" i="5"/>
  <c r="R25" i="5"/>
  <c r="R15" i="5"/>
  <c r="R12" i="5"/>
  <c r="R11" i="5"/>
  <c r="R10" i="5"/>
  <c r="R9" i="5"/>
  <c r="M80" i="5" l="1"/>
  <c r="V27" i="1"/>
  <c r="N84" i="5"/>
  <c r="N83" i="5" s="1"/>
  <c r="N109" i="5"/>
  <c r="M112" i="5"/>
  <c r="M114" i="5" s="1"/>
  <c r="V34" i="1"/>
  <c r="N76" i="5"/>
  <c r="N66" i="5"/>
  <c r="N58" i="5"/>
  <c r="N51" i="5"/>
  <c r="N38" i="5"/>
  <c r="N8" i="5"/>
  <c r="M61" i="5"/>
  <c r="G8" i="5" l="1"/>
  <c r="E18" i="6" l="1"/>
  <c r="F72" i="5" l="1"/>
  <c r="O109" i="5" l="1"/>
  <c r="O105" i="5"/>
  <c r="O103" i="5" s="1"/>
  <c r="O100" i="5"/>
  <c r="O95" i="5"/>
  <c r="O84" i="5"/>
  <c r="O83" i="5" s="1"/>
  <c r="O76" i="5"/>
  <c r="O72" i="5"/>
  <c r="O58" i="5"/>
  <c r="O51" i="5"/>
  <c r="O48" i="5"/>
  <c r="O45" i="5" s="1"/>
  <c r="O38" i="5"/>
  <c r="O34" i="5"/>
  <c r="O29" i="5"/>
  <c r="O24" i="5"/>
  <c r="O23" i="5" s="1"/>
  <c r="O22" i="5" s="1"/>
  <c r="O19" i="5"/>
  <c r="O14" i="5" s="1"/>
  <c r="Q109" i="5"/>
  <c r="Q105" i="5"/>
  <c r="Q103" i="5"/>
  <c r="Q100" i="5"/>
  <c r="Q95" i="5"/>
  <c r="Q84" i="5"/>
  <c r="Q76" i="5"/>
  <c r="Q72" i="5"/>
  <c r="Q66" i="5"/>
  <c r="Q58" i="5"/>
  <c r="Q51" i="5"/>
  <c r="Q48" i="5"/>
  <c r="Q45" i="5" s="1"/>
  <c r="Q38" i="5"/>
  <c r="Q34" i="5"/>
  <c r="Q29" i="5"/>
  <c r="Q24" i="5"/>
  <c r="Q19" i="5"/>
  <c r="Q14" i="5" s="1"/>
  <c r="Q8" i="5"/>
  <c r="L31" i="6"/>
  <c r="L28" i="6" s="1"/>
  <c r="L35" i="6"/>
  <c r="M20" i="6"/>
  <c r="M19" i="6"/>
  <c r="L18" i="6"/>
  <c r="L10" i="6"/>
  <c r="Q80" i="5" l="1"/>
  <c r="Q23" i="5"/>
  <c r="Q22" i="5" s="1"/>
  <c r="Q61" i="5" s="1"/>
  <c r="Q83" i="5"/>
  <c r="Q112" i="5" s="1"/>
  <c r="Q114" i="5" s="1"/>
  <c r="L40" i="6"/>
  <c r="L24" i="6"/>
  <c r="L43" i="6" l="1"/>
  <c r="I66" i="5" l="1"/>
  <c r="I80" i="5" s="1"/>
  <c r="I8" i="5"/>
  <c r="D10" i="6" l="1"/>
  <c r="H32" i="6" l="1"/>
  <c r="P35" i="6" l="1"/>
  <c r="P28" i="6"/>
  <c r="P18" i="6"/>
  <c r="P10" i="6"/>
  <c r="P24" i="6" l="1"/>
  <c r="P40" i="6"/>
  <c r="T111" i="5"/>
  <c r="T110" i="5"/>
  <c r="T106" i="5"/>
  <c r="T104" i="5"/>
  <c r="T101" i="5"/>
  <c r="T98" i="5"/>
  <c r="T97" i="5"/>
  <c r="T96" i="5"/>
  <c r="T93" i="5"/>
  <c r="T92" i="5"/>
  <c r="T91" i="5"/>
  <c r="T90" i="5"/>
  <c r="T89" i="5"/>
  <c r="T88" i="5"/>
  <c r="T87" i="5"/>
  <c r="T86" i="5"/>
  <c r="T85" i="5"/>
  <c r="T79" i="5"/>
  <c r="T78" i="5"/>
  <c r="T77" i="5"/>
  <c r="T73" i="5"/>
  <c r="T70" i="5"/>
  <c r="T69" i="5"/>
  <c r="T68" i="5"/>
  <c r="T67" i="5"/>
  <c r="T60" i="5"/>
  <c r="T59" i="5"/>
  <c r="T56" i="5"/>
  <c r="T55" i="5"/>
  <c r="T54" i="5"/>
  <c r="T53" i="5"/>
  <c r="T52" i="5"/>
  <c r="T49" i="5"/>
  <c r="T47" i="5"/>
  <c r="T46" i="5"/>
  <c r="T42" i="5"/>
  <c r="T41" i="5"/>
  <c r="T40" i="5"/>
  <c r="T39" i="5"/>
  <c r="T35" i="5"/>
  <c r="T32" i="5"/>
  <c r="T31" i="5"/>
  <c r="T30" i="5"/>
  <c r="T27" i="5"/>
  <c r="T26" i="5"/>
  <c r="T25" i="5"/>
  <c r="T15" i="5"/>
  <c r="T12" i="5"/>
  <c r="T11" i="5"/>
  <c r="T10" i="5"/>
  <c r="T9" i="5"/>
  <c r="S109" i="5"/>
  <c r="S105" i="5"/>
  <c r="S100" i="5"/>
  <c r="S95" i="5"/>
  <c r="S94" i="5"/>
  <c r="T94" i="5" s="1"/>
  <c r="S76" i="5"/>
  <c r="S72" i="5"/>
  <c r="S66" i="5"/>
  <c r="S58" i="5"/>
  <c r="S51" i="5"/>
  <c r="S48" i="5"/>
  <c r="S45" i="5" s="1"/>
  <c r="S38" i="5"/>
  <c r="S34" i="5"/>
  <c r="S29" i="5"/>
  <c r="S24" i="5"/>
  <c r="S19" i="5"/>
  <c r="S14" i="5" s="1"/>
  <c r="S8" i="5"/>
  <c r="P43" i="6" l="1"/>
  <c r="S80" i="5"/>
  <c r="S84" i="5"/>
  <c r="S83" i="5" s="1"/>
  <c r="S23" i="5"/>
  <c r="S22" i="5" s="1"/>
  <c r="S61" i="5" s="1"/>
  <c r="S103" i="5"/>
  <c r="N35" i="6"/>
  <c r="S112" i="5" l="1"/>
  <c r="S114" i="5" s="1"/>
  <c r="J9" i="5" l="1"/>
  <c r="P9" i="5"/>
  <c r="G35" i="6" l="1"/>
  <c r="O112" i="5" l="1"/>
  <c r="O66" i="5"/>
  <c r="O80" i="5" s="1"/>
  <c r="O8" i="5"/>
  <c r="G66" i="5" l="1"/>
  <c r="G80" i="5" s="1"/>
  <c r="H36" i="6" l="1"/>
  <c r="O36" i="6"/>
  <c r="D35" i="6" l="1"/>
  <c r="F36" i="6"/>
  <c r="Q36" i="6" l="1"/>
  <c r="M36" i="6"/>
  <c r="H30" i="5"/>
  <c r="H31" i="5"/>
  <c r="H32" i="5"/>
  <c r="P43" i="5" l="1"/>
  <c r="P110" i="5"/>
  <c r="P111" i="5"/>
  <c r="P106" i="5"/>
  <c r="P104" i="5"/>
  <c r="P101" i="5"/>
  <c r="P100" i="5" s="1"/>
  <c r="P98" i="5"/>
  <c r="P97" i="5"/>
  <c r="P96" i="5"/>
  <c r="P93" i="5"/>
  <c r="P92" i="5"/>
  <c r="P91" i="5"/>
  <c r="P90" i="5"/>
  <c r="P89" i="5"/>
  <c r="P88" i="5"/>
  <c r="P87" i="5"/>
  <c r="P86" i="5"/>
  <c r="P85" i="5"/>
  <c r="P79" i="5"/>
  <c r="P78" i="5"/>
  <c r="P77" i="5"/>
  <c r="P73" i="5"/>
  <c r="P70" i="5"/>
  <c r="P69" i="5"/>
  <c r="P68" i="5"/>
  <c r="P67" i="5"/>
  <c r="P60" i="5"/>
  <c r="P59" i="5"/>
  <c r="P56" i="5"/>
  <c r="P55" i="5"/>
  <c r="P54" i="5"/>
  <c r="P53" i="5"/>
  <c r="P52" i="5"/>
  <c r="P49" i="5"/>
  <c r="P47" i="5"/>
  <c r="P46" i="5"/>
  <c r="P42" i="5"/>
  <c r="P41" i="5"/>
  <c r="P40" i="5"/>
  <c r="P39" i="5"/>
  <c r="P35" i="5"/>
  <c r="P32" i="5"/>
  <c r="P31" i="5"/>
  <c r="P30" i="5"/>
  <c r="P27" i="5"/>
  <c r="P26" i="5"/>
  <c r="P25" i="5"/>
  <c r="P15" i="5"/>
  <c r="P12" i="5"/>
  <c r="P11" i="5"/>
  <c r="P10" i="5"/>
  <c r="O38" i="6"/>
  <c r="O37" i="6"/>
  <c r="O32" i="6"/>
  <c r="O31" i="6"/>
  <c r="O30" i="6"/>
  <c r="O29" i="6"/>
  <c r="O21" i="6"/>
  <c r="O16" i="6"/>
  <c r="O15" i="6"/>
  <c r="O14" i="6"/>
  <c r="O13" i="6"/>
  <c r="O12" i="6"/>
  <c r="O11" i="6"/>
  <c r="N28" i="6"/>
  <c r="O20" i="6"/>
  <c r="O19" i="6"/>
  <c r="N18" i="6"/>
  <c r="N10" i="6"/>
  <c r="O35" i="6" l="1"/>
  <c r="P109" i="5"/>
  <c r="N40" i="6"/>
  <c r="O28" i="6"/>
  <c r="O18" i="6"/>
  <c r="O10" i="6"/>
  <c r="N24" i="6"/>
  <c r="O40" i="6" l="1"/>
  <c r="N43" i="6"/>
  <c r="O24" i="6"/>
  <c r="P95" i="5"/>
  <c r="P76" i="5"/>
  <c r="P66" i="5"/>
  <c r="P58" i="5"/>
  <c r="P51" i="5"/>
  <c r="P38" i="5"/>
  <c r="P8" i="5"/>
  <c r="O43" i="6" l="1"/>
  <c r="V30" i="1"/>
  <c r="V39" i="1"/>
  <c r="V21" i="1"/>
  <c r="P48" i="5"/>
  <c r="P45" i="5" s="1"/>
  <c r="O61" i="5"/>
  <c r="V42" i="1" l="1"/>
  <c r="O114" i="5"/>
  <c r="G28" i="6" l="1"/>
  <c r="H38" i="6"/>
  <c r="E28" i="6"/>
  <c r="D28" i="6" l="1"/>
  <c r="F28" i="6" s="1"/>
  <c r="F38" i="6" l="1"/>
  <c r="Q38" i="6" l="1"/>
  <c r="M38" i="6"/>
  <c r="F35" i="6"/>
  <c r="E10" i="6" l="1"/>
  <c r="F32" i="6"/>
  <c r="Q32" i="6" l="1"/>
  <c r="M32" i="6"/>
  <c r="G61" i="5" l="1"/>
  <c r="L17" i="1" l="1"/>
  <c r="L16" i="1"/>
  <c r="F105" i="5"/>
  <c r="L35" i="1"/>
  <c r="L27" i="1"/>
  <c r="J52" i="5"/>
  <c r="J53" i="5"/>
  <c r="J54" i="5"/>
  <c r="J55" i="5"/>
  <c r="J56" i="5"/>
  <c r="H15" i="6"/>
  <c r="H14" i="6"/>
  <c r="L28" i="1"/>
  <c r="L18" i="1"/>
  <c r="H25" i="5"/>
  <c r="H26" i="5"/>
  <c r="H27" i="5"/>
  <c r="L19" i="1"/>
  <c r="F14" i="6"/>
  <c r="F15" i="6"/>
  <c r="H73" i="5"/>
  <c r="H67" i="5"/>
  <c r="H68" i="5"/>
  <c r="H69" i="5"/>
  <c r="H70" i="5"/>
  <c r="J106" i="5"/>
  <c r="H49" i="5"/>
  <c r="F10" i="6"/>
  <c r="H106" i="5"/>
  <c r="H78" i="5"/>
  <c r="R19" i="1"/>
  <c r="R17" i="1"/>
  <c r="H29" i="6"/>
  <c r="G18" i="6"/>
  <c r="G40" i="6"/>
  <c r="G10" i="6"/>
  <c r="R27" i="1"/>
  <c r="R18" i="1"/>
  <c r="R16" i="1"/>
  <c r="R15" i="1"/>
  <c r="R14" i="1"/>
  <c r="E40" i="6"/>
  <c r="R36" i="1"/>
  <c r="J67" i="5"/>
  <c r="J101" i="5"/>
  <c r="R37" i="1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 s="1"/>
  <c r="H107" i="5"/>
  <c r="P107" i="5" s="1"/>
  <c r="H101" i="5"/>
  <c r="F95" i="5"/>
  <c r="F66" i="5"/>
  <c r="I26" i="1" s="1"/>
  <c r="I27" i="1"/>
  <c r="J27" i="5"/>
  <c r="J32" i="5"/>
  <c r="J110" i="5"/>
  <c r="J107" i="5"/>
  <c r="N107" i="5" s="1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N74" i="5" s="1"/>
  <c r="N72" i="5" s="1"/>
  <c r="N80" i="5" s="1"/>
  <c r="J77" i="5"/>
  <c r="J79" i="5"/>
  <c r="J30" i="5"/>
  <c r="J31" i="5"/>
  <c r="J33" i="5"/>
  <c r="N33" i="5" s="1"/>
  <c r="N29" i="5" s="1"/>
  <c r="J25" i="5"/>
  <c r="J26" i="5"/>
  <c r="J28" i="5"/>
  <c r="N28" i="5" s="1"/>
  <c r="N24" i="5" s="1"/>
  <c r="J40" i="5"/>
  <c r="J41" i="5"/>
  <c r="J42" i="5"/>
  <c r="J35" i="5"/>
  <c r="J36" i="5"/>
  <c r="N36" i="5" s="1"/>
  <c r="J37" i="5"/>
  <c r="N37" i="5" s="1"/>
  <c r="J43" i="5"/>
  <c r="J49" i="5"/>
  <c r="J46" i="5"/>
  <c r="N46" i="5" s="1"/>
  <c r="N48" i="5" s="1"/>
  <c r="N45" i="5" s="1"/>
  <c r="J47" i="5"/>
  <c r="J10" i="5"/>
  <c r="J11" i="5"/>
  <c r="J12" i="5"/>
  <c r="J15" i="5"/>
  <c r="J16" i="5"/>
  <c r="N16" i="5" s="1"/>
  <c r="J17" i="5"/>
  <c r="N17" i="5" s="1"/>
  <c r="J18" i="5"/>
  <c r="N18" i="5" s="1"/>
  <c r="J20" i="5"/>
  <c r="N20" i="5" s="1"/>
  <c r="J59" i="5"/>
  <c r="J60" i="5"/>
  <c r="R35" i="1"/>
  <c r="F24" i="5"/>
  <c r="F29" i="5"/>
  <c r="F38" i="5"/>
  <c r="F34" i="5"/>
  <c r="F8" i="5"/>
  <c r="I14" i="1" s="1"/>
  <c r="F19" i="5"/>
  <c r="F14" i="5" s="1"/>
  <c r="I15" i="1" s="1"/>
  <c r="X15" i="1" s="1"/>
  <c r="F48" i="5"/>
  <c r="F45" i="5" s="1"/>
  <c r="I17" i="1" s="1"/>
  <c r="F51" i="5"/>
  <c r="I18" i="1" s="1"/>
  <c r="F58" i="5"/>
  <c r="I19" i="1" s="1"/>
  <c r="H41" i="5"/>
  <c r="D18" i="6"/>
  <c r="H20" i="5"/>
  <c r="P20" i="5" s="1"/>
  <c r="H11" i="6"/>
  <c r="H12" i="6"/>
  <c r="H13" i="6"/>
  <c r="H16" i="6"/>
  <c r="H19" i="6"/>
  <c r="Q19" i="6" s="1"/>
  <c r="H20" i="6"/>
  <c r="Q20" i="6" s="1"/>
  <c r="H21" i="6"/>
  <c r="H30" i="6"/>
  <c r="H37" i="6"/>
  <c r="H35" i="6" s="1"/>
  <c r="F37" i="6"/>
  <c r="F30" i="6"/>
  <c r="F29" i="6"/>
  <c r="F16" i="6"/>
  <c r="F13" i="6"/>
  <c r="F12" i="6"/>
  <c r="H77" i="5"/>
  <c r="H79" i="5"/>
  <c r="H74" i="5"/>
  <c r="P74" i="5" s="1"/>
  <c r="P72" i="5" s="1"/>
  <c r="P80" i="5" s="1"/>
  <c r="H52" i="5"/>
  <c r="H53" i="5"/>
  <c r="H54" i="5"/>
  <c r="H55" i="5"/>
  <c r="H56" i="5"/>
  <c r="H9" i="5"/>
  <c r="H10" i="5"/>
  <c r="H11" i="5"/>
  <c r="H12" i="5"/>
  <c r="H15" i="5"/>
  <c r="H16" i="5"/>
  <c r="P16" i="5" s="1"/>
  <c r="H17" i="5"/>
  <c r="P17" i="5" s="1"/>
  <c r="H18" i="5"/>
  <c r="P18" i="5" s="1"/>
  <c r="H39" i="5"/>
  <c r="H40" i="5"/>
  <c r="H42" i="5"/>
  <c r="H35" i="5"/>
  <c r="H36" i="5"/>
  <c r="P36" i="5" s="1"/>
  <c r="H37" i="5"/>
  <c r="P37" i="5" s="1"/>
  <c r="H33" i="5"/>
  <c r="P33" i="5" s="1"/>
  <c r="P29" i="5" s="1"/>
  <c r="H28" i="5"/>
  <c r="P28" i="5" s="1"/>
  <c r="P24" i="5" s="1"/>
  <c r="H43" i="5"/>
  <c r="H60" i="5"/>
  <c r="H59" i="5"/>
  <c r="H47" i="5"/>
  <c r="H46" i="5"/>
  <c r="R46" i="5" s="1"/>
  <c r="J111" i="5"/>
  <c r="F109" i="5"/>
  <c r="L26" i="1"/>
  <c r="J39" i="5"/>
  <c r="H31" i="6"/>
  <c r="F84" i="5"/>
  <c r="F76" i="5"/>
  <c r="F31" i="6"/>
  <c r="H104" i="5"/>
  <c r="R28" i="1"/>
  <c r="J78" i="5"/>
  <c r="F11" i="6"/>
  <c r="J94" i="5"/>
  <c r="F21" i="6"/>
  <c r="L14" i="1"/>
  <c r="L34" i="1"/>
  <c r="N34" i="5" l="1"/>
  <c r="T105" i="5"/>
  <c r="R105" i="5"/>
  <c r="N105" i="5"/>
  <c r="N103" i="5"/>
  <c r="N112" i="5" s="1"/>
  <c r="N19" i="5"/>
  <c r="N23" i="5"/>
  <c r="N22" i="5" s="1"/>
  <c r="N14" i="5"/>
  <c r="H105" i="5"/>
  <c r="H103" i="5" s="1"/>
  <c r="H48" i="5"/>
  <c r="H45" i="5" s="1"/>
  <c r="R58" i="5"/>
  <c r="H58" i="5"/>
  <c r="Q37" i="6"/>
  <c r="Q35" i="6" s="1"/>
  <c r="M37" i="6"/>
  <c r="M35" i="6" s="1"/>
  <c r="R76" i="5"/>
  <c r="T74" i="5"/>
  <c r="T72" i="5" s="1"/>
  <c r="R74" i="5"/>
  <c r="R72" i="5" s="1"/>
  <c r="T107" i="5"/>
  <c r="T103" i="5" s="1"/>
  <c r="R107" i="5"/>
  <c r="R103" i="5" s="1"/>
  <c r="R95" i="5"/>
  <c r="R84" i="5"/>
  <c r="T100" i="5"/>
  <c r="R100" i="5"/>
  <c r="R66" i="5"/>
  <c r="T20" i="5"/>
  <c r="R20" i="5"/>
  <c r="T18" i="5"/>
  <c r="R18" i="5"/>
  <c r="T17" i="5"/>
  <c r="R17" i="5"/>
  <c r="T28" i="5"/>
  <c r="T24" i="5" s="1"/>
  <c r="R28" i="5"/>
  <c r="R24" i="5" s="1"/>
  <c r="T16" i="5"/>
  <c r="R16" i="5"/>
  <c r="T37" i="5"/>
  <c r="R37" i="5"/>
  <c r="T36" i="5"/>
  <c r="R36" i="5"/>
  <c r="T33" i="5"/>
  <c r="T29" i="5" s="1"/>
  <c r="R33" i="5"/>
  <c r="R29" i="5" s="1"/>
  <c r="T48" i="5"/>
  <c r="T45" i="5" s="1"/>
  <c r="R48" i="5"/>
  <c r="R45" i="5" s="1"/>
  <c r="R51" i="5"/>
  <c r="R8" i="5"/>
  <c r="T43" i="5"/>
  <c r="R38" i="5"/>
  <c r="Q29" i="6"/>
  <c r="M29" i="6"/>
  <c r="Q30" i="6"/>
  <c r="M30" i="6"/>
  <c r="Q31" i="6"/>
  <c r="M31" i="6"/>
  <c r="Q21" i="6"/>
  <c r="Q18" i="6" s="1"/>
  <c r="M21" i="6"/>
  <c r="M18" i="6" s="1"/>
  <c r="Q13" i="6"/>
  <c r="M13" i="6"/>
  <c r="Q14" i="6"/>
  <c r="M14" i="6"/>
  <c r="Q16" i="6"/>
  <c r="M16" i="6"/>
  <c r="Q11" i="6"/>
  <c r="M11" i="6"/>
  <c r="Q12" i="6"/>
  <c r="M12" i="6"/>
  <c r="Q15" i="6"/>
  <c r="M15" i="6"/>
  <c r="T8" i="5"/>
  <c r="T95" i="5"/>
  <c r="T84" i="5"/>
  <c r="T58" i="5"/>
  <c r="T76" i="5"/>
  <c r="T66" i="5"/>
  <c r="T38" i="5"/>
  <c r="T51" i="5"/>
  <c r="G24" i="6"/>
  <c r="G43" i="6" s="1"/>
  <c r="R26" i="1"/>
  <c r="T26" i="1" s="1"/>
  <c r="H66" i="5"/>
  <c r="P94" i="5"/>
  <c r="P84" i="5" s="1"/>
  <c r="P83" i="5" s="1"/>
  <c r="P105" i="5"/>
  <c r="P103" i="5" s="1"/>
  <c r="J72" i="5"/>
  <c r="H100" i="5"/>
  <c r="F83" i="5"/>
  <c r="I34" i="1" s="1"/>
  <c r="O34" i="1" s="1"/>
  <c r="J95" i="5"/>
  <c r="J105" i="5"/>
  <c r="J103" i="5" s="1"/>
  <c r="F103" i="5"/>
  <c r="I35" i="1" s="1"/>
  <c r="O35" i="1" s="1"/>
  <c r="P19" i="5"/>
  <c r="P14" i="5" s="1"/>
  <c r="P34" i="5"/>
  <c r="P23" i="5" s="1"/>
  <c r="P22" i="5" s="1"/>
  <c r="O14" i="1"/>
  <c r="X37" i="1"/>
  <c r="X36" i="1"/>
  <c r="O36" i="1"/>
  <c r="X27" i="1"/>
  <c r="O27" i="1"/>
  <c r="X26" i="1"/>
  <c r="O26" i="1"/>
  <c r="X19" i="1"/>
  <c r="O19" i="1"/>
  <c r="X18" i="1"/>
  <c r="O18" i="1"/>
  <c r="X17" i="1"/>
  <c r="O17" i="1"/>
  <c r="T14" i="1"/>
  <c r="X14" i="1"/>
  <c r="T15" i="1"/>
  <c r="T37" i="1"/>
  <c r="T36" i="1"/>
  <c r="T27" i="1"/>
  <c r="T19" i="1"/>
  <c r="T18" i="1"/>
  <c r="T17" i="1"/>
  <c r="H28" i="6"/>
  <c r="H40" i="6" s="1"/>
  <c r="H18" i="6"/>
  <c r="L30" i="1"/>
  <c r="D40" i="6"/>
  <c r="J19" i="5"/>
  <c r="J14" i="5" s="1"/>
  <c r="J58" i="5"/>
  <c r="H24" i="5"/>
  <c r="J51" i="5"/>
  <c r="H95" i="5"/>
  <c r="H29" i="5"/>
  <c r="E24" i="6"/>
  <c r="J38" i="5"/>
  <c r="J34" i="5"/>
  <c r="J24" i="5"/>
  <c r="H34" i="5"/>
  <c r="H76" i="5"/>
  <c r="H38" i="5"/>
  <c r="F18" i="6"/>
  <c r="F24" i="6" s="1"/>
  <c r="H72" i="5"/>
  <c r="H8" i="5"/>
  <c r="D24" i="6"/>
  <c r="H10" i="6"/>
  <c r="J109" i="5"/>
  <c r="J48" i="5"/>
  <c r="J45" i="5" s="1"/>
  <c r="J29" i="5"/>
  <c r="F23" i="5"/>
  <c r="F22" i="5" s="1"/>
  <c r="F61" i="5" s="1"/>
  <c r="I28" i="1"/>
  <c r="O28" i="1" s="1"/>
  <c r="F80" i="5"/>
  <c r="I61" i="5"/>
  <c r="J8" i="5"/>
  <c r="R21" i="1"/>
  <c r="I112" i="5"/>
  <c r="R34" i="1"/>
  <c r="L15" i="1"/>
  <c r="H19" i="5"/>
  <c r="H14" i="5" s="1"/>
  <c r="H51" i="5"/>
  <c r="J76" i="5"/>
  <c r="J66" i="5"/>
  <c r="J84" i="5"/>
  <c r="H84" i="5"/>
  <c r="T61" i="5" l="1"/>
  <c r="N61" i="5"/>
  <c r="R19" i="5"/>
  <c r="R14" i="5" s="1"/>
  <c r="T19" i="5"/>
  <c r="T14" i="5" s="1"/>
  <c r="R80" i="5"/>
  <c r="Q28" i="6"/>
  <c r="Q40" i="6" s="1"/>
  <c r="M10" i="6"/>
  <c r="M24" i="6" s="1"/>
  <c r="Q10" i="6"/>
  <c r="Q24" i="6" s="1"/>
  <c r="R34" i="5"/>
  <c r="R23" i="5" s="1"/>
  <c r="R22" i="5" s="1"/>
  <c r="T34" i="5"/>
  <c r="T23" i="5" s="1"/>
  <c r="T22" i="5" s="1"/>
  <c r="R83" i="5"/>
  <c r="M28" i="6"/>
  <c r="M40" i="6" s="1"/>
  <c r="T83" i="5"/>
  <c r="T80" i="5"/>
  <c r="R30" i="1"/>
  <c r="X35" i="1"/>
  <c r="P112" i="5"/>
  <c r="J83" i="5"/>
  <c r="J112" i="5" s="1"/>
  <c r="I114" i="5"/>
  <c r="F112" i="5"/>
  <c r="F114" i="5" s="1"/>
  <c r="T35" i="1"/>
  <c r="L21" i="1"/>
  <c r="O15" i="1"/>
  <c r="P61" i="5"/>
  <c r="O30" i="1"/>
  <c r="I30" i="1"/>
  <c r="X28" i="1"/>
  <c r="X30" i="1" s="1"/>
  <c r="I39" i="1"/>
  <c r="X34" i="1"/>
  <c r="T28" i="1"/>
  <c r="T30" i="1" s="1"/>
  <c r="R39" i="1"/>
  <c r="T34" i="1"/>
  <c r="H24" i="6"/>
  <c r="H43" i="6" s="1"/>
  <c r="D43" i="6"/>
  <c r="E43" i="6"/>
  <c r="F40" i="6"/>
  <c r="H83" i="5"/>
  <c r="H80" i="5"/>
  <c r="H23" i="5"/>
  <c r="H22" i="5" s="1"/>
  <c r="H61" i="5" s="1"/>
  <c r="R61" i="5" s="1"/>
  <c r="J23" i="5"/>
  <c r="J22" i="5" s="1"/>
  <c r="J80" i="5"/>
  <c r="I16" i="1"/>
  <c r="J61" i="5"/>
  <c r="T114" i="5" l="1"/>
  <c r="N114" i="5"/>
  <c r="Q43" i="6"/>
  <c r="M43" i="6"/>
  <c r="R42" i="1"/>
  <c r="G112" i="5"/>
  <c r="G114" i="5" s="1"/>
  <c r="H111" i="5"/>
  <c r="R109" i="5" s="1"/>
  <c r="R112" i="5" s="1"/>
  <c r="L37" i="1"/>
  <c r="X39" i="1"/>
  <c r="X42" i="1" s="1"/>
  <c r="T39" i="1"/>
  <c r="T42" i="1" s="1"/>
  <c r="I42" i="1"/>
  <c r="X16" i="1"/>
  <c r="X21" i="1" s="1"/>
  <c r="O16" i="1"/>
  <c r="O21" i="1" s="1"/>
  <c r="J114" i="5"/>
  <c r="P114" i="5"/>
  <c r="I21" i="1"/>
  <c r="T16" i="1"/>
  <c r="T21" i="1" s="1"/>
  <c r="F43" i="6"/>
  <c r="H109" i="5" l="1"/>
  <c r="H112" i="5" s="1"/>
  <c r="H114" i="5" s="1"/>
  <c r="R114" i="5" s="1"/>
  <c r="T109" i="5"/>
  <c r="T112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<sst xmlns="http://schemas.openxmlformats.org/spreadsheetml/2006/main" count="236" uniqueCount="160">
  <si>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</si>
  <si>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</si>
  <si>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</si>
  <si>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</si>
  <si>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</si>
  <si>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</si>
  <si>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</si>
  <si>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</si>
  <si>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</si>
  <si>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</si>
  <si>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</si>
  <si>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</si>
  <si>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</si>
  <si>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</si>
  <si>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</si>
  <si>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</si>
  <si>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</si>
  <si>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</si>
  <si>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</si>
  <si>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</si>
  <si>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</si>
  <si>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</si>
  <si>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</si>
  <si>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</si>
  <si>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</si>
  <si>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</si>
  <si>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</si>
  <si>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</si>
  <si>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</si>
  <si>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</si>
  <si>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</si>
  <si>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</si>
  <si>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</si>
  <si>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</si>
  <si>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</si>
  <si>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</si>
  <si>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</si>
  <si>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</si>
  <si>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</si>
  <si>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</si>
  <si>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</si>
  <si>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</si>
  <si>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</si>
  <si>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</si>
  <si>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</si>
  <si>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</si>
  <si>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</si>
  <si>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</si>
  <si>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</si>
  <si>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</si>
  <si>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</si>
  <si>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</si>
  <si>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</si>
  <si>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</si>
  <si>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</si>
  <si>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</si>
  <si>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</si>
  <si>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</si>
  <si>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</si>
  <si>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</si>
  <si>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</si>
  <si>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</si>
  <si>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</si>
  <si>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</si>
  <si>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</si>
  <si>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</si>
  <si>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</si>
  <si>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</si>
  <si>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</si>
  <si>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</si>
  <si>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</si>
  <si>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</si>
  <si>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</si>
  <si>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</si>
  <si>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</si>
  <si>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</si>
  <si>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</si>
  <si>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</si>
  <si>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</si>
  <si>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</si>
  <si>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</si>
  <si>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</si>
  <si>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</si>
  <si>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</si>
  <si>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</si>
  <si>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</si>
  <si>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</si>
  <si>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</si>
  <si>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</si>
  <si>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</si>
  <si>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</si>
  <si>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</si>
  <si>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</si>
  <si>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</si>
  <si>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</si>
  <si>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</si>
  <si>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</si>
  <si>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</si>
  <si>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</si>
  <si>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</si>
  <si>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</si>
  <si>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</si>
  <si>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</si>
  <si>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</si>
  <si>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</si>
  <si>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</si>
  <si>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</si>
  <si>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</si>
  <si>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</si>
  <si>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</si>
  <si>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</si>
  <si>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</si>
  <si>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</si>
  <si>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</si>
  <si>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</si>
  <si>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</si>
  <si>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</si>
  <si>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t xml:space="preserve">          FONDO DE SANEAMIENTO Y FORTALECIMIENTO FINANCIERO</t>
  </si>
  <si>
    <t xml:space="preserve">Otros Gastos </t>
  </si>
  <si>
    <t>Variación</t>
  </si>
  <si>
    <t>Diciembre 2016</t>
  </si>
  <si>
    <t xml:space="preserve">Superávit o Déficit </t>
  </si>
  <si>
    <t>Diciembre 2017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</si>
  <si>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</si>
  <si>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</si>
  <si>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</si>
  <si>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</si>
  <si>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</si>
  <si>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Diciembre 2018</t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</si>
  <si>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</si>
  <si>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</si>
  <si>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</si>
  <si>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</si>
  <si>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                           FONDO DE SANEAMIENTO Y FORTALECIMIENTO FINANCIERO</t>
  </si>
  <si>
    <t>Diciembre 2019</t>
  </si>
  <si>
    <t xml:space="preserve">Gastos de Funcionamiento </t>
  </si>
  <si>
    <t xml:space="preserve">Gastos de  Activos Extraordinarios  </t>
  </si>
  <si>
    <t xml:space="preserve">Gestión de Recuperación y Comercialización </t>
  </si>
  <si>
    <t xml:space="preserve">INGRESOS NO DE OPERACIÓN </t>
  </si>
  <si>
    <t xml:space="preserve">INGRESOS DE OPERACIÓN  </t>
  </si>
  <si>
    <t xml:space="preserve">Efectivo y Equivalentes   </t>
  </si>
  <si>
    <t xml:space="preserve">Inversiones Financieras   </t>
  </si>
  <si>
    <t xml:space="preserve">Cartera de Préstamos - netos  </t>
  </si>
  <si>
    <t xml:space="preserve">Activos extraordinarios - neto  </t>
  </si>
  <si>
    <t xml:space="preserve">Otros Activos </t>
  </si>
  <si>
    <t xml:space="preserve">Propiedad, Planta y Equipo - neto </t>
  </si>
  <si>
    <t xml:space="preserve">Cuentas por pagar  </t>
  </si>
  <si>
    <t xml:space="preserve">Obligaciones con Banco Central de Reserva </t>
  </si>
  <si>
    <t xml:space="preserve">Otros Pasivos </t>
  </si>
  <si>
    <t xml:space="preserve">Patrimonio 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</si>
  <si>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</si>
  <si>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</si>
  <si>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</si>
  <si>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>Gastos por Constitución de Reservas de Saneamiento</t>
  </si>
  <si>
    <t>Marzo 2020</t>
  </si>
  <si>
    <t>Abril 2020</t>
  </si>
  <si>
    <t>Abril 2019</t>
  </si>
  <si>
    <t>Balance General al 30 de Abril de 2020</t>
  </si>
  <si>
    <t>Estado de Resultados del  1 de Enero al 30 de Abril de 2020</t>
  </si>
  <si>
    <t>Al 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</si>
</sst>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400">
    <xf numFmtId="0" fontId="0" fillId="0" borderId="0" xfId="0"/>
    <xf numFmtId="43" fontId="12" fillId="0" borderId="0" xfId="1" applyFont="1"/>
    <xf numFmtId="0" fontId="12" fillId="0" borderId="0" xfId="0" applyFont="1"/>
    <xf numFmtId="0" fontId="13" fillId="0" borderId="0" xfId="0" applyFont="1"/>
    <xf numFmtId="167" fontId="14" fillId="0" borderId="24" xfId="0" applyNumberFormat="1" applyFont="1" applyBorder="1"/>
    <xf numFmtId="167" fontId="14" fillId="0" borderId="18" xfId="0" applyNumberFormat="1" applyFont="1" applyBorder="1"/>
    <xf numFmtId="167" fontId="14" fillId="0" borderId="25" xfId="0" applyNumberFormat="1" applyFont="1" applyBorder="1"/>
    <xf numFmtId="49" fontId="15" fillId="0" borderId="26" xfId="0" applyNumberFormat="1" applyFont="1" applyBorder="1" applyAlignment="1">
      <alignment horizontal="center" vertical="center" wrapText="1"/>
    </xf>
    <xf numFmtId="49" fontId="15" fillId="0" borderId="45" xfId="0" applyNumberFormat="1" applyFont="1" applyBorder="1" applyAlignment="1">
      <alignment horizontal="center" vertical="center" wrapText="1"/>
    </xf>
    <xf numFmtId="167" fontId="14" fillId="0" borderId="28" xfId="0" applyNumberFormat="1" applyFont="1" applyBorder="1" applyAlignment="1">
      <alignment horizontal="centerContinuous"/>
    </xf>
    <xf numFmtId="167" fontId="14" fillId="0" borderId="0" xfId="0" applyNumberFormat="1" applyFont="1" applyAlignment="1">
      <alignment horizontal="centerContinuous"/>
    </xf>
    <xf numFmtId="167" fontId="14" fillId="0" borderId="29" xfId="0" applyNumberFormat="1" applyFont="1" applyBorder="1" applyAlignment="1">
      <alignment horizontal="centerContinuous"/>
    </xf>
    <xf numFmtId="167" fontId="14" fillId="0" borderId="23" xfId="0" applyNumberFormat="1" applyFont="1" applyBorder="1" applyAlignment="1">
      <alignment horizontal="centerContinuous" vertical="center"/>
    </xf>
    <xf numFmtId="168" fontId="15" fillId="0" borderId="30" xfId="0" applyNumberFormat="1" applyFont="1" applyBorder="1" applyAlignment="1">
      <alignment horizontal="centerContinuous" vertical="center"/>
    </xf>
    <xf numFmtId="167" fontId="20" fillId="0" borderId="9" xfId="0" applyNumberFormat="1" applyFont="1" applyBorder="1" applyAlignment="1">
      <alignment horizontal="left"/>
    </xf>
    <xf numFmtId="167" fontId="21" fillId="0" borderId="10" xfId="0" applyNumberFormat="1" applyFont="1" applyBorder="1" applyAlignment="1">
      <alignment horizontal="left"/>
    </xf>
    <xf numFmtId="167" fontId="15" fillId="0" borderId="11" xfId="0" applyNumberFormat="1" applyFont="1" applyBorder="1"/>
    <xf numFmtId="167" fontId="18" fillId="0" borderId="23" xfId="0" applyNumberFormat="1" applyFont="1" applyBorder="1"/>
    <xf numFmtId="167" fontId="21" fillId="0" borderId="12" xfId="0" applyNumberFormat="1" applyFont="1" applyBorder="1" applyAlignment="1">
      <alignment horizontal="left"/>
    </xf>
    <xf numFmtId="167" fontId="17" fillId="0" borderId="29" xfId="0" applyNumberFormat="1" applyFont="1" applyBorder="1" applyAlignment="1">
      <alignment horizontal="left"/>
    </xf>
    <xf numFmtId="167" fontId="21" fillId="0" borderId="0" xfId="0" applyNumberFormat="1" applyFont="1" applyAlignment="1">
      <alignment horizontal="left"/>
    </xf>
    <xf numFmtId="167" fontId="15" fillId="0" borderId="13" xfId="0" applyNumberFormat="1" applyFont="1" applyBorder="1" applyAlignment="1">
      <alignment horizontal="left"/>
    </xf>
    <xf numFmtId="167" fontId="17" fillId="0" borderId="19" xfId="0" applyNumberFormat="1" applyFont="1" applyBorder="1" applyAlignment="1">
      <alignment horizontal="right"/>
    </xf>
    <xf numFmtId="167" fontId="17" fillId="0" borderId="29" xfId="0" applyNumberFormat="1" applyFont="1" applyBorder="1"/>
    <xf numFmtId="167" fontId="12" fillId="0" borderId="0" xfId="0" applyNumberFormat="1" applyFont="1"/>
    <xf numFmtId="167" fontId="15" fillId="0" borderId="12" xfId="0" applyNumberFormat="1" applyFont="1" applyBorder="1"/>
    <xf numFmtId="167" fontId="17" fillId="0" borderId="0" xfId="0" applyNumberFormat="1" applyFont="1"/>
    <xf numFmtId="167" fontId="17" fillId="0" borderId="22" xfId="0" applyNumberFormat="1" applyFont="1" applyBorder="1" applyAlignment="1">
      <alignment horizontal="right"/>
    </xf>
    <xf numFmtId="167" fontId="17" fillId="0" borderId="31" xfId="0" applyNumberFormat="1" applyFont="1" applyBorder="1"/>
    <xf numFmtId="167" fontId="17" fillId="0" borderId="32" xfId="0" applyNumberFormat="1" applyFont="1" applyBorder="1"/>
    <xf numFmtId="167" fontId="15" fillId="0" borderId="0" xfId="0" applyNumberFormat="1" applyFont="1"/>
    <xf numFmtId="167" fontId="15" fillId="0" borderId="13" xfId="0" applyNumberFormat="1" applyFont="1" applyBorder="1"/>
    <xf numFmtId="167" fontId="15" fillId="0" borderId="19" xfId="0" applyNumberFormat="1" applyFont="1" applyBorder="1"/>
    <xf numFmtId="167" fontId="15" fillId="0" borderId="29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8" fillId="0" borderId="22" xfId="0" applyNumberFormat="1" applyFont="1" applyBorder="1"/>
    <xf numFmtId="167" fontId="15" fillId="0" borderId="0" xfId="0" applyNumberFormat="1" applyFont="1" applyAlignment="1">
      <alignment horizontal="left"/>
    </xf>
    <xf numFmtId="167" fontId="17" fillId="0" borderId="13" xfId="0" applyNumberFormat="1" applyFont="1" applyBorder="1" applyAlignment="1">
      <alignment horizontal="left"/>
    </xf>
    <xf numFmtId="4" fontId="12" fillId="0" borderId="0" xfId="0" applyNumberFormat="1" applyFont="1"/>
    <xf numFmtId="167" fontId="17" fillId="0" borderId="19" xfId="0" applyNumberFormat="1" applyFont="1" applyBorder="1"/>
    <xf numFmtId="43" fontId="12" fillId="0" borderId="0" xfId="0" applyNumberFormat="1" applyFont="1"/>
    <xf numFmtId="167" fontId="17" fillId="0" borderId="22" xfId="0" applyNumberFormat="1" applyFont="1" applyBorder="1"/>
    <xf numFmtId="167" fontId="17" fillId="0" borderId="33" xfId="0" applyNumberFormat="1" applyFont="1" applyBorder="1"/>
    <xf numFmtId="167" fontId="22" fillId="0" borderId="0" xfId="0" applyNumberFormat="1" applyFont="1" applyAlignment="1">
      <alignment horizontal="left"/>
    </xf>
    <xf numFmtId="167" fontId="22" fillId="0" borderId="13" xfId="0" applyNumberFormat="1" applyFont="1" applyBorder="1" applyAlignment="1">
      <alignment horizontal="left"/>
    </xf>
    <xf numFmtId="167" fontId="17" fillId="0" borderId="22" xfId="1" applyNumberFormat="1" applyFont="1" applyBorder="1"/>
    <xf numFmtId="167" fontId="18" fillId="0" borderId="19" xfId="0" applyNumberFormat="1" applyFont="1" applyBorder="1"/>
    <xf numFmtId="167" fontId="18" fillId="0" borderId="12" xfId="0" applyNumberFormat="1" applyFont="1" applyBorder="1"/>
    <xf numFmtId="167" fontId="15" fillId="0" borderId="29" xfId="0" applyNumberFormat="1" applyFont="1" applyBorder="1" applyAlignment="1">
      <alignment horizontal="left"/>
    </xf>
    <xf numFmtId="0" fontId="12" fillId="0" borderId="13" xfId="0" applyFont="1" applyBorder="1"/>
    <xf numFmtId="167" fontId="23" fillId="0" borderId="27" xfId="0" applyNumberFormat="1" applyFont="1" applyBorder="1"/>
    <xf numFmtId="0" fontId="12" fillId="0" borderId="34" xfId="0" applyFont="1" applyBorder="1"/>
    <xf numFmtId="167" fontId="23" fillId="0" borderId="35" xfId="0" applyNumberFormat="1" applyFont="1" applyBorder="1"/>
    <xf numFmtId="167" fontId="17" fillId="0" borderId="29" xfId="0" applyNumberFormat="1" applyFont="1" applyBorder="1" applyAlignment="1">
      <alignment horizontal="right"/>
    </xf>
    <xf numFmtId="167" fontId="17" fillId="0" borderId="13" xfId="0" applyNumberFormat="1" applyFont="1" applyBorder="1"/>
    <xf numFmtId="167" fontId="17" fillId="0" borderId="36" xfId="0" applyNumberFormat="1" applyFont="1" applyBorder="1" applyAlignment="1">
      <alignment horizontal="right"/>
    </xf>
    <xf numFmtId="167" fontId="17" fillId="0" borderId="36" xfId="0" applyNumberFormat="1" applyFont="1" applyBorder="1"/>
    <xf numFmtId="167" fontId="17" fillId="0" borderId="37" xfId="0" applyNumberFormat="1" applyFont="1" applyBorder="1"/>
    <xf numFmtId="167" fontId="17" fillId="0" borderId="17" xfId="0" applyNumberFormat="1" applyFont="1" applyBorder="1"/>
    <xf numFmtId="167" fontId="17" fillId="0" borderId="38" xfId="0" applyNumberFormat="1" applyFont="1" applyBorder="1"/>
    <xf numFmtId="167" fontId="17" fillId="0" borderId="34" xfId="0" applyNumberFormat="1" applyFont="1" applyBorder="1"/>
    <xf numFmtId="167" fontId="17" fillId="0" borderId="0" xfId="0" applyNumberFormat="1" applyFont="1" applyAlignment="1">
      <alignment horizontal="left"/>
    </xf>
    <xf numFmtId="167" fontId="17" fillId="0" borderId="16" xfId="0" applyNumberFormat="1" applyFont="1" applyBorder="1"/>
    <xf numFmtId="167" fontId="17" fillId="0" borderId="39" xfId="0" applyNumberFormat="1" applyFont="1" applyBorder="1"/>
    <xf numFmtId="167" fontId="18" fillId="0" borderId="29" xfId="0" applyNumberFormat="1" applyFont="1" applyBorder="1"/>
    <xf numFmtId="167" fontId="15" fillId="0" borderId="34" xfId="0" applyNumberFormat="1" applyFont="1" applyBorder="1" applyAlignment="1">
      <alignment horizontal="left"/>
    </xf>
    <xf numFmtId="167" fontId="17" fillId="0" borderId="40" xfId="0" applyNumberFormat="1" applyFont="1" applyBorder="1"/>
    <xf numFmtId="167" fontId="17" fillId="0" borderId="31" xfId="0" applyNumberFormat="1" applyFont="1" applyBorder="1" applyAlignment="1">
      <alignment horizontal="right"/>
    </xf>
    <xf numFmtId="167" fontId="21" fillId="0" borderId="13" xfId="0" applyNumberFormat="1" applyFont="1" applyBorder="1" applyAlignment="1">
      <alignment horizontal="left"/>
    </xf>
    <xf numFmtId="167" fontId="23" fillId="0" borderId="27" xfId="0" applyNumberFormat="1" applyFont="1" applyBorder="1" applyAlignment="1">
      <alignment horizontal="right"/>
    </xf>
    <xf numFmtId="167" fontId="18" fillId="0" borderId="27" xfId="0" applyNumberFormat="1" applyFont="1" applyBorder="1"/>
    <xf numFmtId="167" fontId="17" fillId="0" borderId="32" xfId="1" applyNumberFormat="1" applyFont="1" applyBorder="1"/>
    <xf numFmtId="167" fontId="17" fillId="0" borderId="12" xfId="0" applyNumberFormat="1" applyFont="1" applyBorder="1"/>
    <xf numFmtId="167" fontId="15" fillId="0" borderId="36" xfId="0" applyNumberFormat="1" applyFont="1" applyBorder="1"/>
    <xf numFmtId="167" fontId="21" fillId="0" borderId="16" xfId="0" applyNumberFormat="1" applyFont="1" applyBorder="1" applyAlignment="1">
      <alignment horizontal="left"/>
    </xf>
    <xf numFmtId="167" fontId="22" fillId="0" borderId="14" xfId="0" applyNumberFormat="1" applyFont="1" applyBorder="1" applyAlignment="1">
      <alignment horizontal="left"/>
    </xf>
    <xf numFmtId="167" fontId="17" fillId="0" borderId="47" xfId="0" applyNumberFormat="1" applyFont="1" applyBorder="1"/>
    <xf numFmtId="167" fontId="15" fillId="0" borderId="24" xfId="0" applyNumberFormat="1" applyFont="1" applyBorder="1" applyAlignment="1">
      <alignment horizontal="centerContinuous"/>
    </xf>
    <xf numFmtId="167" fontId="15" fillId="0" borderId="18" xfId="0" applyNumberFormat="1" applyFont="1" applyBorder="1" applyAlignment="1">
      <alignment horizontal="centerContinuous"/>
    </xf>
    <xf numFmtId="167" fontId="15" fillId="0" borderId="25" xfId="0" applyNumberFormat="1" applyFont="1" applyBorder="1" applyAlignment="1">
      <alignment horizontal="centerContinuous"/>
    </xf>
    <xf numFmtId="167" fontId="18" fillId="0" borderId="41" xfId="0" applyNumberFormat="1" applyFont="1" applyBorder="1"/>
    <xf numFmtId="167" fontId="18" fillId="0" borderId="42" xfId="0" applyNumberFormat="1" applyFont="1" applyBorder="1"/>
    <xf numFmtId="167" fontId="15" fillId="0" borderId="0" xfId="0" applyNumberFormat="1" applyFont="1" applyAlignment="1">
      <alignment horizontal="centerContinuous"/>
    </xf>
    <xf numFmtId="167" fontId="15" fillId="0" borderId="9" xfId="0" applyNumberFormat="1" applyFont="1" applyBorder="1" applyAlignment="1">
      <alignment horizontal="centerContinuous"/>
    </xf>
    <xf numFmtId="167" fontId="15" fillId="0" borderId="10" xfId="0" applyNumberFormat="1" applyFont="1" applyBorder="1" applyAlignment="1">
      <alignment horizontal="centerContinuous"/>
    </xf>
    <xf numFmtId="167" fontId="15" fillId="0" borderId="11" xfId="0" applyNumberFormat="1" applyFont="1" applyBorder="1" applyAlignment="1">
      <alignment horizontal="centerContinuous"/>
    </xf>
    <xf numFmtId="167" fontId="15" fillId="0" borderId="16" xfId="0" applyNumberFormat="1" applyFont="1" applyBorder="1" applyAlignment="1">
      <alignment horizontal="centerContinuous"/>
    </xf>
    <xf numFmtId="167" fontId="15" fillId="0" borderId="14" xfId="0" applyNumberFormat="1" applyFont="1" applyBorder="1" applyAlignment="1">
      <alignment horizontal="centerContinuous"/>
    </xf>
    <xf numFmtId="167" fontId="15" fillId="0" borderId="17" xfId="0" applyNumberFormat="1" applyFont="1" applyBorder="1" applyAlignment="1">
      <alignment horizontal="centerContinuous"/>
    </xf>
    <xf numFmtId="167" fontId="15" fillId="0" borderId="30" xfId="0" applyNumberFormat="1" applyFont="1" applyBorder="1" applyAlignment="1">
      <alignment horizontal="centerContinuous"/>
    </xf>
    <xf numFmtId="168" fontId="15" fillId="0" borderId="30" xfId="0" applyNumberFormat="1" applyFont="1" applyBorder="1" applyAlignment="1">
      <alignment horizontal="centerContinuous"/>
    </xf>
    <xf numFmtId="167" fontId="15" fillId="0" borderId="33" xfId="0" applyNumberFormat="1" applyFont="1" applyBorder="1" applyAlignment="1">
      <alignment horizontal="center"/>
    </xf>
    <xf numFmtId="167" fontId="14" fillId="0" borderId="22" xfId="0" applyNumberFormat="1" applyFont="1" applyBorder="1" applyAlignment="1">
      <alignment horizontal="centerContinuous"/>
    </xf>
    <xf numFmtId="167" fontId="20" fillId="0" borderId="28" xfId="0" applyNumberFormat="1" applyFont="1" applyBorder="1" applyAlignment="1">
      <alignment horizontal="left"/>
    </xf>
    <xf numFmtId="167" fontId="21" fillId="0" borderId="28" xfId="0" applyNumberFormat="1" applyFont="1" applyBorder="1" applyAlignment="1">
      <alignment horizontal="left"/>
    </xf>
    <xf numFmtId="167" fontId="15" fillId="0" borderId="28" xfId="0" applyNumberFormat="1" applyFont="1" applyBorder="1" applyAlignment="1">
      <alignment horizontal="centerContinuous"/>
    </xf>
    <xf numFmtId="167" fontId="15" fillId="0" borderId="16" xfId="0" applyNumberFormat="1" applyFont="1" applyBorder="1"/>
    <xf numFmtId="167" fontId="15" fillId="0" borderId="37" xfId="0" applyNumberFormat="1" applyFont="1" applyBorder="1"/>
    <xf numFmtId="167" fontId="15" fillId="0" borderId="28" xfId="0" applyNumberFormat="1" applyFont="1" applyBorder="1"/>
    <xf numFmtId="167" fontId="17" fillId="0" borderId="45" xfId="0" applyNumberFormat="1" applyFont="1" applyBorder="1"/>
    <xf numFmtId="167" fontId="17" fillId="0" borderId="35" xfId="0" applyNumberFormat="1" applyFont="1" applyBorder="1"/>
    <xf numFmtId="167" fontId="17" fillId="0" borderId="69" xfId="0" applyNumberFormat="1" applyFont="1" applyBorder="1"/>
    <xf numFmtId="167" fontId="15" fillId="0" borderId="43" xfId="0" applyNumberFormat="1" applyFont="1" applyBorder="1"/>
    <xf numFmtId="167" fontId="15" fillId="0" borderId="21" xfId="0" applyNumberFormat="1" applyFont="1" applyBorder="1"/>
    <xf numFmtId="167" fontId="15" fillId="0" borderId="30" xfId="0" applyNumberFormat="1" applyFont="1" applyBorder="1" applyAlignment="1">
      <alignment horizontal="center"/>
    </xf>
    <xf numFmtId="167" fontId="17" fillId="0" borderId="44" xfId="0" applyNumberFormat="1" applyFont="1" applyBorder="1"/>
    <xf numFmtId="167" fontId="15" fillId="0" borderId="44" xfId="0" applyNumberFormat="1" applyFont="1" applyBorder="1"/>
    <xf numFmtId="167" fontId="15" fillId="0" borderId="43" xfId="0" applyNumberFormat="1" applyFont="1" applyBorder="1" applyAlignment="1">
      <alignment horizontal="centerContinuous"/>
    </xf>
    <xf numFmtId="167" fontId="15" fillId="0" borderId="21" xfId="0" applyNumberFormat="1" applyFont="1" applyBorder="1" applyAlignment="1">
      <alignment horizontal="centerContinuous"/>
    </xf>
    <xf numFmtId="167" fontId="17" fillId="0" borderId="23" xfId="0" applyNumberFormat="1" applyFont="1" applyBorder="1"/>
    <xf numFmtId="167" fontId="15" fillId="0" borderId="23" xfId="0" applyNumberFormat="1" applyFont="1" applyBorder="1"/>
    <xf numFmtId="167" fontId="18" fillId="0" borderId="45" xfId="0" applyNumberFormat="1" applyFont="1" applyBorder="1"/>
    <xf numFmtId="167" fontId="23" fillId="0" borderId="46" xfId="0" applyNumberFormat="1" applyFont="1" applyBorder="1"/>
    <xf numFmtId="167" fontId="17" fillId="0" borderId="28" xfId="0" applyNumberFormat="1" applyFont="1" applyBorder="1"/>
    <xf numFmtId="167" fontId="17" fillId="0" borderId="46" xfId="0" applyNumberFormat="1" applyFont="1" applyBorder="1"/>
    <xf numFmtId="167" fontId="17" fillId="0" borderId="48" xfId="0" applyNumberFormat="1" applyFont="1" applyBorder="1"/>
    <xf numFmtId="167" fontId="23" fillId="0" borderId="37" xfId="0" applyNumberFormat="1" applyFont="1" applyBorder="1"/>
    <xf numFmtId="167" fontId="17" fillId="0" borderId="27" xfId="0" applyNumberFormat="1" applyFont="1" applyBorder="1"/>
    <xf numFmtId="167" fontId="17" fillId="0" borderId="49" xfId="0" applyNumberFormat="1" applyFont="1" applyBorder="1"/>
    <xf numFmtId="167" fontId="15" fillId="0" borderId="20" xfId="0" applyNumberFormat="1" applyFont="1" applyBorder="1"/>
    <xf numFmtId="167" fontId="17" fillId="0" borderId="19" xfId="1" applyNumberFormat="1" applyFont="1" applyBorder="1"/>
    <xf numFmtId="167" fontId="17" fillId="0" borderId="29" xfId="1" applyNumberFormat="1" applyFont="1" applyBorder="1"/>
    <xf numFmtId="167" fontId="18" fillId="0" borderId="22" xfId="1" applyNumberFormat="1" applyFont="1" applyBorder="1"/>
    <xf numFmtId="167" fontId="15" fillId="0" borderId="21" xfId="0" applyNumberFormat="1" applyFont="1" applyBorder="1" applyAlignment="1">
      <alignment horizontal="center"/>
    </xf>
    <xf numFmtId="167" fontId="15" fillId="0" borderId="32" xfId="0" applyNumberFormat="1" applyFont="1" applyBorder="1"/>
    <xf numFmtId="167" fontId="18" fillId="0" borderId="50" xfId="0" applyNumberFormat="1" applyFont="1" applyBorder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9" fontId="12" fillId="0" borderId="0" xfId="2" applyNumberFormat="1" applyFont="1"/>
    <xf numFmtId="0" fontId="2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Border="1"/>
    <xf numFmtId="0" fontId="15" fillId="0" borderId="11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7" fontId="18" fillId="0" borderId="52" xfId="0" applyNumberFormat="1" applyFont="1" applyBorder="1"/>
    <xf numFmtId="167" fontId="18" fillId="0" borderId="32" xfId="0" applyNumberFormat="1" applyFont="1" applyBorder="1"/>
    <xf numFmtId="0" fontId="25" fillId="0" borderId="0" xfId="0" applyFont="1" applyAlignment="1">
      <alignment horizontal="justify" vertical="center" readingOrder="1"/>
    </xf>
    <xf numFmtId="0" fontId="17" fillId="0" borderId="0" xfId="0" applyFont="1" applyAlignment="1">
      <alignment horizontal="left"/>
    </xf>
    <xf numFmtId="169" fontId="17" fillId="0" borderId="0" xfId="2" applyNumberFormat="1" applyFont="1"/>
    <xf numFmtId="167" fontId="17" fillId="0" borderId="52" xfId="0" applyNumberFormat="1" applyFont="1" applyBorder="1"/>
    <xf numFmtId="0" fontId="15" fillId="0" borderId="54" xfId="0" applyFont="1" applyBorder="1"/>
    <xf numFmtId="167" fontId="18" fillId="0" borderId="55" xfId="0" applyNumberFormat="1" applyFont="1" applyBorder="1"/>
    <xf numFmtId="167" fontId="18" fillId="0" borderId="56" xfId="0" applyNumberFormat="1" applyFont="1" applyBorder="1"/>
    <xf numFmtId="0" fontId="15" fillId="0" borderId="58" xfId="0" applyFont="1" applyBorder="1"/>
    <xf numFmtId="167" fontId="15" fillId="0" borderId="59" xfId="0" applyNumberFormat="1" applyFont="1" applyBorder="1"/>
    <xf numFmtId="167" fontId="15" fillId="0" borderId="60" xfId="0" applyNumberFormat="1" applyFont="1" applyBorder="1"/>
    <xf numFmtId="0" fontId="15" fillId="0" borderId="12" xfId="0" applyFont="1" applyBorder="1"/>
    <xf numFmtId="167" fontId="18" fillId="0" borderId="61" xfId="0" applyNumberFormat="1" applyFont="1" applyBorder="1"/>
    <xf numFmtId="0" fontId="26" fillId="0" borderId="0" xfId="0" applyFont="1"/>
    <xf numFmtId="10" fontId="26" fillId="0" borderId="0" xfId="2" applyNumberFormat="1" applyFont="1"/>
    <xf numFmtId="4" fontId="26" fillId="0" borderId="0" xfId="0" applyNumberFormat="1" applyFont="1"/>
    <xf numFmtId="0" fontId="15" fillId="0" borderId="0" xfId="0" applyFont="1" applyAlignment="1">
      <alignment horizontal="left"/>
    </xf>
    <xf numFmtId="167" fontId="15" fillId="0" borderId="22" xfId="0" applyNumberFormat="1" applyFont="1" applyBorder="1"/>
    <xf numFmtId="167" fontId="15" fillId="0" borderId="61" xfId="0" applyNumberFormat="1" applyFont="1" applyBorder="1"/>
    <xf numFmtId="167" fontId="17" fillId="0" borderId="71" xfId="0" applyNumberFormat="1" applyFont="1" applyBorder="1"/>
    <xf numFmtId="167" fontId="17" fillId="0" borderId="72" xfId="0" applyNumberFormat="1" applyFont="1" applyBorder="1"/>
    <xf numFmtId="0" fontId="17" fillId="0" borderId="14" xfId="0" applyFont="1" applyBorder="1"/>
    <xf numFmtId="2" fontId="12" fillId="0" borderId="0" xfId="0" applyNumberFormat="1" applyFont="1"/>
    <xf numFmtId="0" fontId="15" fillId="0" borderId="66" xfId="0" applyFont="1" applyBorder="1"/>
    <xf numFmtId="167" fontId="15" fillId="0" borderId="66" xfId="0" applyNumberFormat="1" applyFont="1" applyBorder="1"/>
    <xf numFmtId="167" fontId="15" fillId="0" borderId="63" xfId="0" applyNumberFormat="1" applyFont="1" applyBorder="1"/>
    <xf numFmtId="167" fontId="18" fillId="0" borderId="67" xfId="0" applyNumberFormat="1" applyFont="1" applyBorder="1"/>
    <xf numFmtId="167" fontId="18" fillId="0" borderId="65" xfId="0" applyNumberFormat="1" applyFont="1" applyBorder="1"/>
    <xf numFmtId="43" fontId="17" fillId="0" borderId="0" xfId="0" applyNumberFormat="1" applyFont="1"/>
    <xf numFmtId="0" fontId="27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165" fontId="16" fillId="2" borderId="0" xfId="1" applyNumberFormat="1" applyFont="1" applyFill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28" fillId="2" borderId="0" xfId="1" applyNumberFormat="1" applyFont="1" applyFill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Alignment="1">
      <alignment horizontal="left"/>
    </xf>
    <xf numFmtId="165" fontId="13" fillId="2" borderId="0" xfId="0" applyNumberFormat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167" fontId="15" fillId="0" borderId="27" xfId="0" applyNumberFormat="1" applyFont="1" applyBorder="1" applyAlignment="1">
      <alignment horizontal="centerContinuous" vertical="center" wrapText="1"/>
    </xf>
    <xf numFmtId="167" fontId="15" fillId="0" borderId="75" xfId="0" applyNumberFormat="1" applyFont="1" applyBorder="1"/>
    <xf numFmtId="167" fontId="15" fillId="0" borderId="77" xfId="0" applyNumberFormat="1" applyFont="1" applyBorder="1"/>
    <xf numFmtId="167" fontId="15" fillId="0" borderId="78" xfId="0" applyNumberFormat="1" applyFont="1" applyBorder="1"/>
    <xf numFmtId="167" fontId="15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33" xfId="0" applyNumberFormat="1" applyFont="1" applyBorder="1"/>
    <xf numFmtId="167" fontId="15" fillId="0" borderId="79" xfId="0" applyNumberFormat="1" applyFont="1" applyBorder="1"/>
    <xf numFmtId="0" fontId="12" fillId="0" borderId="0" xfId="0" applyFont="1" applyAlignment="1">
      <alignment horizontal="right"/>
    </xf>
    <xf numFmtId="0" fontId="15" fillId="0" borderId="51" xfId="0" applyFont="1" applyBorder="1" applyAlignment="1">
      <alignment horizontal="left"/>
    </xf>
    <xf numFmtId="0" fontId="15" fillId="0" borderId="68" xfId="0" applyFont="1" applyBorder="1" applyAlignment="1">
      <alignment horizontal="left"/>
    </xf>
    <xf numFmtId="167" fontId="15" fillId="0" borderId="52" xfId="0" applyNumberFormat="1" applyFont="1" applyBorder="1"/>
    <xf numFmtId="0" fontId="15" fillId="0" borderId="28" xfId="0" applyFont="1" applyBorder="1" applyAlignment="1">
      <alignment horizontal="left"/>
    </xf>
    <xf numFmtId="0" fontId="15" fillId="0" borderId="53" xfId="0" applyFont="1" applyBorder="1" applyAlignment="1">
      <alignment horizontal="left"/>
    </xf>
    <xf numFmtId="167" fontId="15" fillId="0" borderId="74" xfId="0" applyNumberFormat="1" applyFont="1" applyBorder="1"/>
    <xf numFmtId="167" fontId="15" fillId="0" borderId="73" xfId="0" applyNumberFormat="1" applyFont="1" applyBorder="1"/>
    <xf numFmtId="167" fontId="15" fillId="0" borderId="55" xfId="0" applyNumberFormat="1" applyFont="1" applyBorder="1"/>
    <xf numFmtId="167" fontId="15" fillId="0" borderId="56" xfId="0" applyNumberFormat="1" applyFont="1" applyBorder="1"/>
    <xf numFmtId="0" fontId="15" fillId="0" borderId="57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62" xfId="0" applyFont="1" applyBorder="1"/>
    <xf numFmtId="0" fontId="15" fillId="0" borderId="64" xfId="0" applyFont="1" applyBorder="1" applyAlignment="1">
      <alignment horizontal="left"/>
    </xf>
    <xf numFmtId="167" fontId="15" fillId="0" borderId="70" xfId="0" applyNumberFormat="1" applyFont="1" applyBorder="1"/>
    <xf numFmtId="167" fontId="15" fillId="0" borderId="76" xfId="0" applyNumberFormat="1" applyFont="1" applyBorder="1"/>
    <xf numFmtId="167" fontId="15" fillId="0" borderId="65" xfId="0" applyNumberFormat="1" applyFont="1" applyBorder="1"/>
    <xf numFmtId="0" fontId="29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5" fillId="0" borderId="80" xfId="0" applyNumberFormat="1" applyFont="1" applyBorder="1"/>
    <xf numFmtId="167" fontId="17" fillId="0" borderId="81" xfId="0" applyNumberFormat="1" applyFont="1" applyBorder="1"/>
    <xf numFmtId="43" fontId="13" fillId="2" borderId="0" xfId="1" applyFont="1" applyFill="1" applyAlignment="1">
      <alignment horizontal="right"/>
    </xf>
    <xf numFmtId="43" fontId="13" fillId="2" borderId="0" xfId="0" applyNumberFormat="1" applyFont="1" applyFill="1" applyAlignment="1">
      <alignment horizontal="left"/>
    </xf>
    <xf numFmtId="0" fontId="31" fillId="0" borderId="9" xfId="0" applyFont="1" applyBorder="1"/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9" fontId="33" fillId="0" borderId="0" xfId="0" applyNumberFormat="1" applyFont="1" applyAlignment="1">
      <alignment horizontal="center"/>
    </xf>
    <xf numFmtId="0" fontId="31" fillId="0" borderId="13" xfId="0" applyFont="1" applyBorder="1" applyAlignment="1">
      <alignment horizontal="left"/>
    </xf>
    <xf numFmtId="0" fontId="34" fillId="0" borderId="0" xfId="0" applyFont="1" applyAlignment="1">
      <alignment horizontal="left"/>
    </xf>
    <xf numFmtId="43" fontId="34" fillId="0" borderId="0" xfId="1" applyFont="1"/>
    <xf numFmtId="0" fontId="34" fillId="0" borderId="13" xfId="0" applyFont="1" applyBorder="1" applyAlignment="1">
      <alignment horizontal="left"/>
    </xf>
    <xf numFmtId="43" fontId="31" fillId="0" borderId="0" xfId="1" applyFont="1" applyAlignment="1">
      <alignment horizontal="left"/>
    </xf>
    <xf numFmtId="0" fontId="31" fillId="0" borderId="0" xfId="0" applyFont="1"/>
    <xf numFmtId="43" fontId="31" fillId="0" borderId="14" xfId="1" applyFont="1" applyBorder="1" applyAlignment="1">
      <alignment horizontal="left"/>
    </xf>
    <xf numFmtId="43" fontId="34" fillId="0" borderId="14" xfId="1" applyFont="1" applyBorder="1"/>
    <xf numFmtId="43" fontId="31" fillId="0" borderId="0" xfId="1" applyFont="1"/>
    <xf numFmtId="0" fontId="35" fillId="0" borderId="0" xfId="0" applyFont="1" applyAlignment="1">
      <alignment horizontal="left"/>
    </xf>
    <xf numFmtId="43" fontId="36" fillId="0" borderId="15" xfId="1" applyFont="1" applyBorder="1" applyAlignment="1">
      <alignment horizontal="left"/>
    </xf>
    <xf numFmtId="43" fontId="36" fillId="0" borderId="0" xfId="1" applyFont="1" applyAlignment="1">
      <alignment horizontal="left"/>
    </xf>
    <xf numFmtId="0" fontId="35" fillId="0" borderId="13" xfId="0" applyFont="1" applyBorder="1" applyAlignment="1">
      <alignment horizontal="left"/>
    </xf>
    <xf numFmtId="43" fontId="31" fillId="0" borderId="14" xfId="1" applyFont="1" applyBorder="1"/>
    <xf numFmtId="0" fontId="36" fillId="0" borderId="0" xfId="0" applyFont="1" applyAlignment="1">
      <alignment horizontal="left"/>
    </xf>
    <xf numFmtId="43" fontId="36" fillId="0" borderId="14" xfId="1" applyFont="1" applyBorder="1" applyAlignment="1">
      <alignment horizontal="left"/>
    </xf>
    <xf numFmtId="43" fontId="36" fillId="0" borderId="14" xfId="1" applyFont="1" applyBorder="1" applyAlignment="1">
      <alignment horizontal="right"/>
    </xf>
    <xf numFmtId="43" fontId="36" fillId="0" borderId="0" xfId="1" applyFont="1" applyAlignment="1">
      <alignment horizontal="right"/>
    </xf>
    <xf numFmtId="43" fontId="31" fillId="0" borderId="0" xfId="1" applyFont="1" applyAlignment="1">
      <alignment horizontal="right"/>
    </xf>
    <xf numFmtId="0" fontId="31" fillId="0" borderId="16" xfId="0" applyFont="1" applyBorder="1"/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15" fillId="0" borderId="67" xfId="0" applyFont="1" applyBorder="1"/>
    <xf numFmtId="0" fontId="13" fillId="2" borderId="0" xfId="0" applyFont="1" applyFill="1" applyAlignment="1">
      <alignment horizontal="center"/>
    </xf>
    <xf numFmtId="43" fontId="31" fillId="0" borderId="0" xfId="1" applyFont="1" applyBorder="1" applyAlignment="1">
      <alignment horizontal="left"/>
    </xf>
    <xf numFmtId="43" fontId="36" fillId="0" borderId="0" xfId="1" applyFont="1" applyBorder="1" applyAlignment="1">
      <alignment horizontal="left"/>
    </xf>
    <xf numFmtId="43" fontId="31" fillId="0" borderId="0" xfId="1" applyFont="1" applyBorder="1"/>
    <xf numFmtId="43" fontId="34" fillId="0" borderId="0" xfId="1" applyFont="1" applyBorder="1"/>
    <xf numFmtId="43" fontId="36" fillId="0" borderId="0" xfId="1" applyFont="1" applyBorder="1" applyAlignment="1">
      <alignment horizontal="right"/>
    </xf>
    <xf numFmtId="167" fontId="15" fillId="0" borderId="0" xfId="0" applyNumberFormat="1" applyFont="1" applyBorder="1"/>
    <xf numFmtId="167" fontId="17" fillId="0" borderId="0" xfId="0" applyNumberFormat="1" applyFont="1" applyBorder="1"/>
    <xf numFmtId="49" fontId="15" fillId="0" borderId="0" xfId="0" applyNumberFormat="1" applyFont="1" applyBorder="1" applyAlignment="1">
      <alignment horizontal="center" vertical="center" wrapText="1"/>
    </xf>
    <xf numFmtId="167" fontId="15" fillId="0" borderId="82" xfId="0" applyNumberFormat="1" applyFont="1" applyBorder="1"/>
    <xf numFmtId="167" fontId="15" fillId="0" borderId="25" xfId="0" applyNumberFormat="1" applyFont="1" applyBorder="1"/>
    <xf numFmtId="167" fontId="15" fillId="0" borderId="48" xfId="0" applyNumberFormat="1" applyFont="1" applyBorder="1"/>
    <xf numFmtId="167" fontId="15" fillId="0" borderId="83" xfId="0" applyNumberFormat="1" applyFont="1" applyBorder="1"/>
    <xf numFmtId="167" fontId="17" fillId="0" borderId="83" xfId="0" applyNumberFormat="1" applyFont="1" applyBorder="1"/>
    <xf numFmtId="167" fontId="15" fillId="0" borderId="49" xfId="0" applyNumberFormat="1" applyFont="1" applyBorder="1"/>
    <xf numFmtId="167" fontId="15" fillId="0" borderId="84" xfId="0" applyNumberFormat="1" applyFont="1" applyBorder="1"/>
    <xf numFmtId="167" fontId="15" fillId="0" borderId="0" xfId="0" applyNumberFormat="1" applyFont="1" applyBorder="1" applyAlignment="1">
      <alignment horizontal="centerContinuous" wrapText="1"/>
    </xf>
    <xf numFmtId="167" fontId="18" fillId="0" borderId="0" xfId="0" applyNumberFormat="1" applyFont="1" applyBorder="1"/>
    <xf numFmtId="167" fontId="23" fillId="0" borderId="16" xfId="0" applyNumberFormat="1" applyFont="1" applyBorder="1"/>
    <xf numFmtId="167" fontId="17" fillId="0" borderId="0" xfId="1" applyNumberFormat="1" applyFont="1" applyBorder="1"/>
    <xf numFmtId="167" fontId="24" fillId="0" borderId="0" xfId="0" applyNumberFormat="1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167" fontId="23" fillId="0" borderId="0" xfId="0" applyNumberFormat="1" applyFont="1" applyBorder="1"/>
    <xf numFmtId="0" fontId="12" fillId="0" borderId="0" xfId="0" applyFont="1" applyBorder="1"/>
    <xf numFmtId="167" fontId="15" fillId="0" borderId="0" xfId="0" applyNumberFormat="1" applyFont="1" applyBorder="1" applyAlignment="1">
      <alignment horizontal="center"/>
    </xf>
    <xf numFmtId="167" fontId="14" fillId="0" borderId="0" xfId="0" applyNumberFormat="1" applyFont="1" applyBorder="1" applyAlignment="1">
      <alignment horizontal="centerContinuous"/>
    </xf>
    <xf numFmtId="167" fontId="18" fillId="0" borderId="0" xfId="1" applyNumberFormat="1" applyFont="1" applyBorder="1"/>
    <xf numFmtId="167" fontId="14" fillId="0" borderId="0" xfId="0" applyNumberFormat="1" applyFont="1" applyBorder="1"/>
    <xf numFmtId="0" fontId="17" fillId="0" borderId="0" xfId="0" applyFont="1" applyBorder="1" applyAlignment="1">
      <alignment horizontal="center"/>
    </xf>
    <xf numFmtId="167" fontId="18" fillId="0" borderId="85" xfId="0" applyNumberFormat="1" applyFont="1" applyBorder="1"/>
    <xf numFmtId="167" fontId="17" fillId="0" borderId="61" xfId="0" applyNumberFormat="1" applyFont="1" applyBorder="1"/>
    <xf numFmtId="167" fontId="18" fillId="0" borderId="39" xfId="0" applyNumberFormat="1" applyFont="1" applyBorder="1"/>
    <xf numFmtId="167" fontId="17" fillId="0" borderId="86" xfId="0" applyNumberFormat="1" applyFont="1" applyBorder="1"/>
    <xf numFmtId="167" fontId="23" fillId="0" borderId="87" xfId="0" applyNumberFormat="1" applyFont="1" applyBorder="1"/>
    <xf numFmtId="167" fontId="17" fillId="0" borderId="61" xfId="1" applyNumberFormat="1" applyFont="1" applyBorder="1"/>
    <xf numFmtId="167" fontId="18" fillId="0" borderId="88" xfId="0" applyNumberFormat="1" applyFont="1" applyBorder="1"/>
    <xf numFmtId="167" fontId="15" fillId="0" borderId="27" xfId="0" applyNumberFormat="1" applyFont="1" applyBorder="1" applyAlignment="1">
      <alignment horizontal="center" wrapText="1"/>
    </xf>
    <xf numFmtId="167" fontId="14" fillId="0" borderId="89" xfId="0" applyNumberFormat="1" applyFont="1" applyBorder="1" applyAlignment="1">
      <alignment horizontal="center" vertical="center"/>
    </xf>
    <xf numFmtId="49" fontId="15" fillId="0" borderId="90" xfId="0" applyNumberFormat="1" applyFont="1" applyBorder="1" applyAlignment="1">
      <alignment horizontal="center" vertical="center" wrapText="1"/>
    </xf>
    <xf numFmtId="167" fontId="18" fillId="0" borderId="91" xfId="0" applyNumberFormat="1" applyFont="1" applyBorder="1"/>
    <xf numFmtId="167" fontId="17" fillId="0" borderId="83" xfId="0" applyNumberFormat="1" applyFont="1" applyBorder="1" applyAlignment="1">
      <alignment horizontal="right"/>
    </xf>
    <xf numFmtId="167" fontId="17" fillId="0" borderId="80" xfId="0" applyNumberFormat="1" applyFont="1" applyBorder="1" applyAlignment="1">
      <alignment horizontal="right"/>
    </xf>
    <xf numFmtId="167" fontId="18" fillId="0" borderId="80" xfId="0" applyNumberFormat="1" applyFont="1" applyBorder="1"/>
    <xf numFmtId="167" fontId="17" fillId="0" borderId="80" xfId="0" applyNumberFormat="1" applyFont="1" applyBorder="1"/>
    <xf numFmtId="167" fontId="17" fillId="0" borderId="80" xfId="1" applyNumberFormat="1" applyFont="1" applyBorder="1"/>
    <xf numFmtId="167" fontId="18" fillId="0" borderId="83" xfId="0" applyNumberFormat="1" applyFont="1" applyBorder="1"/>
    <xf numFmtId="167" fontId="23" fillId="0" borderId="92" xfId="0" applyNumberFormat="1" applyFont="1" applyBorder="1"/>
    <xf numFmtId="167" fontId="17" fillId="0" borderId="47" xfId="0" applyNumberFormat="1" applyFont="1" applyBorder="1" applyAlignment="1">
      <alignment horizontal="right"/>
    </xf>
    <xf numFmtId="167" fontId="18" fillId="0" borderId="93" xfId="0" applyNumberFormat="1" applyFont="1" applyBorder="1"/>
    <xf numFmtId="168" fontId="15" fillId="0" borderId="91" xfId="0" applyNumberFormat="1" applyFont="1" applyBorder="1" applyAlignment="1">
      <alignment horizontal="centerContinuous"/>
    </xf>
    <xf numFmtId="167" fontId="17" fillId="0" borderId="92" xfId="0" applyNumberFormat="1" applyFont="1" applyBorder="1"/>
    <xf numFmtId="167" fontId="17" fillId="0" borderId="94" xfId="0" applyNumberFormat="1" applyFont="1" applyBorder="1"/>
    <xf numFmtId="167" fontId="17" fillId="0" borderId="91" xfId="0" applyNumberFormat="1" applyFont="1" applyBorder="1"/>
    <xf numFmtId="167" fontId="15" fillId="0" borderId="90" xfId="0" applyNumberFormat="1" applyFont="1" applyBorder="1"/>
    <xf numFmtId="167" fontId="17" fillId="0" borderId="83" xfId="1" applyNumberFormat="1" applyFont="1" applyBorder="1"/>
    <xf numFmtId="167" fontId="18" fillId="0" borderId="80" xfId="1" applyNumberFormat="1" applyFont="1" applyBorder="1"/>
    <xf numFmtId="167" fontId="18" fillId="0" borderId="95" xfId="0" applyNumberFormat="1" applyFont="1" applyBorder="1"/>
    <xf numFmtId="167" fontId="17" fillId="0" borderId="87" xfId="0" applyNumberFormat="1" applyFont="1" applyBorder="1"/>
    <xf numFmtId="167" fontId="15" fillId="0" borderId="85" xfId="0" applyNumberFormat="1" applyFont="1" applyBorder="1"/>
    <xf numFmtId="167" fontId="18" fillId="0" borderId="69" xfId="0" applyNumberFormat="1" applyFont="1" applyBorder="1"/>
    <xf numFmtId="167" fontId="15" fillId="0" borderId="34" xfId="0" applyNumberFormat="1" applyFont="1" applyBorder="1"/>
    <xf numFmtId="167" fontId="17" fillId="0" borderId="13" xfId="1" applyNumberFormat="1" applyFont="1" applyBorder="1"/>
    <xf numFmtId="167" fontId="15" fillId="0" borderId="96" xfId="0" applyNumberFormat="1" applyFont="1" applyBorder="1"/>
    <xf numFmtId="167" fontId="18" fillId="0" borderId="39" xfId="1" applyNumberFormat="1" applyFont="1" applyBorder="1"/>
    <xf numFmtId="167" fontId="18" fillId="0" borderId="97" xfId="0" applyNumberFormat="1" applyFont="1" applyBorder="1"/>
    <xf numFmtId="0" fontId="17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14" fillId="0" borderId="89" xfId="0" applyNumberFormat="1" applyFont="1" applyBorder="1" applyAlignment="1">
      <alignment horizontal="centerContinuous" vertical="center"/>
    </xf>
    <xf numFmtId="167" fontId="15" fillId="0" borderId="98" xfId="0" applyNumberFormat="1" applyFont="1" applyBorder="1"/>
    <xf numFmtId="167" fontId="15" fillId="0" borderId="0" xfId="0" applyNumberFormat="1" applyFont="1" applyBorder="1" applyAlignment="1">
      <alignment horizontal="center" wrapText="1"/>
    </xf>
    <xf numFmtId="167" fontId="14" fillId="0" borderId="0" xfId="0" applyNumberFormat="1" applyFont="1" applyBorder="1" applyAlignment="1">
      <alignment horizontal="center" vertical="center"/>
    </xf>
    <xf numFmtId="167" fontId="15" fillId="0" borderId="38" xfId="0" applyNumberFormat="1" applyFont="1" applyBorder="1" applyAlignment="1">
      <alignment horizontal="centerContinuous" wrapText="1"/>
    </xf>
    <xf numFmtId="167" fontId="14" fillId="0" borderId="0" xfId="0" applyNumberFormat="1" applyFont="1" applyBorder="1" applyAlignment="1">
      <alignment horizontal="centerContinuous" vertical="center"/>
    </xf>
    <xf numFmtId="0" fontId="31" fillId="0" borderId="0" xfId="0" applyFont="1" applyAlignment="1">
      <alignment horizontal="left"/>
    </xf>
    <xf numFmtId="167" fontId="17" fillId="0" borderId="25" xfId="0" applyNumberFormat="1" applyFont="1" applyBorder="1"/>
    <xf numFmtId="167" fontId="18" fillId="0" borderId="13" xfId="0" applyNumberFormat="1" applyFont="1" applyBorder="1"/>
    <xf numFmtId="167" fontId="17" fillId="0" borderId="38" xfId="0" applyNumberFormat="1" applyFont="1" applyBorder="1" applyAlignment="1">
      <alignment horizontal="right"/>
    </xf>
    <xf numFmtId="167" fontId="18" fillId="0" borderId="37" xfId="0" applyNumberFormat="1" applyFont="1" applyBorder="1"/>
    <xf numFmtId="168" fontId="15" fillId="0" borderId="24" xfId="0" applyNumberFormat="1" applyFont="1" applyBorder="1" applyAlignment="1">
      <alignment horizontal="centerContinuous" vertical="center"/>
    </xf>
    <xf numFmtId="168" fontId="15" fillId="0" borderId="18" xfId="0" applyNumberFormat="1" applyFont="1" applyBorder="1" applyAlignment="1">
      <alignment horizontal="centerContinuous" vertical="center"/>
    </xf>
    <xf numFmtId="167" fontId="14" fillId="0" borderId="25" xfId="0" applyNumberFormat="1" applyFont="1" applyBorder="1" applyAlignment="1">
      <alignment horizontal="centerContinuous" vertical="center"/>
    </xf>
    <xf numFmtId="167" fontId="17" fillId="0" borderId="14" xfId="0" applyNumberFormat="1" applyFont="1" applyBorder="1"/>
    <xf numFmtId="167" fontId="23" fillId="0" borderId="14" xfId="0" applyNumberFormat="1" applyFont="1" applyBorder="1"/>
    <xf numFmtId="167" fontId="15" fillId="0" borderId="27" xfId="0" applyNumberFormat="1" applyFont="1" applyBorder="1"/>
    <xf numFmtId="167" fontId="17" fillId="0" borderId="99" xfId="0" applyNumberFormat="1" applyFont="1" applyBorder="1"/>
    <xf numFmtId="167" fontId="17" fillId="0" borderId="51" xfId="0" applyNumberFormat="1" applyFont="1" applyBorder="1"/>
    <xf numFmtId="167" fontId="17" fillId="0" borderId="51" xfId="1" applyNumberFormat="1" applyFont="1" applyBorder="1"/>
    <xf numFmtId="167" fontId="17" fillId="0" borderId="28" xfId="0" applyNumberFormat="1" applyFont="1" applyBorder="1" applyAlignment="1">
      <alignment horizontal="right"/>
    </xf>
    <xf numFmtId="167" fontId="17" fillId="0" borderId="51" xfId="0" applyNumberFormat="1" applyFont="1" applyBorder="1" applyAlignment="1">
      <alignment horizontal="right"/>
    </xf>
    <xf numFmtId="167" fontId="17" fillId="0" borderId="32" xfId="0" applyNumberFormat="1" applyFont="1" applyBorder="1" applyAlignment="1">
      <alignment horizontal="right"/>
    </xf>
    <xf numFmtId="167" fontId="14" fillId="0" borderId="27" xfId="0" applyNumberFormat="1" applyFont="1" applyBorder="1" applyAlignment="1">
      <alignment horizontal="centerContinuous" vertical="center"/>
    </xf>
    <xf numFmtId="168" fontId="15" fillId="0" borderId="27" xfId="0" applyNumberFormat="1" applyFont="1" applyBorder="1" applyAlignment="1">
      <alignment horizontal="centerContinuous" vertical="center"/>
    </xf>
    <xf numFmtId="167" fontId="14" fillId="0" borderId="22" xfId="0" applyNumberFormat="1" applyFont="1" applyBorder="1" applyAlignment="1">
      <alignment horizontal="centerContinuous" vertical="center"/>
    </xf>
    <xf numFmtId="49" fontId="15" fillId="0" borderId="27" xfId="0" applyNumberFormat="1" applyFont="1" applyBorder="1" applyAlignment="1">
      <alignment horizontal="center" vertical="center" wrapText="1"/>
    </xf>
    <xf numFmtId="167" fontId="15" fillId="0" borderId="100" xfId="0" applyNumberFormat="1" applyFont="1" applyBorder="1"/>
    <xf numFmtId="167" fontId="18" fillId="0" borderId="51" xfId="0" applyNumberFormat="1" applyFont="1" applyBorder="1"/>
    <xf numFmtId="167" fontId="18" fillId="0" borderId="34" xfId="0" applyNumberFormat="1" applyFont="1" applyBorder="1"/>
    <xf numFmtId="167" fontId="23" fillId="0" borderId="25" xfId="0" applyNumberFormat="1" applyFont="1" applyBorder="1"/>
    <xf numFmtId="167" fontId="17" fillId="0" borderId="37" xfId="0" applyNumberFormat="1" applyFont="1" applyBorder="1" applyAlignment="1">
      <alignment horizontal="right"/>
    </xf>
    <xf numFmtId="167" fontId="23" fillId="0" borderId="101" xfId="0" applyNumberFormat="1" applyFont="1" applyBorder="1"/>
    <xf numFmtId="167" fontId="18" fillId="0" borderId="96" xfId="0" applyNumberFormat="1" applyFont="1" applyBorder="1"/>
    <xf numFmtId="167" fontId="18" fillId="0" borderId="102" xfId="0" applyNumberFormat="1" applyFont="1" applyBorder="1"/>
    <xf numFmtId="49" fontId="15" fillId="0" borderId="103" xfId="0" applyNumberFormat="1" applyFont="1" applyBorder="1" applyAlignment="1">
      <alignment horizontal="center" vertical="center" wrapText="1"/>
    </xf>
    <xf numFmtId="167" fontId="15" fillId="0" borderId="91" xfId="0" applyNumberFormat="1" applyFont="1" applyBorder="1" applyAlignment="1">
      <alignment horizontal="centerContinuous"/>
    </xf>
    <xf numFmtId="167" fontId="17" fillId="0" borderId="104" xfId="0" applyNumberFormat="1" applyFont="1" applyBorder="1"/>
    <xf numFmtId="167" fontId="17" fillId="0" borderId="96" xfId="0" applyNumberFormat="1" applyFont="1" applyBorder="1"/>
    <xf numFmtId="167" fontId="18" fillId="0" borderId="81" xfId="0" applyNumberFormat="1" applyFont="1" applyBorder="1"/>
    <xf numFmtId="0" fontId="13" fillId="2" borderId="0" xfId="0" applyFont="1" applyFill="1" applyAlignment="1">
      <alignment horizontal="center"/>
    </xf>
    <xf numFmtId="0" fontId="31" fillId="0" borderId="0" xfId="0" applyFont="1" applyAlignment="1">
      <alignment horizontal="left"/>
    </xf>
    <xf numFmtId="0" fontId="18" fillId="2" borderId="0" xfId="0" applyFont="1" applyFill="1" applyAlignment="1">
      <alignment horizontal="center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38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1190625</xdr:colOff>
      <xdr:row>5</xdr:row>
      <xdr:rowOff>47625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552574" cy="69532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142873</xdr:rowOff>
    </xdr:from>
    <xdr:to>
      <xdr:col>4</xdr:col>
      <xdr:colOff>1238250</xdr:colOff>
      <xdr:row>1</xdr:row>
      <xdr:rowOff>785813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142873"/>
          <a:ext cx="1619251" cy="80962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C2:AF73"/>
  <sheetViews>
    <sheetView showGridLines="0" tabSelected="1" zoomScaleNormal="75" zoomScaleSheetLayoutView="75" workbookViewId="0">
      <selection activeCell="G21" sqref="G21"/>
    </sheetView>
  </sheetViews>
  <sheetFormatPr baseColWidth="10" defaultColWidth="9.140625" defaultRowHeight="15" x14ac:dyDescent="0.25"/>
  <cols>
    <col min="1" max="1" width="5.85546875" style="171" customWidth="1"/>
    <col min="2" max="2" width="2.85546875" style="171" customWidth="1"/>
    <col min="3" max="3" width="4.28515625" style="171" customWidth="1"/>
    <col min="4" max="4" width="0.5703125" style="171" customWidth="1"/>
    <col min="5" max="5" width="0.85546875" style="172" customWidth="1"/>
    <col min="6" max="6" width="1.28515625" style="172" customWidth="1"/>
    <col min="7" max="7" width="36.28515625" style="172" customWidth="1"/>
    <col min="8" max="8" width="6.5703125" style="172" customWidth="1"/>
    <col min="9" max="9" width="15.5703125" style="172" customWidth="1"/>
    <col min="10" max="10" width="1.42578125" style="172" customWidth="1"/>
    <col min="11" max="11" width="4" style="172" hidden="1" customWidth="1"/>
    <col min="12" max="12" width="15.7109375" style="172" customWidth="1"/>
    <col min="13" max="13" width="0.7109375" style="172" customWidth="1"/>
    <col min="14" max="14" width="4.42578125" style="172" hidden="1" customWidth="1"/>
    <col min="15" max="15" width="14.5703125" style="172" customWidth="1"/>
    <col min="16" max="16" width="1" style="172" hidden="1" customWidth="1"/>
    <col min="17" max="17" width="3.7109375" style="172" hidden="1" customWidth="1"/>
    <col min="18" max="18" width="16.85546875" style="172" hidden="1" customWidth="1"/>
    <col min="19" max="19" width="1" style="172" hidden="1" customWidth="1"/>
    <col min="20" max="20" width="14.5703125" style="172" hidden="1" customWidth="1"/>
    <col min="21" max="21" width="3.7109375" style="172" hidden="1" customWidth="1"/>
    <col min="22" max="22" width="19.85546875" style="172" hidden="1" customWidth="1"/>
    <col min="23" max="23" width="3.7109375" style="172" hidden="1" customWidth="1"/>
    <col min="24" max="24" width="13.85546875" style="172" hidden="1" customWidth="1"/>
    <col min="25" max="25" width="0.28515625" style="172" customWidth="1"/>
    <col min="26" max="26" width="5.42578125" style="172" customWidth="1"/>
    <col min="27" max="27" width="4" style="172" customWidth="1"/>
    <col min="28" max="28" width="14.140625" style="173" bestFit="1" customWidth="1"/>
    <col min="29" max="29" width="9.28515625" style="173" bestFit="1" customWidth="1"/>
    <col min="30" max="30" width="11.42578125" style="173" bestFit="1" customWidth="1"/>
    <col min="31" max="31" width="9.28515625" style="173" bestFit="1" customWidth="1"/>
    <col min="32" max="32" width="9.28515625" style="174" bestFit="1" customWidth="1"/>
    <col min="33" max="16384" width="9.140625" style="171"/>
  </cols>
  <sheetData>
    <row r="2" spans="3:26" ht="13.5" customHeight="1" thickBot="1" x14ac:dyDescent="0.3"/>
    <row r="3" spans="3:26" ht="13.5" customHeight="1" x14ac:dyDescent="0.25">
      <c r="C3" s="175"/>
      <c r="D3" s="176"/>
      <c r="E3" s="177"/>
      <c r="F3" s="177"/>
      <c r="G3" s="177"/>
      <c r="H3" s="177"/>
      <c r="I3" s="177"/>
      <c r="J3" s="177"/>
      <c r="K3" s="177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7"/>
      <c r="Z3" s="179"/>
    </row>
    <row r="4" spans="3:26" x14ac:dyDescent="0.25">
      <c r="C4" s="180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Z4" s="182"/>
    </row>
    <row r="5" spans="3:26" ht="32.25" customHeight="1" x14ac:dyDescent="0.3">
      <c r="C5" s="180"/>
      <c r="E5" s="377" t="s">
        <v>133</v>
      </c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182"/>
    </row>
    <row r="6" spans="3:26" ht="4.5" customHeight="1" x14ac:dyDescent="0.25">
      <c r="C6" s="180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82"/>
    </row>
    <row r="7" spans="3:26" ht="18.75" customHeight="1" x14ac:dyDescent="0.3">
      <c r="C7" s="180"/>
      <c r="E7" s="377" t="s">
        <v>91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182"/>
    </row>
    <row r="8" spans="3:26" ht="5.25" customHeight="1" x14ac:dyDescent="0.25">
      <c r="C8" s="180"/>
      <c r="E8" s="183"/>
      <c r="F8" s="183"/>
      <c r="G8" s="183"/>
      <c r="H8" s="183"/>
      <c r="I8" s="183"/>
      <c r="J8" s="183"/>
      <c r="K8" s="183"/>
      <c r="L8" s="183"/>
      <c r="M8" s="264"/>
      <c r="N8" s="183"/>
      <c r="O8" s="183"/>
      <c r="P8" s="264"/>
      <c r="Q8" s="183"/>
      <c r="R8" s="183"/>
      <c r="S8" s="183"/>
      <c r="T8" s="183"/>
      <c r="U8" s="183"/>
      <c r="V8" s="183"/>
      <c r="W8" s="183"/>
      <c r="X8" s="183"/>
      <c r="Y8" s="183"/>
      <c r="Z8" s="182"/>
    </row>
    <row r="9" spans="3:26" x14ac:dyDescent="0.25">
      <c r="C9" s="180"/>
      <c r="E9" s="375" t="s">
        <v>159</v>
      </c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182"/>
    </row>
    <row r="10" spans="3:26" ht="5.25" customHeight="1" x14ac:dyDescent="0.25">
      <c r="C10" s="180"/>
      <c r="E10" s="183"/>
      <c r="F10" s="183"/>
      <c r="G10" s="183"/>
      <c r="H10" s="183"/>
      <c r="I10" s="183"/>
      <c r="J10" s="183"/>
      <c r="K10" s="183"/>
      <c r="L10" s="183"/>
      <c r="M10" s="264"/>
      <c r="N10" s="183"/>
      <c r="O10" s="183"/>
      <c r="P10" s="264"/>
      <c r="Q10" s="183"/>
      <c r="R10" s="183"/>
      <c r="S10" s="183"/>
      <c r="T10" s="183"/>
      <c r="U10" s="183"/>
      <c r="V10" s="183"/>
      <c r="W10" s="183"/>
      <c r="X10" s="183"/>
      <c r="Y10" s="183"/>
      <c r="Z10" s="182"/>
    </row>
    <row r="11" spans="3:26" x14ac:dyDescent="0.25">
      <c r="C11" s="180"/>
      <c r="E11" s="375" t="s">
        <v>2</v>
      </c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182"/>
    </row>
    <row r="12" spans="3:26" ht="6.75" customHeight="1" x14ac:dyDescent="0.25">
      <c r="C12" s="180"/>
      <c r="D12" s="232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4"/>
      <c r="Z12" s="182"/>
    </row>
    <row r="13" spans="3:26" x14ac:dyDescent="0.25">
      <c r="C13" s="180"/>
      <c r="D13" s="235"/>
      <c r="E13" s="236"/>
      <c r="F13" s="236"/>
      <c r="G13" s="237" t="s">
        <v>1</v>
      </c>
      <c r="H13" s="236"/>
      <c r="I13" s="238" t="s">
        <v>155</v>
      </c>
      <c r="J13" s="238"/>
      <c r="K13" s="236"/>
      <c r="L13" s="238" t="s">
        <v>154</v>
      </c>
      <c r="M13" s="238"/>
      <c r="N13" s="238"/>
      <c r="O13" s="238" t="s">
        <v>116</v>
      </c>
      <c r="P13" s="238"/>
      <c r="Q13" s="238"/>
      <c r="R13" s="238" t="s">
        <v>156</v>
      </c>
      <c r="S13" s="238"/>
      <c r="T13" s="238" t="s">
        <v>119</v>
      </c>
      <c r="U13" s="238"/>
      <c r="V13" s="238" t="s">
        <v>134</v>
      </c>
      <c r="W13" s="238"/>
      <c r="X13" s="238" t="s">
        <v>116</v>
      </c>
      <c r="Y13" s="239"/>
      <c r="Z13" s="182"/>
    </row>
    <row r="14" spans="3:26" ht="19.5" customHeight="1" x14ac:dyDescent="0.25">
      <c r="C14" s="180"/>
      <c r="D14" s="235"/>
      <c r="E14" s="236"/>
      <c r="F14" s="240" t="s">
        <v>140</v>
      </c>
      <c r="G14" s="240"/>
      <c r="H14" s="240" t="s">
        <v>0</v>
      </c>
      <c r="I14" s="241">
        <f>+'Balance-Anexo1A'!F8</f>
        <v>654180.70000000007</v>
      </c>
      <c r="J14" s="241"/>
      <c r="K14" s="240" t="s">
        <v>0</v>
      </c>
      <c r="L14" s="241">
        <f>+'Balance-Anexo1A'!G8</f>
        <v>729696.14</v>
      </c>
      <c r="M14" s="241"/>
      <c r="N14" s="240" t="s">
        <v>0</v>
      </c>
      <c r="O14" s="241">
        <f>+I14-L14</f>
        <v>-75515.439999999944</v>
      </c>
      <c r="P14" s="241"/>
      <c r="Q14" s="240" t="s">
        <v>0</v>
      </c>
      <c r="R14" s="241">
        <f>+'Balance-Anexo1A'!I8</f>
        <v>913540.87999999989</v>
      </c>
      <c r="S14" s="240"/>
      <c r="T14" s="241">
        <f>+I14-R14</f>
        <v>-259360.17999999982</v>
      </c>
      <c r="U14" s="240" t="s">
        <v>0</v>
      </c>
      <c r="V14" s="241">
        <f>+'Balance-Anexo1A'!M8</f>
        <v>1765352.19</v>
      </c>
      <c r="W14" s="240" t="s">
        <v>0</v>
      </c>
      <c r="X14" s="241">
        <f>+I14-V14</f>
        <v>-1111171.4899999998</v>
      </c>
      <c r="Y14" s="242"/>
      <c r="Z14" s="182"/>
    </row>
    <row r="15" spans="3:26" ht="19.5" customHeight="1" x14ac:dyDescent="0.25">
      <c r="C15" s="180"/>
      <c r="D15" s="235"/>
      <c r="E15" s="236"/>
      <c r="F15" s="240" t="s">
        <v>141</v>
      </c>
      <c r="G15" s="240"/>
      <c r="H15" s="236"/>
      <c r="I15" s="241">
        <f>+'Balance-Anexo1A'!F14</f>
        <v>117742043.04000001</v>
      </c>
      <c r="J15" s="241"/>
      <c r="K15" s="243"/>
      <c r="L15" s="241">
        <f>+'Balance-Anexo1A'!G14</f>
        <v>117742043.04000001</v>
      </c>
      <c r="M15" s="241"/>
      <c r="N15" s="243"/>
      <c r="O15" s="241">
        <f t="shared" ref="O15:O18" si="0">+I15-L15</f>
        <v>0</v>
      </c>
      <c r="P15" s="241"/>
      <c r="Q15" s="236"/>
      <c r="R15" s="241">
        <f>+'Balance-Anexo1A'!I14</f>
        <v>108421890.69</v>
      </c>
      <c r="S15" s="236"/>
      <c r="T15" s="241">
        <f t="shared" ref="T15:T19" si="1">+I15-R15</f>
        <v>9320152.3500000089</v>
      </c>
      <c r="U15" s="236"/>
      <c r="V15" s="241">
        <f>+'Balance-Anexo1A'!M14</f>
        <v>108347623.90000001</v>
      </c>
      <c r="W15" s="236"/>
      <c r="X15" s="241">
        <f t="shared" ref="X15:X19" si="2">+I15-V15</f>
        <v>9394419.1400000006</v>
      </c>
      <c r="Y15" s="239"/>
      <c r="Z15" s="182"/>
    </row>
    <row r="16" spans="3:26" ht="19.5" customHeight="1" x14ac:dyDescent="0.25">
      <c r="C16" s="180"/>
      <c r="D16" s="235"/>
      <c r="E16" s="236"/>
      <c r="F16" s="240" t="s">
        <v>142</v>
      </c>
      <c r="G16" s="240"/>
      <c r="H16" s="236"/>
      <c r="I16" s="241">
        <f>+'Balance-Anexo1A'!F22</f>
        <v>6356281.5300000012</v>
      </c>
      <c r="J16" s="241"/>
      <c r="K16" s="243"/>
      <c r="L16" s="241">
        <f>+'Balance-Anexo1A'!G22</f>
        <v>6370749.9499999881</v>
      </c>
      <c r="M16" s="241"/>
      <c r="N16" s="243"/>
      <c r="O16" s="241">
        <f t="shared" si="0"/>
        <v>-14468.419999986887</v>
      </c>
      <c r="P16" s="241"/>
      <c r="Q16" s="236"/>
      <c r="R16" s="241">
        <f>+'Balance-Anexo1A'!I22</f>
        <v>8539983.200000003</v>
      </c>
      <c r="S16" s="236"/>
      <c r="T16" s="241">
        <f t="shared" si="1"/>
        <v>-2183701.6700000018</v>
      </c>
      <c r="U16" s="236"/>
      <c r="V16" s="241">
        <f>+'Balance-Anexo1A'!M22</f>
        <v>7742829.5400000066</v>
      </c>
      <c r="W16" s="236"/>
      <c r="X16" s="241">
        <f t="shared" si="2"/>
        <v>-1386548.0100000054</v>
      </c>
      <c r="Y16" s="239"/>
      <c r="Z16" s="182"/>
    </row>
    <row r="17" spans="3:30" ht="19.5" customHeight="1" x14ac:dyDescent="0.25">
      <c r="C17" s="180"/>
      <c r="D17" s="235"/>
      <c r="E17" s="236"/>
      <c r="F17" s="240" t="s">
        <v>143</v>
      </c>
      <c r="G17" s="240"/>
      <c r="H17" s="236"/>
      <c r="I17" s="241">
        <f>+'Balance-Anexo1A'!F45</f>
        <v>10305367.709999999</v>
      </c>
      <c r="J17" s="241"/>
      <c r="K17" s="243"/>
      <c r="L17" s="241">
        <f>+'Balance-Anexo1A'!G45</f>
        <v>10305367.709999999</v>
      </c>
      <c r="M17" s="241"/>
      <c r="N17" s="243"/>
      <c r="O17" s="241">
        <f t="shared" si="0"/>
        <v>0</v>
      </c>
      <c r="P17" s="241"/>
      <c r="Q17" s="236"/>
      <c r="R17" s="241">
        <f>+'Balance-Anexo1A'!I45</f>
        <v>5288777.8100000005</v>
      </c>
      <c r="S17" s="236"/>
      <c r="T17" s="241">
        <f t="shared" si="1"/>
        <v>5016589.8999999985</v>
      </c>
      <c r="U17" s="236"/>
      <c r="V17" s="241">
        <f>+'Balance-Anexo1A'!M45</f>
        <v>7275554.5600000005</v>
      </c>
      <c r="W17" s="236"/>
      <c r="X17" s="241">
        <f t="shared" si="2"/>
        <v>3029813.1499999985</v>
      </c>
      <c r="Y17" s="239"/>
      <c r="Z17" s="182"/>
    </row>
    <row r="18" spans="3:30" ht="19.5" customHeight="1" x14ac:dyDescent="0.25">
      <c r="C18" s="180"/>
      <c r="D18" s="235"/>
      <c r="E18" s="240"/>
      <c r="F18" s="244" t="s">
        <v>144</v>
      </c>
      <c r="G18" s="240"/>
      <c r="H18" s="236"/>
      <c r="I18" s="243">
        <f>+'Balance-Anexo1A'!F51</f>
        <v>5371927.5899999999</v>
      </c>
      <c r="J18" s="243"/>
      <c r="K18" s="243"/>
      <c r="L18" s="243">
        <f>+'Balance-Anexo1A'!G51</f>
        <v>5388612.9800000004</v>
      </c>
      <c r="M18" s="243"/>
      <c r="N18" s="243"/>
      <c r="O18" s="241">
        <f t="shared" si="0"/>
        <v>-16685.390000000596</v>
      </c>
      <c r="P18" s="241"/>
      <c r="Q18" s="236"/>
      <c r="R18" s="243">
        <f>+'Balance-Anexo1A'!I51</f>
        <v>4149929.69</v>
      </c>
      <c r="S18" s="236"/>
      <c r="T18" s="241">
        <f t="shared" si="1"/>
        <v>1221997.8999999999</v>
      </c>
      <c r="U18" s="236"/>
      <c r="V18" s="241">
        <f>+'Balance-Anexo1A'!M51</f>
        <v>4052975.4799999995</v>
      </c>
      <c r="W18" s="236"/>
      <c r="X18" s="241">
        <f t="shared" si="2"/>
        <v>1318952.1100000003</v>
      </c>
      <c r="Y18" s="239"/>
      <c r="Z18" s="182"/>
    </row>
    <row r="19" spans="3:30" ht="19.5" customHeight="1" x14ac:dyDescent="0.25">
      <c r="C19" s="180"/>
      <c r="D19" s="235"/>
      <c r="E19" s="240"/>
      <c r="F19" s="240" t="s">
        <v>145</v>
      </c>
      <c r="G19" s="240"/>
      <c r="H19" s="236"/>
      <c r="I19" s="245">
        <f>+'Balance-Anexo1A'!F58</f>
        <v>66230.27999999997</v>
      </c>
      <c r="J19" s="243"/>
      <c r="K19" s="243"/>
      <c r="L19" s="245">
        <f>+'Balance-Anexo1A'!G58</f>
        <v>68271.349999999977</v>
      </c>
      <c r="M19" s="265"/>
      <c r="N19" s="243"/>
      <c r="O19" s="246">
        <f>+I19-L19</f>
        <v>-2041.070000000007</v>
      </c>
      <c r="P19" s="268"/>
      <c r="Q19" s="236"/>
      <c r="R19" s="245">
        <f>+'Balance-Anexo1A'!I58</f>
        <v>50752.650000000023</v>
      </c>
      <c r="S19" s="236"/>
      <c r="T19" s="246">
        <f t="shared" si="1"/>
        <v>15477.629999999946</v>
      </c>
      <c r="U19" s="236"/>
      <c r="V19" s="246">
        <f>+'Balance-Anexo1A'!M58</f>
        <v>74286.390000000014</v>
      </c>
      <c r="W19" s="236"/>
      <c r="X19" s="246">
        <f t="shared" si="2"/>
        <v>-8056.1100000000442</v>
      </c>
      <c r="Y19" s="239"/>
      <c r="Z19" s="182"/>
    </row>
    <row r="20" spans="3:30" ht="5.25" hidden="1" customHeight="1" x14ac:dyDescent="0.25">
      <c r="C20" s="180"/>
      <c r="D20" s="235"/>
      <c r="E20" s="236"/>
      <c r="F20" s="240"/>
      <c r="G20" s="240"/>
      <c r="H20" s="236"/>
      <c r="I20" s="247"/>
      <c r="J20" s="247"/>
      <c r="K20" s="243"/>
      <c r="L20" s="247"/>
      <c r="M20" s="247"/>
      <c r="N20" s="243"/>
      <c r="O20" s="247"/>
      <c r="P20" s="247"/>
      <c r="Q20" s="236"/>
      <c r="R20" s="247"/>
      <c r="S20" s="236"/>
      <c r="T20" s="247"/>
      <c r="U20" s="236"/>
      <c r="V20" s="247"/>
      <c r="W20" s="236"/>
      <c r="X20" s="247"/>
      <c r="Y20" s="239"/>
      <c r="Z20" s="182"/>
      <c r="AD20" s="184"/>
    </row>
    <row r="21" spans="3:30" ht="21" customHeight="1" thickBot="1" x14ac:dyDescent="0.3">
      <c r="C21" s="180"/>
      <c r="D21" s="235"/>
      <c r="E21" s="236"/>
      <c r="F21" s="236"/>
      <c r="G21" s="248" t="s">
        <v>92</v>
      </c>
      <c r="H21" s="248" t="s">
        <v>0</v>
      </c>
      <c r="I21" s="249">
        <f>SUM(I14:I19)</f>
        <v>140496030.85000002</v>
      </c>
      <c r="J21" s="250"/>
      <c r="K21" s="248" t="s">
        <v>0</v>
      </c>
      <c r="L21" s="249">
        <f>SUM(L14:L19)</f>
        <v>140604741.16999999</v>
      </c>
      <c r="M21" s="266"/>
      <c r="N21" s="248" t="s">
        <v>0</v>
      </c>
      <c r="O21" s="249">
        <f>SUM(O14:O19)</f>
        <v>-108710.31999998743</v>
      </c>
      <c r="P21" s="266"/>
      <c r="Q21" s="248" t="s">
        <v>0</v>
      </c>
      <c r="R21" s="249">
        <f>SUM(R14:R19)</f>
        <v>127364874.92</v>
      </c>
      <c r="S21" s="248"/>
      <c r="T21" s="249">
        <f>SUM(T14:T19)</f>
        <v>13131155.930000007</v>
      </c>
      <c r="U21" s="248" t="s">
        <v>0</v>
      </c>
      <c r="V21" s="249">
        <f>SUM(V14:V19)</f>
        <v>129258622.06000002</v>
      </c>
      <c r="W21" s="248" t="s">
        <v>0</v>
      </c>
      <c r="X21" s="249">
        <f>SUM(X14:X19)</f>
        <v>11237408.789999995</v>
      </c>
      <c r="Y21" s="251"/>
      <c r="Z21" s="182"/>
    </row>
    <row r="22" spans="3:30" ht="8.25" customHeight="1" thickTop="1" x14ac:dyDescent="0.25">
      <c r="C22" s="180"/>
      <c r="D22" s="235"/>
      <c r="E22" s="240"/>
      <c r="F22" s="236"/>
      <c r="G22" s="236"/>
      <c r="H22" s="236"/>
      <c r="I22" s="244"/>
      <c r="J22" s="244"/>
      <c r="K22" s="236"/>
      <c r="L22" s="244"/>
      <c r="M22" s="244"/>
      <c r="N22" s="236"/>
      <c r="O22" s="244"/>
      <c r="P22" s="244"/>
      <c r="Q22" s="236"/>
      <c r="R22" s="244"/>
      <c r="S22" s="236"/>
      <c r="T22" s="244"/>
      <c r="U22" s="236"/>
      <c r="V22" s="244"/>
      <c r="W22" s="236"/>
      <c r="X22" s="244"/>
      <c r="Y22" s="239"/>
      <c r="Z22" s="182"/>
    </row>
    <row r="23" spans="3:30" ht="12.75" customHeight="1" x14ac:dyDescent="0.25">
      <c r="C23" s="180"/>
      <c r="D23" s="235"/>
      <c r="E23" s="236"/>
      <c r="F23" s="248" t="s">
        <v>127</v>
      </c>
      <c r="G23" s="237"/>
      <c r="H23" s="236"/>
      <c r="I23" s="244"/>
      <c r="J23" s="244"/>
      <c r="K23" s="236"/>
      <c r="L23" s="244"/>
      <c r="M23" s="244"/>
      <c r="N23" s="236"/>
      <c r="O23" s="244"/>
      <c r="P23" s="244"/>
      <c r="Q23" s="236"/>
      <c r="R23" s="244"/>
      <c r="S23" s="236"/>
      <c r="T23" s="244"/>
      <c r="U23" s="236"/>
      <c r="V23" s="244"/>
      <c r="W23" s="236"/>
      <c r="X23" s="244"/>
      <c r="Y23" s="239"/>
      <c r="Z23" s="182"/>
    </row>
    <row r="24" spans="3:30" ht="6" customHeight="1" x14ac:dyDescent="0.25">
      <c r="C24" s="180"/>
      <c r="D24" s="235"/>
      <c r="E24" s="240"/>
      <c r="F24" s="236"/>
      <c r="G24" s="236"/>
      <c r="H24" s="236"/>
      <c r="I24" s="244"/>
      <c r="J24" s="244"/>
      <c r="K24" s="236"/>
      <c r="L24" s="244"/>
      <c r="M24" s="244"/>
      <c r="N24" s="236"/>
      <c r="O24" s="244"/>
      <c r="P24" s="244"/>
      <c r="Q24" s="236"/>
      <c r="R24" s="244"/>
      <c r="S24" s="236"/>
      <c r="T24" s="244"/>
      <c r="U24" s="236"/>
      <c r="V24" s="244"/>
      <c r="W24" s="236"/>
      <c r="X24" s="244"/>
      <c r="Y24" s="239"/>
      <c r="Z24" s="182"/>
    </row>
    <row r="25" spans="3:30" ht="14.25" customHeight="1" x14ac:dyDescent="0.25">
      <c r="C25" s="180"/>
      <c r="D25" s="235"/>
      <c r="E25" s="237" t="s">
        <v>129</v>
      </c>
      <c r="F25" s="261"/>
      <c r="G25" s="236"/>
      <c r="H25" s="236"/>
      <c r="I25" s="244"/>
      <c r="J25" s="244"/>
      <c r="K25" s="236"/>
      <c r="L25" s="244"/>
      <c r="M25" s="244"/>
      <c r="N25" s="236"/>
      <c r="O25" s="244"/>
      <c r="P25" s="244"/>
      <c r="Q25" s="236"/>
      <c r="R25" s="244"/>
      <c r="S25" s="236"/>
      <c r="T25" s="244"/>
      <c r="U25" s="236"/>
      <c r="V25" s="244"/>
      <c r="W25" s="236"/>
      <c r="X25" s="244"/>
      <c r="Y25" s="239"/>
      <c r="Z25" s="182"/>
    </row>
    <row r="26" spans="3:30" ht="21" customHeight="1" x14ac:dyDescent="0.25">
      <c r="C26" s="180"/>
      <c r="D26" s="235"/>
      <c r="E26" s="240"/>
      <c r="F26" s="376" t="s">
        <v>146</v>
      </c>
      <c r="G26" s="376"/>
      <c r="H26" s="240" t="s">
        <v>0</v>
      </c>
      <c r="I26" s="241">
        <f>+'Balance-Anexo1A'!F66</f>
        <v>634450.76000000013</v>
      </c>
      <c r="J26" s="241"/>
      <c r="K26" s="240" t="s">
        <v>0</v>
      </c>
      <c r="L26" s="241">
        <f>+'Balance-Anexo1A'!G66</f>
        <v>601967.01</v>
      </c>
      <c r="M26" s="241"/>
      <c r="N26" s="240"/>
      <c r="O26" s="241">
        <f t="shared" ref="O26:O27" si="3">+I26-L26</f>
        <v>32483.750000000116</v>
      </c>
      <c r="P26" s="241"/>
      <c r="Q26" s="240" t="s">
        <v>0</v>
      </c>
      <c r="R26" s="241">
        <f>+'Balance-Anexo1A'!I66</f>
        <v>625576.35</v>
      </c>
      <c r="S26" s="240"/>
      <c r="T26" s="241">
        <f t="shared" ref="T26:T28" si="4">+I26-R26</f>
        <v>8874.410000000149</v>
      </c>
      <c r="U26" s="240" t="s">
        <v>0</v>
      </c>
      <c r="V26" s="241">
        <f>+'Balance-Anexo1A'!M66</f>
        <v>756754.75</v>
      </c>
      <c r="W26" s="240" t="s">
        <v>0</v>
      </c>
      <c r="X26" s="241">
        <f>+I26-V26</f>
        <v>-122303.98999999987</v>
      </c>
      <c r="Y26" s="239"/>
      <c r="Z26" s="182"/>
    </row>
    <row r="27" spans="3:30" ht="21" customHeight="1" x14ac:dyDescent="0.25">
      <c r="C27" s="180"/>
      <c r="D27" s="235"/>
      <c r="E27" s="240"/>
      <c r="F27" s="341" t="s">
        <v>147</v>
      </c>
      <c r="G27" s="341"/>
      <c r="H27" s="236"/>
      <c r="I27" s="247">
        <f>+'Balance-Anexo1A'!F72</f>
        <v>109395544.59999999</v>
      </c>
      <c r="J27" s="244"/>
      <c r="K27" s="236"/>
      <c r="L27" s="247">
        <f>+'Balance-Anexo1A'!G72</f>
        <v>109395544.59999999</v>
      </c>
      <c r="M27" s="247"/>
      <c r="N27" s="236"/>
      <c r="O27" s="241">
        <f t="shared" si="3"/>
        <v>0</v>
      </c>
      <c r="P27" s="241"/>
      <c r="Q27" s="236"/>
      <c r="R27" s="247">
        <f>+'Balance-Anexo1A'!I72</f>
        <v>110405544.59999999</v>
      </c>
      <c r="S27" s="236"/>
      <c r="T27" s="241">
        <f t="shared" si="4"/>
        <v>-1010000</v>
      </c>
      <c r="U27" s="236"/>
      <c r="V27" s="241">
        <f>+'Balance-Anexo1A'!M72</f>
        <v>109735544.59999999</v>
      </c>
      <c r="W27" s="236"/>
      <c r="X27" s="241">
        <f t="shared" ref="X27:X28" si="5">+I27-V27</f>
        <v>-340000</v>
      </c>
      <c r="Y27" s="239"/>
      <c r="Z27" s="182"/>
    </row>
    <row r="28" spans="3:30" ht="21" customHeight="1" x14ac:dyDescent="0.25">
      <c r="C28" s="180"/>
      <c r="D28" s="235"/>
      <c r="E28" s="236"/>
      <c r="F28" s="341" t="s">
        <v>148</v>
      </c>
      <c r="G28" s="341"/>
      <c r="H28" s="236"/>
      <c r="I28" s="252">
        <f>+'Balance-Anexo1A'!F76</f>
        <v>1316016.22</v>
      </c>
      <c r="J28" s="247"/>
      <c r="K28" s="236"/>
      <c r="L28" s="252">
        <f>+'Balance-Anexo1A'!G76</f>
        <v>1315992.3799999999</v>
      </c>
      <c r="M28" s="267"/>
      <c r="N28" s="236"/>
      <c r="O28" s="246">
        <f>+I28-L28</f>
        <v>23.840000000083819</v>
      </c>
      <c r="P28" s="268"/>
      <c r="Q28" s="236"/>
      <c r="R28" s="246">
        <f>+'Balance-Anexo1A'!I76</f>
        <v>643949.54</v>
      </c>
      <c r="S28" s="236"/>
      <c r="T28" s="246">
        <f t="shared" si="4"/>
        <v>672066.67999999993</v>
      </c>
      <c r="U28" s="236"/>
      <c r="V28" s="246">
        <f>+'Balance-Anexo1A'!M76</f>
        <v>1304028.22</v>
      </c>
      <c r="W28" s="236"/>
      <c r="X28" s="246">
        <f t="shared" si="5"/>
        <v>11988</v>
      </c>
      <c r="Y28" s="242"/>
      <c r="Z28" s="182"/>
    </row>
    <row r="29" spans="3:30" ht="4.5" hidden="1" customHeight="1" x14ac:dyDescent="0.25">
      <c r="C29" s="180"/>
      <c r="D29" s="235"/>
      <c r="E29" s="236"/>
      <c r="F29" s="236"/>
      <c r="G29" s="236"/>
      <c r="H29" s="236"/>
      <c r="I29" s="247"/>
      <c r="J29" s="247"/>
      <c r="K29" s="236"/>
      <c r="L29" s="247"/>
      <c r="M29" s="247"/>
      <c r="N29" s="236"/>
      <c r="O29" s="247"/>
      <c r="P29" s="247"/>
      <c r="Q29" s="236"/>
      <c r="R29" s="247"/>
      <c r="S29" s="236"/>
      <c r="T29" s="247"/>
      <c r="U29" s="236"/>
      <c r="V29" s="247"/>
      <c r="W29" s="236"/>
      <c r="X29" s="247"/>
      <c r="Y29" s="239"/>
      <c r="Z29" s="182"/>
    </row>
    <row r="30" spans="3:30" ht="21" customHeight="1" x14ac:dyDescent="0.25">
      <c r="C30" s="180"/>
      <c r="D30" s="235"/>
      <c r="E30" s="236"/>
      <c r="F30" s="236"/>
      <c r="G30" s="253" t="s">
        <v>93</v>
      </c>
      <c r="H30" s="253"/>
      <c r="I30" s="254">
        <f>SUM(I26:I28)</f>
        <v>111346011.58</v>
      </c>
      <c r="J30" s="250"/>
      <c r="K30" s="253"/>
      <c r="L30" s="254">
        <f>+L26+L27+L28</f>
        <v>111313503.98999999</v>
      </c>
      <c r="M30" s="266"/>
      <c r="N30" s="253"/>
      <c r="O30" s="254">
        <f>SUM(O26:O28)</f>
        <v>32507.5900000002</v>
      </c>
      <c r="P30" s="266"/>
      <c r="Q30" s="253"/>
      <c r="R30" s="254">
        <f>SUM(R26:R28)</f>
        <v>111675070.48999999</v>
      </c>
      <c r="S30" s="253"/>
      <c r="T30" s="254">
        <f>SUM(T26:T28)</f>
        <v>-329058.90999999992</v>
      </c>
      <c r="U30" s="253"/>
      <c r="V30" s="254">
        <f>SUM(V26:V28)</f>
        <v>111796327.56999999</v>
      </c>
      <c r="W30" s="253"/>
      <c r="X30" s="254">
        <f>SUM(X26:X28)</f>
        <v>-450315.98999999987</v>
      </c>
      <c r="Y30" s="239"/>
      <c r="Z30" s="182"/>
    </row>
    <row r="31" spans="3:30" ht="9.75" hidden="1" customHeight="1" x14ac:dyDescent="0.25">
      <c r="C31" s="180"/>
      <c r="D31" s="235"/>
      <c r="E31" s="236"/>
      <c r="F31" s="236"/>
      <c r="G31" s="240"/>
      <c r="H31" s="236"/>
      <c r="I31" s="244"/>
      <c r="J31" s="244"/>
      <c r="K31" s="236"/>
      <c r="L31" s="244"/>
      <c r="M31" s="244"/>
      <c r="N31" s="236"/>
      <c r="O31" s="244"/>
      <c r="P31" s="244"/>
      <c r="Q31" s="236"/>
      <c r="R31" s="244"/>
      <c r="S31" s="236"/>
      <c r="T31" s="244"/>
      <c r="U31" s="236"/>
      <c r="V31" s="244"/>
      <c r="W31" s="236"/>
      <c r="X31" s="244"/>
      <c r="Y31" s="239"/>
      <c r="Z31" s="182"/>
    </row>
    <row r="32" spans="3:30" ht="6" hidden="1" customHeight="1" x14ac:dyDescent="0.25">
      <c r="C32" s="180"/>
      <c r="D32" s="235"/>
      <c r="E32" s="236"/>
      <c r="F32" s="240"/>
      <c r="G32" s="240"/>
      <c r="H32" s="236"/>
      <c r="I32" s="244"/>
      <c r="J32" s="244"/>
      <c r="K32" s="236"/>
      <c r="L32" s="244"/>
      <c r="M32" s="244"/>
      <c r="N32" s="236"/>
      <c r="O32" s="244"/>
      <c r="P32" s="244"/>
      <c r="Q32" s="236"/>
      <c r="R32" s="244"/>
      <c r="S32" s="236"/>
      <c r="T32" s="244"/>
      <c r="U32" s="236"/>
      <c r="V32" s="244"/>
      <c r="W32" s="236"/>
      <c r="X32" s="244"/>
      <c r="Y32" s="239"/>
      <c r="Z32" s="182"/>
    </row>
    <row r="33" spans="3:28" ht="21" customHeight="1" x14ac:dyDescent="0.25">
      <c r="C33" s="180"/>
      <c r="D33" s="235"/>
      <c r="E33" s="237" t="s">
        <v>149</v>
      </c>
      <c r="F33" s="262"/>
      <c r="G33" s="240"/>
      <c r="H33" s="236"/>
      <c r="I33" s="244"/>
      <c r="J33" s="244"/>
      <c r="K33" s="236"/>
      <c r="L33" s="244"/>
      <c r="M33" s="244"/>
      <c r="N33" s="236"/>
      <c r="O33" s="244"/>
      <c r="P33" s="244"/>
      <c r="Q33" s="236"/>
      <c r="R33" s="244"/>
      <c r="S33" s="236"/>
      <c r="T33" s="244"/>
      <c r="U33" s="236"/>
      <c r="V33" s="244"/>
      <c r="W33" s="236"/>
      <c r="X33" s="244"/>
      <c r="Y33" s="239"/>
      <c r="Z33" s="182"/>
    </row>
    <row r="34" spans="3:28" ht="21" customHeight="1" x14ac:dyDescent="0.25">
      <c r="C34" s="180"/>
      <c r="D34" s="235"/>
      <c r="E34" s="236"/>
      <c r="F34" s="240" t="s">
        <v>9</v>
      </c>
      <c r="G34" s="240"/>
      <c r="H34" s="236"/>
      <c r="I34" s="241">
        <f>+'Balance-Anexo1A'!F83</f>
        <v>125170727.66</v>
      </c>
      <c r="J34" s="241"/>
      <c r="K34" s="236"/>
      <c r="L34" s="241">
        <f>+'Balance-Anexo1A'!G83</f>
        <v>125170727.66</v>
      </c>
      <c r="M34" s="241"/>
      <c r="N34" s="236"/>
      <c r="O34" s="241">
        <f t="shared" ref="O34:O36" si="6">+I34-L34</f>
        <v>0</v>
      </c>
      <c r="P34" s="241"/>
      <c r="Q34" s="236"/>
      <c r="R34" s="241">
        <f>+'Balance-Anexo1A'!I83</f>
        <v>123697420.75999999</v>
      </c>
      <c r="S34" s="236"/>
      <c r="T34" s="241">
        <f t="shared" ref="T34:T37" si="7">+I34-R34</f>
        <v>1473306.900000006</v>
      </c>
      <c r="U34" s="236"/>
      <c r="V34" s="241">
        <f>+'Balance-Anexo1A'!M83</f>
        <v>124630805.19</v>
      </c>
      <c r="W34" s="236"/>
      <c r="X34" s="241">
        <f>+I34-V34</f>
        <v>539922.46999999881</v>
      </c>
      <c r="Y34" s="239"/>
      <c r="Z34" s="182"/>
    </row>
    <row r="35" spans="3:28" ht="21" customHeight="1" x14ac:dyDescent="0.25">
      <c r="C35" s="180"/>
      <c r="D35" s="235"/>
      <c r="E35" s="236"/>
      <c r="F35" s="240" t="s">
        <v>121</v>
      </c>
      <c r="G35" s="240"/>
      <c r="H35" s="236"/>
      <c r="I35" s="241">
        <f>+'Balance-Anexo1A'!F103</f>
        <v>131742612.57000001</v>
      </c>
      <c r="J35" s="241"/>
      <c r="K35" s="236"/>
      <c r="L35" s="241">
        <f>+'Balance-Anexo1A'!G103</f>
        <v>131742612.57000001</v>
      </c>
      <c r="M35" s="241"/>
      <c r="N35" s="236"/>
      <c r="O35" s="241">
        <f t="shared" si="6"/>
        <v>0</v>
      </c>
      <c r="P35" s="241"/>
      <c r="Q35" s="236"/>
      <c r="R35" s="241">
        <f>+'Balance-Anexo1A'!I103</f>
        <v>120463451.53000002</v>
      </c>
      <c r="S35" s="236"/>
      <c r="T35" s="241">
        <f t="shared" si="7"/>
        <v>11279161.039999992</v>
      </c>
      <c r="U35" s="236"/>
      <c r="V35" s="241">
        <f>+'Balance-Anexo1A'!M103</f>
        <v>122157758</v>
      </c>
      <c r="W35" s="236"/>
      <c r="X35" s="241">
        <f t="shared" ref="X35:X37" si="8">+I35-V35</f>
        <v>9584854.5700000077</v>
      </c>
      <c r="Y35" s="239"/>
      <c r="Z35" s="185"/>
    </row>
    <row r="36" spans="3:28" ht="21" customHeight="1" x14ac:dyDescent="0.25">
      <c r="C36" s="180"/>
      <c r="D36" s="235"/>
      <c r="E36" s="236"/>
      <c r="F36" s="240" t="s">
        <v>103</v>
      </c>
      <c r="G36" s="240"/>
      <c r="H36" s="236"/>
      <c r="I36" s="241">
        <f>+'Balance-Anexo1A'!F110</f>
        <v>-229516704.13</v>
      </c>
      <c r="J36" s="241"/>
      <c r="K36" s="236"/>
      <c r="L36" s="241">
        <f>+'Balance-Anexo1A'!G110</f>
        <v>-229516704.13</v>
      </c>
      <c r="M36" s="241"/>
      <c r="N36" s="236"/>
      <c r="O36" s="241">
        <f t="shared" si="6"/>
        <v>0</v>
      </c>
      <c r="P36" s="241"/>
      <c r="Q36" s="236"/>
      <c r="R36" s="241">
        <f>+'Balance-Anexo1A'!I110</f>
        <v>-228178759.44</v>
      </c>
      <c r="S36" s="236"/>
      <c r="T36" s="241">
        <f t="shared" si="7"/>
        <v>-1337944.6899999976</v>
      </c>
      <c r="U36" s="236"/>
      <c r="V36" s="241">
        <f>+'Balance-Anexo1A'!M110</f>
        <v>-229947332.69999999</v>
      </c>
      <c r="W36" s="236"/>
      <c r="X36" s="241">
        <f t="shared" si="8"/>
        <v>430628.56999999285</v>
      </c>
      <c r="Y36" s="239"/>
      <c r="Z36" s="185"/>
    </row>
    <row r="37" spans="3:28" ht="21" customHeight="1" x14ac:dyDescent="0.25">
      <c r="C37" s="180"/>
      <c r="D37" s="235"/>
      <c r="E37" s="236"/>
      <c r="F37" s="240" t="s">
        <v>107</v>
      </c>
      <c r="G37" s="240"/>
      <c r="H37" s="236"/>
      <c r="I37" s="246">
        <f>+'Balance-Anexo1A'!F111</f>
        <v>1753383.17</v>
      </c>
      <c r="J37" s="241"/>
      <c r="K37" s="236"/>
      <c r="L37" s="246">
        <f>+'Balance-Anexo1A'!G111</f>
        <v>1894601.08</v>
      </c>
      <c r="M37" s="268"/>
      <c r="N37" s="236"/>
      <c r="O37" s="246">
        <f>+I37-L37</f>
        <v>-141217.91000000015</v>
      </c>
      <c r="P37" s="268"/>
      <c r="Q37" s="236"/>
      <c r="R37" s="246">
        <f>+'Balance-Anexo1A'!I111</f>
        <v>-292308.42</v>
      </c>
      <c r="S37" s="236"/>
      <c r="T37" s="246">
        <f t="shared" si="7"/>
        <v>2045691.5899999999</v>
      </c>
      <c r="U37" s="236"/>
      <c r="V37" s="246">
        <f>+'Balance-Anexo1A'!M111</f>
        <v>621064</v>
      </c>
      <c r="W37" s="236"/>
      <c r="X37" s="246">
        <f t="shared" si="8"/>
        <v>1132319.17</v>
      </c>
      <c r="Y37" s="239"/>
      <c r="Z37" s="185"/>
    </row>
    <row r="38" spans="3:28" ht="4.5" hidden="1" customHeight="1" x14ac:dyDescent="0.25">
      <c r="C38" s="180"/>
      <c r="D38" s="235"/>
      <c r="E38" s="236"/>
      <c r="F38" s="236"/>
      <c r="G38" s="240"/>
      <c r="H38" s="236"/>
      <c r="I38" s="247"/>
      <c r="J38" s="247"/>
      <c r="K38" s="236"/>
      <c r="L38" s="247"/>
      <c r="M38" s="247"/>
      <c r="N38" s="236"/>
      <c r="O38" s="247"/>
      <c r="P38" s="247"/>
      <c r="Q38" s="236"/>
      <c r="R38" s="247"/>
      <c r="S38" s="236"/>
      <c r="T38" s="247"/>
      <c r="U38" s="236"/>
      <c r="V38" s="247"/>
      <c r="W38" s="236"/>
      <c r="X38" s="247"/>
      <c r="Y38" s="239"/>
      <c r="Z38" s="182"/>
      <c r="AB38" s="186"/>
    </row>
    <row r="39" spans="3:28" ht="21" customHeight="1" x14ac:dyDescent="0.25">
      <c r="C39" s="180"/>
      <c r="D39" s="235"/>
      <c r="E39" s="236"/>
      <c r="F39" s="236"/>
      <c r="G39" s="248" t="s">
        <v>94</v>
      </c>
      <c r="H39" s="253"/>
      <c r="I39" s="255">
        <f>SUM(I34:I38)</f>
        <v>29150019.270000026</v>
      </c>
      <c r="J39" s="256"/>
      <c r="K39" s="253"/>
      <c r="L39" s="255">
        <f>SUM(L34:L38)</f>
        <v>29291237.180000022</v>
      </c>
      <c r="M39" s="269"/>
      <c r="N39" s="253"/>
      <c r="O39" s="255">
        <f>SUM(O34:O38)</f>
        <v>-141217.91000000015</v>
      </c>
      <c r="P39" s="269"/>
      <c r="Q39" s="253"/>
      <c r="R39" s="255">
        <f>SUM(R34:R38)</f>
        <v>15689804.430000024</v>
      </c>
      <c r="S39" s="253"/>
      <c r="T39" s="255">
        <f>SUM(T34:T38)</f>
        <v>13460214.84</v>
      </c>
      <c r="U39" s="253"/>
      <c r="V39" s="255">
        <f>SUM(V34:V38)</f>
        <v>17462294.49000001</v>
      </c>
      <c r="W39" s="253"/>
      <c r="X39" s="255">
        <f>SUM(X34:X38)</f>
        <v>11687724.779999999</v>
      </c>
      <c r="Y39" s="239"/>
      <c r="Z39" s="182"/>
      <c r="AB39" s="186"/>
    </row>
    <row r="40" spans="3:28" ht="8.25" hidden="1" customHeight="1" x14ac:dyDescent="0.25">
      <c r="C40" s="180"/>
      <c r="D40" s="235"/>
      <c r="E40" s="236"/>
      <c r="F40" s="236"/>
      <c r="G40" s="240"/>
      <c r="H40" s="236"/>
      <c r="I40" s="257"/>
      <c r="J40" s="257"/>
      <c r="K40" s="236"/>
      <c r="L40" s="257"/>
      <c r="M40" s="257"/>
      <c r="N40" s="236"/>
      <c r="O40" s="257"/>
      <c r="P40" s="257"/>
      <c r="Q40" s="236"/>
      <c r="R40" s="257"/>
      <c r="S40" s="236"/>
      <c r="T40" s="257"/>
      <c r="U40" s="236"/>
      <c r="V40" s="257"/>
      <c r="W40" s="236"/>
      <c r="X40" s="257"/>
      <c r="Y40" s="239"/>
      <c r="Z40" s="182"/>
      <c r="AB40" s="186"/>
    </row>
    <row r="41" spans="3:28" ht="7.5" hidden="1" customHeight="1" x14ac:dyDescent="0.25">
      <c r="C41" s="180"/>
      <c r="D41" s="235"/>
      <c r="E41" s="236"/>
      <c r="F41" s="236"/>
      <c r="G41" s="240"/>
      <c r="H41" s="236"/>
      <c r="I41" s="247"/>
      <c r="J41" s="247"/>
      <c r="K41" s="236"/>
      <c r="L41" s="247"/>
      <c r="M41" s="247"/>
      <c r="N41" s="236"/>
      <c r="O41" s="247"/>
      <c r="P41" s="247"/>
      <c r="Q41" s="236"/>
      <c r="R41" s="247"/>
      <c r="S41" s="236"/>
      <c r="T41" s="247"/>
      <c r="U41" s="236"/>
      <c r="V41" s="247"/>
      <c r="W41" s="236"/>
      <c r="X41" s="247"/>
      <c r="Y41" s="239"/>
      <c r="Z41" s="182"/>
      <c r="AB41" s="186"/>
    </row>
    <row r="42" spans="3:28" ht="21" customHeight="1" thickBot="1" x14ac:dyDescent="0.3">
      <c r="C42" s="180"/>
      <c r="D42" s="235"/>
      <c r="E42" s="236"/>
      <c r="F42" s="236"/>
      <c r="G42" s="248" t="s">
        <v>95</v>
      </c>
      <c r="H42" s="248" t="s">
        <v>0</v>
      </c>
      <c r="I42" s="249">
        <f>+I30+I39</f>
        <v>140496030.85000002</v>
      </c>
      <c r="J42" s="250"/>
      <c r="K42" s="248" t="s">
        <v>0</v>
      </c>
      <c r="L42" s="249">
        <f>+L30+L39</f>
        <v>140604741.17000002</v>
      </c>
      <c r="M42" s="266"/>
      <c r="N42" s="248" t="s">
        <v>0</v>
      </c>
      <c r="O42" s="249">
        <f>+O30+O39</f>
        <v>-108710.31999999995</v>
      </c>
      <c r="P42" s="266"/>
      <c r="Q42" s="248" t="s">
        <v>0</v>
      </c>
      <c r="R42" s="249">
        <f>+R30+R39</f>
        <v>127364874.92000002</v>
      </c>
      <c r="S42" s="248"/>
      <c r="T42" s="249">
        <f>+T30+T39</f>
        <v>13131155.93</v>
      </c>
      <c r="U42" s="248" t="s">
        <v>0</v>
      </c>
      <c r="V42" s="249">
        <f>+V30+V39</f>
        <v>129258622.06</v>
      </c>
      <c r="W42" s="248" t="s">
        <v>0</v>
      </c>
      <c r="X42" s="249">
        <f>+X30+X39</f>
        <v>11237408.789999999</v>
      </c>
      <c r="Y42" s="242"/>
      <c r="Z42" s="182"/>
    </row>
    <row r="43" spans="3:28" ht="6.75" customHeight="1" thickTop="1" x14ac:dyDescent="0.25">
      <c r="C43" s="180"/>
      <c r="D43" s="258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60"/>
      <c r="Z43" s="182"/>
      <c r="AB43" s="187"/>
    </row>
    <row r="44" spans="3:28" x14ac:dyDescent="0.25">
      <c r="C44" s="180"/>
      <c r="H44" s="188"/>
      <c r="K44" s="188"/>
      <c r="Z44" s="182"/>
    </row>
    <row r="45" spans="3:28" x14ac:dyDescent="0.25">
      <c r="C45" s="180"/>
      <c r="Z45" s="182"/>
    </row>
    <row r="46" spans="3:28" x14ac:dyDescent="0.25">
      <c r="C46" s="180"/>
      <c r="Z46" s="182"/>
    </row>
    <row r="47" spans="3:28" x14ac:dyDescent="0.25">
      <c r="C47" s="180"/>
      <c r="I47" s="189"/>
      <c r="J47" s="189"/>
      <c r="Z47" s="182"/>
    </row>
    <row r="48" spans="3:28" x14ac:dyDescent="0.25">
      <c r="C48" s="180"/>
      <c r="Z48" s="182"/>
    </row>
    <row r="49" spans="3:26" x14ac:dyDescent="0.25">
      <c r="C49" s="180"/>
      <c r="Z49" s="182"/>
    </row>
    <row r="50" spans="3:26" x14ac:dyDescent="0.25">
      <c r="C50" s="180"/>
      <c r="Z50" s="182"/>
    </row>
    <row r="51" spans="3:26" x14ac:dyDescent="0.25">
      <c r="C51" s="180"/>
      <c r="Z51" s="182"/>
    </row>
    <row r="52" spans="3:26" x14ac:dyDescent="0.25">
      <c r="C52" s="180"/>
      <c r="E52" s="375" t="s">
        <v>150</v>
      </c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182"/>
    </row>
    <row r="53" spans="3:26" x14ac:dyDescent="0.25">
      <c r="C53" s="180"/>
      <c r="Z53" s="182"/>
    </row>
    <row r="54" spans="3:26" hidden="1" x14ac:dyDescent="0.25">
      <c r="C54" s="180"/>
      <c r="Z54" s="182"/>
    </row>
    <row r="55" spans="3:26" hidden="1" x14ac:dyDescent="0.25">
      <c r="C55" s="180"/>
      <c r="Z55" s="182"/>
    </row>
    <row r="56" spans="3:26" x14ac:dyDescent="0.25">
      <c r="C56" s="180"/>
      <c r="Z56" s="182"/>
    </row>
    <row r="57" spans="3:26" ht="15.75" thickBot="1" x14ac:dyDescent="0.3">
      <c r="C57" s="190"/>
      <c r="D57" s="191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3"/>
    </row>
    <row r="58" spans="3:26" x14ac:dyDescent="0.25">
      <c r="E58" s="194"/>
      <c r="I58" s="195"/>
      <c r="J58" s="195"/>
    </row>
    <row r="62" spans="3:26" ht="21.75" customHeight="1" x14ac:dyDescent="0.25"/>
    <row r="72" spans="9:26" x14ac:dyDescent="0.25">
      <c r="I72" s="230"/>
      <c r="L72" s="231"/>
      <c r="M72" s="231"/>
      <c r="Z72" s="231"/>
    </row>
    <row r="73" spans="9:26" x14ac:dyDescent="0.25">
      <c r="I73" s="230"/>
      <c r="L73" s="231"/>
      <c r="M73" s="231"/>
      <c r="Z73" s="231"/>
    </row>
  </sheetData>
  <mergeCells count="6">
    <mergeCell ref="E52:Y52"/>
    <mergeCell ref="F26:G26"/>
    <mergeCell ref="E5:Y5"/>
    <mergeCell ref="E7:Y7"/>
    <mergeCell ref="E9:Y9"/>
    <mergeCell ref="E11:Y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2:Z132"/>
  <sheetViews>
    <sheetView showGridLines="0" zoomScale="80" zoomScaleNormal="80" workbookViewId="0">
      <selection activeCell="E23" sqref="E23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24.28515625" style="2" hidden="1" customWidth="1"/>
    <col min="10" max="10" width="21.5703125" style="2" hidden="1" customWidth="1"/>
    <col min="11" max="11" width="3.85546875" style="2" customWidth="1"/>
    <col min="12" max="12" width="2.5703125" style="288" customWidth="1"/>
    <col min="13" max="13" width="24" style="2" hidden="1" customWidth="1"/>
    <col min="14" max="14" width="21.5703125" style="2" hidden="1" customWidth="1"/>
    <col min="15" max="15" width="23.5703125" style="2" hidden="1" customWidth="1"/>
    <col min="16" max="16" width="21" style="2" hidden="1" customWidth="1"/>
    <col min="17" max="17" width="23.5703125" style="2" hidden="1" customWidth="1"/>
    <col min="18" max="18" width="21" style="2" hidden="1" customWidth="1"/>
    <col min="19" max="19" width="23.5703125" style="2" hidden="1" customWidth="1"/>
    <col min="20" max="20" width="21" style="2" hidden="1" customWidth="1"/>
    <col min="21" max="21" width="1.42578125" style="2" customWidth="1"/>
    <col min="22" max="22" width="11.42578125" style="2" customWidth="1"/>
    <col min="23" max="23" width="13" style="2" customWidth="1"/>
    <col min="24" max="24" width="13.7109375" style="2" customWidth="1"/>
    <col min="25" max="25" width="4.140625" style="2" customWidth="1"/>
    <col min="26" max="26" width="14.140625" style="2" bestFit="1" customWidth="1"/>
    <col min="27" max="16384" width="11.42578125" style="2"/>
  </cols>
  <sheetData>
    <row r="2" spans="1:26" ht="66.75" customHeight="1" x14ac:dyDescent="0.35">
      <c r="A2" s="2" t="s">
        <v>6</v>
      </c>
      <c r="B2" s="396" t="s">
        <v>7</v>
      </c>
      <c r="C2" s="396"/>
      <c r="D2" s="396"/>
      <c r="E2" s="396"/>
      <c r="F2" s="396"/>
      <c r="G2" s="396"/>
      <c r="H2" s="396"/>
      <c r="I2" s="396"/>
      <c r="J2" s="396"/>
      <c r="K2" s="332"/>
      <c r="L2" s="284"/>
      <c r="M2" s="284"/>
      <c r="N2" s="284"/>
      <c r="O2" s="202"/>
      <c r="P2" s="202"/>
      <c r="Q2" s="202"/>
      <c r="R2" s="202"/>
      <c r="S2" s="202"/>
      <c r="T2" s="202"/>
    </row>
    <row r="3" spans="1:26" ht="18.75" x14ac:dyDescent="0.3">
      <c r="B3" s="395" t="s">
        <v>157</v>
      </c>
      <c r="C3" s="395"/>
      <c r="D3" s="395"/>
      <c r="E3" s="395"/>
      <c r="F3" s="395"/>
      <c r="G3" s="395"/>
      <c r="H3" s="395"/>
      <c r="I3" s="395"/>
      <c r="J3" s="395"/>
      <c r="K3" s="331"/>
      <c r="L3" s="285"/>
      <c r="M3" s="285"/>
      <c r="N3" s="285"/>
      <c r="O3" s="200"/>
      <c r="P3" s="200"/>
      <c r="Q3" s="200"/>
      <c r="R3" s="200"/>
      <c r="S3" s="200"/>
      <c r="T3" s="200"/>
    </row>
    <row r="4" spans="1:26" ht="15" x14ac:dyDescent="0.25">
      <c r="B4" s="399" t="s">
        <v>2</v>
      </c>
      <c r="C4" s="399"/>
      <c r="D4" s="399"/>
      <c r="E4" s="399"/>
      <c r="F4" s="399"/>
      <c r="G4" s="399"/>
      <c r="H4" s="399"/>
      <c r="I4" s="399"/>
      <c r="J4" s="399"/>
      <c r="K4" s="333"/>
      <c r="L4" s="286"/>
      <c r="M4" s="286"/>
      <c r="N4" s="286"/>
      <c r="O4" s="203"/>
      <c r="P4" s="203"/>
      <c r="Q4" s="203"/>
      <c r="R4" s="203"/>
      <c r="S4" s="203"/>
      <c r="T4" s="203"/>
    </row>
    <row r="5" spans="1:26" ht="8.25" customHeight="1" x14ac:dyDescent="0.2">
      <c r="B5" s="397"/>
      <c r="C5" s="397"/>
      <c r="D5" s="397"/>
      <c r="E5" s="397"/>
      <c r="F5" s="397"/>
      <c r="G5" s="397"/>
      <c r="H5" s="397"/>
      <c r="I5" s="397"/>
      <c r="J5" s="397"/>
      <c r="K5" s="333"/>
      <c r="L5" s="286"/>
      <c r="M5" s="286"/>
      <c r="N5" s="286"/>
      <c r="O5" s="203"/>
      <c r="P5" s="203"/>
      <c r="Q5" s="203"/>
      <c r="R5" s="203"/>
      <c r="S5" s="203"/>
      <c r="T5" s="203"/>
    </row>
    <row r="6" spans="1:26" ht="30" customHeight="1" x14ac:dyDescent="0.25">
      <c r="B6" s="4"/>
      <c r="C6" s="5"/>
      <c r="D6" s="5"/>
      <c r="E6" s="6"/>
      <c r="F6" s="7" t="s">
        <v>155</v>
      </c>
      <c r="G6" s="7" t="s">
        <v>154</v>
      </c>
      <c r="H6" s="8" t="s">
        <v>119</v>
      </c>
      <c r="I6" s="7" t="s">
        <v>156</v>
      </c>
      <c r="J6" s="301" t="s">
        <v>115</v>
      </c>
      <c r="K6" s="337"/>
      <c r="L6" s="280"/>
      <c r="M6" s="361" t="s">
        <v>134</v>
      </c>
      <c r="N6" s="301" t="s">
        <v>115</v>
      </c>
      <c r="O6" s="303" t="s">
        <v>128</v>
      </c>
      <c r="P6" s="339" t="s">
        <v>115</v>
      </c>
      <c r="Q6" s="7" t="s">
        <v>122</v>
      </c>
      <c r="R6" s="339" t="s">
        <v>115</v>
      </c>
      <c r="S6" s="7" t="s">
        <v>120</v>
      </c>
      <c r="T6" s="339" t="s">
        <v>115</v>
      </c>
    </row>
    <row r="7" spans="1:26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335" t="s">
        <v>15</v>
      </c>
      <c r="I7" s="13">
        <v>-2</v>
      </c>
      <c r="J7" s="302" t="s">
        <v>15</v>
      </c>
      <c r="K7" s="338"/>
      <c r="L7" s="340"/>
      <c r="M7" s="360" t="s">
        <v>14</v>
      </c>
      <c r="N7" s="302" t="s">
        <v>15</v>
      </c>
      <c r="O7" s="346">
        <v>-2</v>
      </c>
      <c r="P7" s="358" t="s">
        <v>15</v>
      </c>
      <c r="Q7" s="347">
        <v>-2</v>
      </c>
      <c r="R7" s="358" t="s">
        <v>15</v>
      </c>
      <c r="S7" s="359">
        <v>-2</v>
      </c>
      <c r="T7" s="348" t="s">
        <v>15</v>
      </c>
      <c r="U7" s="288"/>
      <c r="V7" s="288"/>
      <c r="W7" s="288"/>
      <c r="X7" s="288"/>
      <c r="Y7" s="288"/>
      <c r="Z7" s="288"/>
    </row>
    <row r="8" spans="1:26" ht="21" customHeight="1" x14ac:dyDescent="0.3">
      <c r="B8" s="14" t="s">
        <v>4</v>
      </c>
      <c r="C8" s="15"/>
      <c r="D8" s="15"/>
      <c r="E8" s="16"/>
      <c r="F8" s="17">
        <f t="shared" ref="F8:P8" si="0">SUM(F9:F12)</f>
        <v>654180.70000000007</v>
      </c>
      <c r="G8" s="17">
        <f t="shared" ref="G8" si="1">SUM(G9:G12)</f>
        <v>729696.14</v>
      </c>
      <c r="H8" s="17">
        <f t="shared" si="0"/>
        <v>-75515.439999999973</v>
      </c>
      <c r="I8" s="17">
        <f>SUM(I9:I12)</f>
        <v>913540.87999999989</v>
      </c>
      <c r="J8" s="294">
        <f t="shared" si="0"/>
        <v>-259360.17999999996</v>
      </c>
      <c r="K8" s="281"/>
      <c r="L8" s="281"/>
      <c r="M8" s="17">
        <f t="shared" ref="M8:N8" si="2">SUM(M9:M12)</f>
        <v>1765352.19</v>
      </c>
      <c r="N8" s="368">
        <f t="shared" si="2"/>
        <v>1111171.4899999998</v>
      </c>
      <c r="O8" s="307">
        <f>SUM(O9:O12)</f>
        <v>645057.92000000004</v>
      </c>
      <c r="P8" s="35">
        <f t="shared" si="0"/>
        <v>9122.7799999999988</v>
      </c>
      <c r="Q8" s="35">
        <f>SUM(Q9:Q12)</f>
        <v>514237.45</v>
      </c>
      <c r="R8" s="46">
        <f t="shared" ref="R8" si="3">SUM(R9:R12)</f>
        <v>139943.24999999997</v>
      </c>
      <c r="S8" s="35">
        <f>SUM(S9:S12)</f>
        <v>781903.24</v>
      </c>
      <c r="T8" s="35">
        <f>SUM(T9:T12)</f>
        <v>-127722.53999999995</v>
      </c>
      <c r="W8" s="1"/>
    </row>
    <row r="9" spans="1:26" ht="21" customHeight="1" x14ac:dyDescent="0.25">
      <c r="B9" s="18"/>
      <c r="C9" s="19" t="s">
        <v>16</v>
      </c>
      <c r="D9" s="20"/>
      <c r="E9" s="21"/>
      <c r="F9" s="22">
        <v>0</v>
      </c>
      <c r="G9" s="22">
        <v>48</v>
      </c>
      <c r="H9" s="23">
        <f>+F9-G9</f>
        <v>-48</v>
      </c>
      <c r="I9" s="22">
        <v>517.69000000000005</v>
      </c>
      <c r="J9" s="54">
        <f>+F9-I9</f>
        <v>-517.69000000000005</v>
      </c>
      <c r="K9" s="271"/>
      <c r="L9" s="271"/>
      <c r="M9" s="355">
        <v>215</v>
      </c>
      <c r="N9" s="59">
        <f>+M9-F9</f>
        <v>215</v>
      </c>
      <c r="O9" s="305">
        <v>247</v>
      </c>
      <c r="P9" s="23">
        <f>+F9-O9</f>
        <v>-247</v>
      </c>
      <c r="Q9" s="355">
        <v>80</v>
      </c>
      <c r="R9" s="59">
        <f>+F9-Q9</f>
        <v>-80</v>
      </c>
      <c r="S9" s="53">
        <v>1150</v>
      </c>
      <c r="T9" s="23">
        <f>+F9-S9</f>
        <v>-1150</v>
      </c>
      <c r="V9" s="24"/>
      <c r="W9" s="24"/>
    </row>
    <row r="10" spans="1:26" ht="21" customHeight="1" x14ac:dyDescent="0.25">
      <c r="B10" s="25"/>
      <c r="C10" s="19" t="s">
        <v>17</v>
      </c>
      <c r="D10" s="26"/>
      <c r="E10" s="21"/>
      <c r="F10" s="22">
        <v>409733.56</v>
      </c>
      <c r="G10" s="22">
        <v>358350.23</v>
      </c>
      <c r="H10" s="23">
        <f>+F10-G10</f>
        <v>51383.330000000016</v>
      </c>
      <c r="I10" s="22">
        <v>648695.85</v>
      </c>
      <c r="J10" s="54">
        <f>+F10-I10</f>
        <v>-238962.28999999998</v>
      </c>
      <c r="K10" s="271"/>
      <c r="L10" s="271"/>
      <c r="M10" s="355">
        <v>455614.2</v>
      </c>
      <c r="N10" s="56">
        <f t="shared" ref="N10:N12" si="4">+M10-F10</f>
        <v>45880.640000000014</v>
      </c>
      <c r="O10" s="305">
        <v>388143.49</v>
      </c>
      <c r="P10" s="23">
        <f>+F10-O10</f>
        <v>21590.070000000007</v>
      </c>
      <c r="Q10" s="355">
        <v>271961.96000000002</v>
      </c>
      <c r="R10" s="56">
        <f t="shared" ref="R10:R12" si="5">+F10-Q10</f>
        <v>137771.59999999998</v>
      </c>
      <c r="S10" s="53">
        <v>347168.66</v>
      </c>
      <c r="T10" s="23">
        <f t="shared" ref="T10:T12" si="6">+F10-S10</f>
        <v>62564.900000000023</v>
      </c>
    </row>
    <row r="11" spans="1:26" ht="21" customHeight="1" x14ac:dyDescent="0.25">
      <c r="B11" s="25"/>
      <c r="C11" s="19" t="s">
        <v>18</v>
      </c>
      <c r="D11" s="26"/>
      <c r="E11" s="21"/>
      <c r="F11" s="22">
        <v>242412.85</v>
      </c>
      <c r="G11" s="22">
        <v>369263.62</v>
      </c>
      <c r="H11" s="23">
        <f>+F11-G11</f>
        <v>-126850.76999999999</v>
      </c>
      <c r="I11" s="22">
        <v>262293.05</v>
      </c>
      <c r="J11" s="54">
        <f>+F11-I11</f>
        <v>-19880.199999999983</v>
      </c>
      <c r="K11" s="271"/>
      <c r="L11" s="271"/>
      <c r="M11" s="355">
        <v>1307488.7</v>
      </c>
      <c r="N11" s="56">
        <f t="shared" si="4"/>
        <v>1065075.8499999999</v>
      </c>
      <c r="O11" s="305">
        <v>254633.14</v>
      </c>
      <c r="P11" s="23">
        <f>+F11-O11</f>
        <v>-12220.290000000008</v>
      </c>
      <c r="Q11" s="355">
        <v>240161.2</v>
      </c>
      <c r="R11" s="56">
        <f t="shared" si="5"/>
        <v>2251.6499999999942</v>
      </c>
      <c r="S11" s="53">
        <v>431550.29</v>
      </c>
      <c r="T11" s="23">
        <f t="shared" si="6"/>
        <v>-189137.43999999997</v>
      </c>
    </row>
    <row r="12" spans="1:26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  <c r="I12" s="27">
        <v>2034.29</v>
      </c>
      <c r="J12" s="295">
        <f>+F12-I12</f>
        <v>0</v>
      </c>
      <c r="K12" s="271"/>
      <c r="L12" s="271"/>
      <c r="M12" s="356">
        <v>2034.29</v>
      </c>
      <c r="N12" s="57">
        <f t="shared" si="4"/>
        <v>0</v>
      </c>
      <c r="O12" s="306">
        <v>2034.29</v>
      </c>
      <c r="P12" s="29">
        <f>+F12-O12</f>
        <v>0</v>
      </c>
      <c r="Q12" s="356">
        <v>2034.29</v>
      </c>
      <c r="R12" s="57">
        <f t="shared" si="5"/>
        <v>0</v>
      </c>
      <c r="S12" s="357">
        <v>2034.29</v>
      </c>
      <c r="T12" s="28">
        <f t="shared" si="6"/>
        <v>0</v>
      </c>
    </row>
    <row r="13" spans="1:26" ht="21" customHeight="1" x14ac:dyDescent="0.25">
      <c r="B13" s="25"/>
      <c r="C13" s="30"/>
      <c r="D13" s="30"/>
      <c r="E13" s="31"/>
      <c r="F13" s="32"/>
      <c r="G13" s="32"/>
      <c r="H13" s="33"/>
      <c r="I13" s="32"/>
      <c r="J13" s="31"/>
      <c r="K13" s="270"/>
      <c r="L13" s="270"/>
      <c r="M13" s="32"/>
      <c r="N13" s="31"/>
      <c r="O13" s="276"/>
      <c r="P13" s="33"/>
      <c r="Q13" s="32"/>
      <c r="R13" s="33"/>
      <c r="S13" s="32"/>
      <c r="T13" s="33"/>
    </row>
    <row r="14" spans="1:26" ht="21" customHeight="1" x14ac:dyDescent="0.3">
      <c r="B14" s="34" t="s">
        <v>3</v>
      </c>
      <c r="C14" s="20"/>
      <c r="D14" s="20"/>
      <c r="E14" s="31"/>
      <c r="F14" s="35">
        <f t="shared" ref="F14:Q14" si="7">+F19+F20</f>
        <v>117742043.04000001</v>
      </c>
      <c r="G14" s="35">
        <f t="shared" ref="G14" si="8">+G19+G20</f>
        <v>117742043.04000001</v>
      </c>
      <c r="H14" s="35">
        <f t="shared" si="7"/>
        <v>0</v>
      </c>
      <c r="I14" s="35">
        <f t="shared" si="7"/>
        <v>108421890.69</v>
      </c>
      <c r="J14" s="296">
        <f t="shared" si="7"/>
        <v>9320152.3500000089</v>
      </c>
      <c r="K14" s="281"/>
      <c r="L14" s="281"/>
      <c r="M14" s="35">
        <f t="shared" ref="M14:N14" si="9">+M19+M20</f>
        <v>108347623.90000001</v>
      </c>
      <c r="N14" s="296">
        <f t="shared" si="9"/>
        <v>-9394419.1400000006</v>
      </c>
      <c r="O14" s="307">
        <f t="shared" ref="O14" si="10">+O19+O20</f>
        <v>100862212.45</v>
      </c>
      <c r="P14" s="35">
        <f t="shared" si="7"/>
        <v>16879830.590000004</v>
      </c>
      <c r="Q14" s="35">
        <f t="shared" si="7"/>
        <v>94511845.939999998</v>
      </c>
      <c r="R14" s="35">
        <f t="shared" ref="R14" si="11">+R19+R20</f>
        <v>23230197.100000009</v>
      </c>
      <c r="S14" s="35">
        <f t="shared" ref="S14:T14" si="12">+S19+S20</f>
        <v>87676975.430000007</v>
      </c>
      <c r="T14" s="35">
        <f t="shared" si="12"/>
        <v>30065067.609999999</v>
      </c>
    </row>
    <row r="15" spans="1:26" ht="21" customHeight="1" x14ac:dyDescent="0.25">
      <c r="A15" s="36"/>
      <c r="B15" s="25"/>
      <c r="C15" s="19" t="s">
        <v>20</v>
      </c>
      <c r="D15" s="26"/>
      <c r="E15" s="37"/>
      <c r="F15" s="22">
        <v>117742043.04000001</v>
      </c>
      <c r="G15" s="22">
        <v>117742043.04000001</v>
      </c>
      <c r="H15" s="373">
        <f>+F15-G15</f>
        <v>0</v>
      </c>
      <c r="I15" s="22">
        <v>108421890.69</v>
      </c>
      <c r="J15" s="54">
        <f>+F15-I15</f>
        <v>9320152.3500000089</v>
      </c>
      <c r="K15" s="271"/>
      <c r="L15" s="271"/>
      <c r="M15" s="22">
        <v>108347623.90000001</v>
      </c>
      <c r="N15" s="54">
        <f>+M15-F15</f>
        <v>-9394419.1400000006</v>
      </c>
      <c r="O15" s="305">
        <v>100862212.45</v>
      </c>
      <c r="P15" s="23">
        <f>+F15-O15</f>
        <v>16879830.590000004</v>
      </c>
      <c r="Q15" s="22">
        <v>94511845.939999998</v>
      </c>
      <c r="R15" s="23">
        <f>+F15-Q15</f>
        <v>23230197.100000009</v>
      </c>
      <c r="S15" s="22">
        <v>87676975.430000007</v>
      </c>
      <c r="T15" s="23">
        <f>+F15-S15</f>
        <v>30065067.609999999</v>
      </c>
      <c r="W15" s="38"/>
    </row>
    <row r="16" spans="1:26" ht="21" hidden="1" customHeight="1" x14ac:dyDescent="0.25">
      <c r="B16" s="25"/>
      <c r="C16" s="19" t="s">
        <v>21</v>
      </c>
      <c r="D16" s="26"/>
      <c r="E16" s="37"/>
      <c r="F16" s="39">
        <v>0</v>
      </c>
      <c r="G16" s="39">
        <v>0</v>
      </c>
      <c r="H16" s="60">
        <f>+F16-G16</f>
        <v>0</v>
      </c>
      <c r="I16" s="39">
        <v>0</v>
      </c>
      <c r="J16" s="54">
        <f>+F16-I16</f>
        <v>0</v>
      </c>
      <c r="K16" s="271"/>
      <c r="L16" s="271"/>
      <c r="M16" s="39">
        <v>0</v>
      </c>
      <c r="N16" s="54">
        <f>+J16-M16</f>
        <v>0</v>
      </c>
      <c r="O16" s="277">
        <v>0</v>
      </c>
      <c r="P16" s="23">
        <f>+H16-O16</f>
        <v>0</v>
      </c>
      <c r="Q16" s="39">
        <v>0</v>
      </c>
      <c r="R16" s="23">
        <f>+J16-Q16</f>
        <v>0</v>
      </c>
      <c r="S16" s="39">
        <v>0</v>
      </c>
      <c r="T16" s="23">
        <f>+J16-S16</f>
        <v>0</v>
      </c>
    </row>
    <row r="17" spans="2:26" ht="21" hidden="1" customHeight="1" x14ac:dyDescent="0.25">
      <c r="B17" s="25"/>
      <c r="C17" s="19" t="s">
        <v>22</v>
      </c>
      <c r="D17" s="26"/>
      <c r="E17" s="37"/>
      <c r="F17" s="39">
        <v>0</v>
      </c>
      <c r="G17" s="39">
        <v>0</v>
      </c>
      <c r="H17" s="60">
        <f>+F17-G17</f>
        <v>0</v>
      </c>
      <c r="I17" s="39">
        <v>0</v>
      </c>
      <c r="J17" s="54">
        <f>+F17-I17</f>
        <v>0</v>
      </c>
      <c r="K17" s="271"/>
      <c r="L17" s="271"/>
      <c r="M17" s="39">
        <v>0</v>
      </c>
      <c r="N17" s="54">
        <f>+J17-M17</f>
        <v>0</v>
      </c>
      <c r="O17" s="277">
        <v>0</v>
      </c>
      <c r="P17" s="23">
        <f>+H17-O17</f>
        <v>0</v>
      </c>
      <c r="Q17" s="39">
        <v>0</v>
      </c>
      <c r="R17" s="23">
        <f>+J17-Q17</f>
        <v>0</v>
      </c>
      <c r="S17" s="39">
        <v>0</v>
      </c>
      <c r="T17" s="23">
        <f>+J17-S17</f>
        <v>0</v>
      </c>
      <c r="W17" s="40"/>
    </row>
    <row r="18" spans="2:26" ht="21" hidden="1" customHeight="1" x14ac:dyDescent="0.25">
      <c r="B18" s="25"/>
      <c r="C18" s="19" t="s">
        <v>23</v>
      </c>
      <c r="D18" s="26"/>
      <c r="E18" s="37"/>
      <c r="F18" s="41">
        <v>0</v>
      </c>
      <c r="G18" s="41">
        <v>0</v>
      </c>
      <c r="H18" s="63">
        <f>+F18-G18</f>
        <v>0</v>
      </c>
      <c r="I18" s="41">
        <v>0</v>
      </c>
      <c r="J18" s="295">
        <f>+F18-I18</f>
        <v>0</v>
      </c>
      <c r="K18" s="271"/>
      <c r="L18" s="271"/>
      <c r="M18" s="41">
        <v>0</v>
      </c>
      <c r="N18" s="295">
        <f>+J18-M18</f>
        <v>0</v>
      </c>
      <c r="O18" s="308">
        <v>0</v>
      </c>
      <c r="P18" s="29">
        <f>+H18-O18</f>
        <v>0</v>
      </c>
      <c r="Q18" s="41">
        <v>0</v>
      </c>
      <c r="R18" s="29">
        <f>+J18-Q18</f>
        <v>0</v>
      </c>
      <c r="S18" s="41">
        <v>0</v>
      </c>
      <c r="T18" s="29">
        <f>+J18-S18</f>
        <v>0</v>
      </c>
    </row>
    <row r="19" spans="2:26" ht="21" hidden="1" customHeight="1" x14ac:dyDescent="0.25">
      <c r="B19" s="25"/>
      <c r="C19" s="26"/>
      <c r="D19" s="26"/>
      <c r="E19" s="37" t="s">
        <v>24</v>
      </c>
      <c r="F19" s="42">
        <f t="shared" ref="F19:Q19" si="13">SUM(F15:F18)</f>
        <v>117742043.04000001</v>
      </c>
      <c r="G19" s="42">
        <f t="shared" ref="G19" si="14">SUM(G15:G18)</f>
        <v>117742043.04000001</v>
      </c>
      <c r="H19" s="297">
        <f t="shared" si="13"/>
        <v>0</v>
      </c>
      <c r="I19" s="42">
        <f t="shared" ref="I19" si="15">SUM(I15:I18)</f>
        <v>108421890.69</v>
      </c>
      <c r="J19" s="342">
        <f t="shared" si="13"/>
        <v>9320152.3500000089</v>
      </c>
      <c r="K19" s="271"/>
      <c r="L19" s="271"/>
      <c r="M19" s="42">
        <f t="shared" ref="M19:N19" si="16">SUM(M15:M18)</f>
        <v>108347623.90000001</v>
      </c>
      <c r="N19" s="342">
        <f t="shared" si="16"/>
        <v>-9394419.1400000006</v>
      </c>
      <c r="O19" s="118">
        <f t="shared" ref="O19" si="17">SUM(O15:O18)</f>
        <v>100862212.45</v>
      </c>
      <c r="P19" s="42">
        <f t="shared" si="13"/>
        <v>16879830.590000004</v>
      </c>
      <c r="Q19" s="42">
        <f t="shared" si="13"/>
        <v>94511845.939999998</v>
      </c>
      <c r="R19" s="42">
        <f t="shared" ref="R19" si="18">SUM(R15:R18)</f>
        <v>23230197.100000009</v>
      </c>
      <c r="S19" s="42">
        <f t="shared" ref="S19:T19" si="19">SUM(S15:S18)</f>
        <v>87676975.430000007</v>
      </c>
      <c r="T19" s="42">
        <f t="shared" si="19"/>
        <v>30065067.609999999</v>
      </c>
    </row>
    <row r="20" spans="2:26" ht="21" hidden="1" customHeight="1" x14ac:dyDescent="0.25">
      <c r="B20" s="25"/>
      <c r="C20" s="43" t="s">
        <v>25</v>
      </c>
      <c r="D20" s="26"/>
      <c r="E20" s="44"/>
      <c r="F20" s="45">
        <v>0</v>
      </c>
      <c r="G20" s="45">
        <v>0</v>
      </c>
      <c r="H20" s="63">
        <f>+F20-G20</f>
        <v>0</v>
      </c>
      <c r="I20" s="45">
        <v>0</v>
      </c>
      <c r="J20" s="295">
        <f>+F20-I20</f>
        <v>0</v>
      </c>
      <c r="K20" s="271"/>
      <c r="L20" s="271"/>
      <c r="M20" s="45">
        <v>0</v>
      </c>
      <c r="N20" s="295">
        <f>+J20-M20</f>
        <v>0</v>
      </c>
      <c r="O20" s="309">
        <v>0</v>
      </c>
      <c r="P20" s="29">
        <f>+H20-O20</f>
        <v>0</v>
      </c>
      <c r="Q20" s="45">
        <v>0</v>
      </c>
      <c r="R20" s="29">
        <f>+J20-Q20</f>
        <v>0</v>
      </c>
      <c r="S20" s="45">
        <v>0</v>
      </c>
      <c r="T20" s="29">
        <f>+J20-S20</f>
        <v>0</v>
      </c>
      <c r="W20" s="40"/>
    </row>
    <row r="21" spans="2:26" ht="21" customHeight="1" x14ac:dyDescent="0.25">
      <c r="B21" s="25"/>
      <c r="C21" s="26"/>
      <c r="D21" s="26"/>
      <c r="E21" s="21"/>
      <c r="F21" s="32"/>
      <c r="G21" s="32"/>
      <c r="H21" s="325"/>
      <c r="I21" s="32"/>
      <c r="J21" s="31"/>
      <c r="K21" s="270"/>
      <c r="L21" s="270"/>
      <c r="M21" s="32"/>
      <c r="N21" s="31"/>
      <c r="O21" s="276"/>
      <c r="P21" s="33"/>
      <c r="Q21" s="32"/>
      <c r="R21" s="33"/>
      <c r="S21" s="32"/>
      <c r="T21" s="33"/>
    </row>
    <row r="22" spans="2:26" ht="21" customHeight="1" x14ac:dyDescent="0.3">
      <c r="B22" s="34" t="s">
        <v>26</v>
      </c>
      <c r="C22" s="20"/>
      <c r="D22" s="20"/>
      <c r="E22" s="31"/>
      <c r="F22" s="46">
        <f t="shared" ref="F22:Q22" si="20">+F23+F43</f>
        <v>6356281.5300000012</v>
      </c>
      <c r="G22" s="46">
        <f t="shared" ref="G22" si="21">+G23+G43</f>
        <v>6370749.9499999881</v>
      </c>
      <c r="H22" s="374">
        <f t="shared" si="20"/>
        <v>-14468.420000000158</v>
      </c>
      <c r="I22" s="46">
        <f t="shared" si="20"/>
        <v>8539983.200000003</v>
      </c>
      <c r="J22" s="343">
        <f t="shared" si="20"/>
        <v>-2183701.6700000083</v>
      </c>
      <c r="K22" s="281"/>
      <c r="L22" s="281"/>
      <c r="M22" s="46">
        <f t="shared" ref="M22:N22" si="22">+M23+M43</f>
        <v>7742829.5400000066</v>
      </c>
      <c r="N22" s="343">
        <f t="shared" si="22"/>
        <v>1386548.0100000016</v>
      </c>
      <c r="O22" s="310">
        <f t="shared" ref="O22" si="23">+O23+O43</f>
        <v>8748353.400000006</v>
      </c>
      <c r="P22" s="46">
        <f t="shared" si="20"/>
        <v>-2392071.8700000029</v>
      </c>
      <c r="Q22" s="46">
        <f t="shared" si="20"/>
        <v>9761114.849999994</v>
      </c>
      <c r="R22" s="46">
        <f t="shared" ref="R22" si="24">+R23+R43</f>
        <v>-3404833.3199999891</v>
      </c>
      <c r="S22" s="46">
        <f t="shared" ref="S22:T22" si="25">+S23+S43</f>
        <v>10405773.840000004</v>
      </c>
      <c r="T22" s="46">
        <f t="shared" si="25"/>
        <v>95605111.379999995</v>
      </c>
    </row>
    <row r="23" spans="2:26" ht="21" customHeight="1" x14ac:dyDescent="0.3">
      <c r="B23" s="47" t="s">
        <v>90</v>
      </c>
      <c r="C23" s="48"/>
      <c r="E23" s="49"/>
      <c r="F23" s="50">
        <f t="shared" ref="F23:Q23" si="26">+F38+F34+F29+F24</f>
        <v>106013796.34</v>
      </c>
      <c r="G23" s="50">
        <f t="shared" ref="G23" si="27">+G38+G34+G29+G24</f>
        <v>106025353.63999999</v>
      </c>
      <c r="H23" s="50">
        <f t="shared" si="26"/>
        <v>-11557.29999999539</v>
      </c>
      <c r="I23" s="50">
        <f t="shared" si="26"/>
        <v>113309085.02</v>
      </c>
      <c r="J23" s="50">
        <f t="shared" si="26"/>
        <v>-7295288.6799999988</v>
      </c>
      <c r="K23" s="287"/>
      <c r="L23" s="287"/>
      <c r="M23" s="50">
        <f t="shared" ref="M23:N23" si="28">+M38+M34+M29+M24</f>
        <v>111095359.51000001</v>
      </c>
      <c r="N23" s="365">
        <f t="shared" si="28"/>
        <v>5081563.1699999981</v>
      </c>
      <c r="O23" s="50">
        <f t="shared" ref="O23" si="29">+O38+O34+O29+O24</f>
        <v>115439242.03</v>
      </c>
      <c r="P23" s="50">
        <f t="shared" si="26"/>
        <v>-9425445.6899999958</v>
      </c>
      <c r="Q23" s="50">
        <f t="shared" si="26"/>
        <v>123525958.78</v>
      </c>
      <c r="R23" s="50">
        <f t="shared" ref="R23" si="30">+R38+R34+R29+R24</f>
        <v>-17512162.439999994</v>
      </c>
      <c r="S23" s="50">
        <f t="shared" ref="S23:T23" si="31">+S38+S34+S29+S24</f>
        <v>163320573.49000001</v>
      </c>
      <c r="T23" s="50">
        <f t="shared" si="31"/>
        <v>-57306777.150000006</v>
      </c>
    </row>
    <row r="24" spans="2:26" ht="21" customHeight="1" x14ac:dyDescent="0.3">
      <c r="B24" s="18"/>
      <c r="C24" s="33" t="s">
        <v>27</v>
      </c>
      <c r="D24" s="33"/>
      <c r="E24" s="51"/>
      <c r="F24" s="52">
        <f t="shared" ref="F24:P24" si="32">SUM(F25:F28)</f>
        <v>51597907.839999996</v>
      </c>
      <c r="G24" s="52">
        <f t="shared" ref="G24" si="33">SUM(G25:G28)</f>
        <v>51597226.889999993</v>
      </c>
      <c r="H24" s="52">
        <f t="shared" si="32"/>
        <v>680.95000000321306</v>
      </c>
      <c r="I24" s="52">
        <f t="shared" si="32"/>
        <v>52607556.199999996</v>
      </c>
      <c r="J24" s="298">
        <f t="shared" si="32"/>
        <v>-1009648.3599999982</v>
      </c>
      <c r="K24" s="287"/>
      <c r="L24" s="287"/>
      <c r="M24" s="367">
        <f t="shared" ref="M24:N24" si="34">SUM(M25:M28)</f>
        <v>52448467.969999999</v>
      </c>
      <c r="N24" s="298">
        <f t="shared" si="34"/>
        <v>850560.12999999966</v>
      </c>
      <c r="O24" s="311">
        <f t="shared" ref="O24" si="35">SUM(O25:O28)</f>
        <v>52964184.700000003</v>
      </c>
      <c r="P24" s="52">
        <f t="shared" si="32"/>
        <v>-1366276.8599999966</v>
      </c>
      <c r="Q24" s="52">
        <f t="shared" ref="Q24" si="36">SUM(Q25:Q28)</f>
        <v>54676037.049999997</v>
      </c>
      <c r="R24" s="52">
        <f t="shared" ref="R24" si="37">SUM(R25:R28)</f>
        <v>-3078129.2099999986</v>
      </c>
      <c r="S24" s="52">
        <f t="shared" ref="S24:T24" si="38">SUM(S25:S28)</f>
        <v>73950876.950000003</v>
      </c>
      <c r="T24" s="52">
        <f t="shared" si="38"/>
        <v>-22352969.109999999</v>
      </c>
    </row>
    <row r="25" spans="2:26" ht="21" customHeight="1" x14ac:dyDescent="0.25">
      <c r="B25" s="25"/>
      <c r="C25" s="26"/>
      <c r="D25" s="37" t="s">
        <v>28</v>
      </c>
      <c r="E25" s="37"/>
      <c r="F25" s="53">
        <v>35092246.710000001</v>
      </c>
      <c r="G25" s="53">
        <v>35092314.439999998</v>
      </c>
      <c r="H25" s="23">
        <f>+F25-G25</f>
        <v>-67.729999996721745</v>
      </c>
      <c r="I25" s="53">
        <v>35933485.859999999</v>
      </c>
      <c r="J25" s="54">
        <f>+F25-I25</f>
        <v>-841239.14999999851</v>
      </c>
      <c r="K25" s="271"/>
      <c r="L25" s="271"/>
      <c r="M25" s="55">
        <v>35797063.280000001</v>
      </c>
      <c r="N25" s="54">
        <f t="shared" ref="N25:N27" si="39">+M25-F25</f>
        <v>704816.5700000003</v>
      </c>
      <c r="O25" s="305">
        <v>35838485.469999999</v>
      </c>
      <c r="P25" s="23">
        <f>+F25-O25</f>
        <v>-746238.75999999791</v>
      </c>
      <c r="Q25" s="53">
        <v>36611186.93</v>
      </c>
      <c r="R25" s="23">
        <f t="shared" ref="R25:R27" si="40">+F25-Q25</f>
        <v>-1518940.2199999988</v>
      </c>
      <c r="S25" s="53">
        <v>51405766</v>
      </c>
      <c r="T25" s="23">
        <f t="shared" ref="T25:T27" si="41">+F25-S25</f>
        <v>-16313519.289999999</v>
      </c>
      <c r="Z25" s="40"/>
    </row>
    <row r="26" spans="2:26" ht="21" customHeight="1" x14ac:dyDescent="0.25">
      <c r="B26" s="25"/>
      <c r="C26" s="26"/>
      <c r="D26" s="37" t="s">
        <v>29</v>
      </c>
      <c r="E26" s="37"/>
      <c r="F26" s="22">
        <v>14643518.4</v>
      </c>
      <c r="G26" s="22">
        <v>14643518.4</v>
      </c>
      <c r="H26" s="54">
        <f>+F26-G26</f>
        <v>0</v>
      </c>
      <c r="I26" s="22">
        <v>14769617.16</v>
      </c>
      <c r="J26" s="54">
        <f>+F26-I26</f>
        <v>-126098.75999999978</v>
      </c>
      <c r="K26" s="271"/>
      <c r="L26" s="271"/>
      <c r="M26" s="55">
        <v>14762551.18</v>
      </c>
      <c r="N26" s="54">
        <f t="shared" si="39"/>
        <v>119032.77999999933</v>
      </c>
      <c r="O26" s="305">
        <v>13443830.699999999</v>
      </c>
      <c r="P26" s="23">
        <f t="shared" ref="P26:P27" si="42">+F26-O26</f>
        <v>1199687.7000000011</v>
      </c>
      <c r="Q26" s="22">
        <v>13768668.57</v>
      </c>
      <c r="R26" s="23">
        <f t="shared" si="40"/>
        <v>874849.83000000007</v>
      </c>
      <c r="S26" s="22">
        <v>17984451.890000001</v>
      </c>
      <c r="T26" s="23">
        <f t="shared" si="41"/>
        <v>-3340933.49</v>
      </c>
      <c r="Z26" s="40"/>
    </row>
    <row r="27" spans="2:26" ht="21" customHeight="1" x14ac:dyDescent="0.25">
      <c r="B27" s="25"/>
      <c r="C27" s="26"/>
      <c r="D27" s="37" t="s">
        <v>99</v>
      </c>
      <c r="E27" s="37"/>
      <c r="F27" s="55">
        <v>1862142.73</v>
      </c>
      <c r="G27" s="55">
        <v>1861394.05</v>
      </c>
      <c r="H27" s="56">
        <f>+F27-G27</f>
        <v>748.67999999993481</v>
      </c>
      <c r="I27" s="55">
        <v>1904453.18</v>
      </c>
      <c r="J27" s="56">
        <f>+F27-I27</f>
        <v>-42310.449999999953</v>
      </c>
      <c r="K27" s="271"/>
      <c r="L27" s="271"/>
      <c r="M27" s="366">
        <v>1888853.51</v>
      </c>
      <c r="N27" s="54">
        <f t="shared" si="39"/>
        <v>26710.780000000028</v>
      </c>
      <c r="O27" s="55">
        <v>3681868.53</v>
      </c>
      <c r="P27" s="23">
        <f t="shared" si="42"/>
        <v>-1819725.7999999998</v>
      </c>
      <c r="Q27" s="55">
        <v>4296181.55</v>
      </c>
      <c r="R27" s="23">
        <f t="shared" si="40"/>
        <v>-2434038.8199999998</v>
      </c>
      <c r="S27" s="55">
        <v>4560659.0599999996</v>
      </c>
      <c r="T27" s="23">
        <f t="shared" si="41"/>
        <v>-2698516.3299999996</v>
      </c>
      <c r="Z27" s="40"/>
    </row>
    <row r="28" spans="2:26" ht="21.75" hidden="1" customHeight="1" x14ac:dyDescent="0.25">
      <c r="B28" s="25"/>
      <c r="C28" s="26"/>
      <c r="D28" s="37" t="s">
        <v>98</v>
      </c>
      <c r="E28" s="37"/>
      <c r="F28" s="57">
        <v>0</v>
      </c>
      <c r="G28" s="57">
        <v>0</v>
      </c>
      <c r="H28" s="58">
        <f>+F28-G28</f>
        <v>0</v>
      </c>
      <c r="I28" s="57">
        <v>0</v>
      </c>
      <c r="J28" s="58">
        <f>+F28-I28</f>
        <v>0</v>
      </c>
      <c r="K28" s="271"/>
      <c r="L28" s="271"/>
      <c r="M28" s="57">
        <v>0</v>
      </c>
      <c r="N28" s="58">
        <f>+J28-M28</f>
        <v>0</v>
      </c>
      <c r="O28" s="57">
        <v>0</v>
      </c>
      <c r="P28" s="58">
        <f>+H28-O28</f>
        <v>0</v>
      </c>
      <c r="Q28" s="57">
        <v>0</v>
      </c>
      <c r="R28" s="58">
        <f>+J28-Q28</f>
        <v>0</v>
      </c>
      <c r="S28" s="57">
        <v>0</v>
      </c>
      <c r="T28" s="58">
        <f>+J28-S28</f>
        <v>0</v>
      </c>
    </row>
    <row r="29" spans="2:26" ht="21" customHeight="1" x14ac:dyDescent="0.3">
      <c r="B29" s="25"/>
      <c r="C29" s="33" t="s">
        <v>30</v>
      </c>
      <c r="D29" s="33"/>
      <c r="E29" s="51"/>
      <c r="F29" s="52">
        <f t="shared" ref="F29:Q29" si="43">SUM(F30:F33)</f>
        <v>33044972.789999999</v>
      </c>
      <c r="G29" s="52">
        <f t="shared" ref="G29" si="44">SUM(G30:G33)</f>
        <v>33057616.209999997</v>
      </c>
      <c r="H29" s="52">
        <f t="shared" si="43"/>
        <v>-12643.41999999783</v>
      </c>
      <c r="I29" s="52">
        <f t="shared" si="43"/>
        <v>33246112.440000001</v>
      </c>
      <c r="J29" s="298">
        <f t="shared" si="43"/>
        <v>-201139.64999999967</v>
      </c>
      <c r="K29" s="287"/>
      <c r="L29" s="287"/>
      <c r="M29" s="52">
        <f t="shared" ref="M29:N29" si="45">SUM(M30:M33)</f>
        <v>33098316.23</v>
      </c>
      <c r="N29" s="298">
        <f t="shared" si="45"/>
        <v>53343.439999998198</v>
      </c>
      <c r="O29" s="311">
        <f t="shared" ref="O29" si="46">SUM(O30:O33)</f>
        <v>34740037.309999995</v>
      </c>
      <c r="P29" s="52">
        <f t="shared" si="43"/>
        <v>-1695064.5199999977</v>
      </c>
      <c r="Q29" s="52">
        <f t="shared" si="43"/>
        <v>36569434.809999995</v>
      </c>
      <c r="R29" s="52">
        <f t="shared" ref="R29" si="47">SUM(R30:R33)</f>
        <v>-3524462.0199999968</v>
      </c>
      <c r="S29" s="52">
        <f t="shared" ref="S29:T29" si="48">SUM(S30:S33)</f>
        <v>45980476.529999994</v>
      </c>
      <c r="T29" s="52">
        <f t="shared" si="48"/>
        <v>-12935503.739999998</v>
      </c>
    </row>
    <row r="30" spans="2:26" ht="21" customHeight="1" x14ac:dyDescent="0.25">
      <c r="B30" s="25"/>
      <c r="C30" s="26"/>
      <c r="D30" s="37" t="s">
        <v>31</v>
      </c>
      <c r="E30" s="37"/>
      <c r="F30" s="55">
        <v>14662925.960000001</v>
      </c>
      <c r="G30" s="55">
        <v>14676443.09</v>
      </c>
      <c r="H30" s="59">
        <f>+F30-G30</f>
        <v>-13517.129999998957</v>
      </c>
      <c r="I30" s="55">
        <v>14793584.92</v>
      </c>
      <c r="J30" s="59">
        <f>+F30-I30</f>
        <v>-130658.95999999903</v>
      </c>
      <c r="K30" s="271"/>
      <c r="L30" s="271"/>
      <c r="M30" s="55">
        <v>14698631.08</v>
      </c>
      <c r="N30" s="54">
        <f t="shared" ref="N30:N32" si="49">+M30-F30</f>
        <v>35705.11999999918</v>
      </c>
      <c r="O30" s="55">
        <v>15567079.279999999</v>
      </c>
      <c r="P30" s="23">
        <f t="shared" ref="P30:P32" si="50">+F30-O30</f>
        <v>-904153.31999999844</v>
      </c>
      <c r="Q30" s="55">
        <v>16807343.469999999</v>
      </c>
      <c r="R30" s="23">
        <f t="shared" ref="R30:R32" si="51">+F30-Q30</f>
        <v>-2144417.5099999979</v>
      </c>
      <c r="S30" s="55">
        <v>21826962.210000001</v>
      </c>
      <c r="T30" s="23">
        <f t="shared" ref="T30:T32" si="52">+F30-S30</f>
        <v>-7164036.25</v>
      </c>
    </row>
    <row r="31" spans="2:26" ht="21" customHeight="1" x14ac:dyDescent="0.25">
      <c r="B31" s="25"/>
      <c r="C31" s="26"/>
      <c r="D31" s="37" t="s">
        <v>32</v>
      </c>
      <c r="E31" s="37"/>
      <c r="F31" s="22">
        <v>17744287.859999999</v>
      </c>
      <c r="G31" s="22">
        <v>17744293.579999998</v>
      </c>
      <c r="H31" s="60">
        <f>+F31-G31</f>
        <v>-5.7199999988079071</v>
      </c>
      <c r="I31" s="22">
        <v>17818578.5</v>
      </c>
      <c r="J31" s="60">
        <f>+F31-I31</f>
        <v>-74290.640000000596</v>
      </c>
      <c r="K31" s="271"/>
      <c r="L31" s="271"/>
      <c r="M31" s="22">
        <v>17761688.739999998</v>
      </c>
      <c r="N31" s="54">
        <f t="shared" si="49"/>
        <v>17400.879999998957</v>
      </c>
      <c r="O31" s="305">
        <v>18535929.309999999</v>
      </c>
      <c r="P31" s="23">
        <f t="shared" si="50"/>
        <v>-791641.44999999925</v>
      </c>
      <c r="Q31" s="22">
        <v>19122648.149999999</v>
      </c>
      <c r="R31" s="23">
        <f t="shared" si="51"/>
        <v>-1378360.2899999991</v>
      </c>
      <c r="S31" s="22">
        <v>23425765.309999999</v>
      </c>
      <c r="T31" s="23">
        <f t="shared" si="52"/>
        <v>-5681477.4499999993</v>
      </c>
    </row>
    <row r="32" spans="2:26" ht="20.25" customHeight="1" x14ac:dyDescent="0.25">
      <c r="B32" s="25"/>
      <c r="C32" s="26"/>
      <c r="D32" s="61" t="s">
        <v>97</v>
      </c>
      <c r="E32" s="37"/>
      <c r="F32" s="55">
        <v>637758.97</v>
      </c>
      <c r="G32" s="55">
        <v>636879.54</v>
      </c>
      <c r="H32" s="54">
        <f>+F32-G32</f>
        <v>879.42999999993481</v>
      </c>
      <c r="I32" s="55">
        <v>633949.02</v>
      </c>
      <c r="J32" s="60">
        <f>+F32-I32</f>
        <v>3809.9499999999534</v>
      </c>
      <c r="K32" s="271"/>
      <c r="L32" s="271"/>
      <c r="M32" s="55">
        <v>637996.41</v>
      </c>
      <c r="N32" s="54">
        <f t="shared" si="49"/>
        <v>237.44000000006054</v>
      </c>
      <c r="O32" s="55">
        <v>637028.72</v>
      </c>
      <c r="P32" s="23">
        <f t="shared" si="50"/>
        <v>730.25</v>
      </c>
      <c r="Q32" s="55">
        <v>639443.18999999994</v>
      </c>
      <c r="R32" s="23">
        <f t="shared" si="51"/>
        <v>-1684.2199999999721</v>
      </c>
      <c r="S32" s="55">
        <v>727749.01</v>
      </c>
      <c r="T32" s="23">
        <f t="shared" si="52"/>
        <v>-89990.040000000037</v>
      </c>
    </row>
    <row r="33" spans="2:24" ht="15.75" hidden="1" customHeight="1" x14ac:dyDescent="0.25">
      <c r="B33" s="25"/>
      <c r="C33" s="26"/>
      <c r="D33" s="37" t="s">
        <v>98</v>
      </c>
      <c r="E33" s="37"/>
      <c r="F33" s="62">
        <v>0</v>
      </c>
      <c r="G33" s="62">
        <v>0</v>
      </c>
      <c r="H33" s="63">
        <f>+F33-G33</f>
        <v>0</v>
      </c>
      <c r="I33" s="62">
        <v>0</v>
      </c>
      <c r="J33" s="63">
        <f>+F33-I33</f>
        <v>0</v>
      </c>
      <c r="K33" s="271"/>
      <c r="L33" s="271"/>
      <c r="M33" s="62">
        <v>0</v>
      </c>
      <c r="N33" s="63">
        <f>+J33-M33</f>
        <v>0</v>
      </c>
      <c r="O33" s="62">
        <v>0</v>
      </c>
      <c r="P33" s="63">
        <f>+H33-O33</f>
        <v>0</v>
      </c>
      <c r="Q33" s="62">
        <v>0</v>
      </c>
      <c r="R33" s="63">
        <f>+J33-Q33</f>
        <v>0</v>
      </c>
      <c r="S33" s="62">
        <v>0</v>
      </c>
      <c r="T33" s="63">
        <f>+J33-S33</f>
        <v>0</v>
      </c>
    </row>
    <row r="34" spans="2:24" ht="21" customHeight="1" x14ac:dyDescent="0.3">
      <c r="B34" s="25"/>
      <c r="C34" s="33" t="s">
        <v>33</v>
      </c>
      <c r="D34" s="64"/>
      <c r="E34" s="65"/>
      <c r="F34" s="50">
        <f t="shared" ref="F34:Q34" si="53">SUM(F35:F37)</f>
        <v>26139.1</v>
      </c>
      <c r="G34" s="50">
        <f t="shared" ref="G34" si="54">SUM(G35:G37)</f>
        <v>26139.1</v>
      </c>
      <c r="H34" s="52">
        <f t="shared" si="53"/>
        <v>0</v>
      </c>
      <c r="I34" s="50">
        <f t="shared" si="53"/>
        <v>28359.4</v>
      </c>
      <c r="J34" s="298">
        <f t="shared" si="53"/>
        <v>-2220.3000000000029</v>
      </c>
      <c r="K34" s="287"/>
      <c r="L34" s="287"/>
      <c r="M34" s="50">
        <f t="shared" ref="M34:N34" si="55">SUM(M35:M37)</f>
        <v>26139.1</v>
      </c>
      <c r="N34" s="298">
        <f t="shared" si="55"/>
        <v>0</v>
      </c>
      <c r="O34" s="50">
        <f t="shared" ref="O34" si="56">SUM(O35:O37)</f>
        <v>32437.4</v>
      </c>
      <c r="P34" s="52">
        <f t="shared" si="53"/>
        <v>-6298.3000000000029</v>
      </c>
      <c r="Q34" s="50">
        <f t="shared" si="53"/>
        <v>32531.7</v>
      </c>
      <c r="R34" s="52">
        <f t="shared" ref="R34" si="57">SUM(R35:R37)</f>
        <v>-6392.6000000000022</v>
      </c>
      <c r="S34" s="50">
        <f t="shared" ref="S34:T34" si="58">SUM(S35:S37)</f>
        <v>32779.1</v>
      </c>
      <c r="T34" s="52">
        <f t="shared" si="58"/>
        <v>-6640</v>
      </c>
      <c r="X34" s="1"/>
    </row>
    <row r="35" spans="2:24" ht="21" customHeight="1" x14ac:dyDescent="0.25">
      <c r="B35" s="25"/>
      <c r="C35" s="26"/>
      <c r="D35" s="37" t="s">
        <v>34</v>
      </c>
      <c r="E35" s="37"/>
      <c r="F35" s="53">
        <v>26139.1</v>
      </c>
      <c r="G35" s="53">
        <v>26139.1</v>
      </c>
      <c r="H35" s="23">
        <f>+F35-G35</f>
        <v>0</v>
      </c>
      <c r="I35" s="53">
        <v>28359.4</v>
      </c>
      <c r="J35" s="54">
        <f>+F35-I35</f>
        <v>-2220.3000000000029</v>
      </c>
      <c r="K35" s="271"/>
      <c r="L35" s="271"/>
      <c r="M35" s="344">
        <v>26139.1</v>
      </c>
      <c r="N35" s="54">
        <f>+M35-F35</f>
        <v>0</v>
      </c>
      <c r="O35" s="305">
        <v>32437.4</v>
      </c>
      <c r="P35" s="23">
        <f t="shared" ref="P35" si="59">+F35-O35</f>
        <v>-6298.3000000000029</v>
      </c>
      <c r="Q35" s="53">
        <v>32531.7</v>
      </c>
      <c r="R35" s="23">
        <f>+F35-Q35</f>
        <v>-6392.6000000000022</v>
      </c>
      <c r="S35" s="53">
        <v>32779.1</v>
      </c>
      <c r="T35" s="23">
        <f>+F35-S35</f>
        <v>-6640</v>
      </c>
    </row>
    <row r="36" spans="2:24" ht="21" hidden="1" customHeight="1" x14ac:dyDescent="0.25">
      <c r="B36" s="25"/>
      <c r="C36" s="26"/>
      <c r="D36" s="37" t="s">
        <v>35</v>
      </c>
      <c r="E36" s="37"/>
      <c r="F36" s="39">
        <v>0</v>
      </c>
      <c r="G36" s="39">
        <v>0</v>
      </c>
      <c r="H36" s="23">
        <f>+F36-G36</f>
        <v>0</v>
      </c>
      <c r="I36" s="39">
        <v>0</v>
      </c>
      <c r="J36" s="54">
        <f>+F36-I36</f>
        <v>0</v>
      </c>
      <c r="K36" s="271"/>
      <c r="L36" s="271"/>
      <c r="M36" s="56">
        <v>0</v>
      </c>
      <c r="N36" s="54">
        <f>+J36-M36</f>
        <v>0</v>
      </c>
      <c r="O36" s="277">
        <v>0</v>
      </c>
      <c r="P36" s="23">
        <f>+H36-O36</f>
        <v>0</v>
      </c>
      <c r="Q36" s="39">
        <v>0</v>
      </c>
      <c r="R36" s="23">
        <f>+J36-Q36</f>
        <v>0</v>
      </c>
      <c r="S36" s="39">
        <v>0</v>
      </c>
      <c r="T36" s="23">
        <f>+J36-S36</f>
        <v>0</v>
      </c>
    </row>
    <row r="37" spans="2:24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6">
        <f>+F37-G37</f>
        <v>0</v>
      </c>
      <c r="I37" s="28">
        <v>0</v>
      </c>
      <c r="J37" s="58">
        <f>+F37-I37</f>
        <v>0</v>
      </c>
      <c r="K37" s="271"/>
      <c r="L37" s="271"/>
      <c r="M37" s="57">
        <v>0</v>
      </c>
      <c r="N37" s="58">
        <f>+J37-M37</f>
        <v>0</v>
      </c>
      <c r="O37" s="76">
        <v>0</v>
      </c>
      <c r="P37" s="66">
        <f>+H37-O37</f>
        <v>0</v>
      </c>
      <c r="Q37" s="28">
        <v>0</v>
      </c>
      <c r="R37" s="66">
        <f>+J37-Q37</f>
        <v>0</v>
      </c>
      <c r="S37" s="28">
        <v>0</v>
      </c>
      <c r="T37" s="66">
        <f>+J37-S37</f>
        <v>0</v>
      </c>
    </row>
    <row r="38" spans="2:24" ht="21" customHeight="1" x14ac:dyDescent="0.3">
      <c r="B38" s="25"/>
      <c r="C38" s="33" t="s">
        <v>37</v>
      </c>
      <c r="D38" s="33"/>
      <c r="E38" s="21"/>
      <c r="F38" s="50">
        <f t="shared" ref="F38:Q38" si="60">SUM(F39:F42)</f>
        <v>21344776.609999999</v>
      </c>
      <c r="G38" s="50">
        <f t="shared" ref="G38" si="61">SUM(G39:G42)</f>
        <v>21344371.440000001</v>
      </c>
      <c r="H38" s="50">
        <f t="shared" si="60"/>
        <v>405.169999999227</v>
      </c>
      <c r="I38" s="50">
        <f t="shared" si="60"/>
        <v>27427056.98</v>
      </c>
      <c r="J38" s="50">
        <f t="shared" si="60"/>
        <v>-6082280.370000001</v>
      </c>
      <c r="K38" s="287"/>
      <c r="L38" s="287"/>
      <c r="M38" s="50">
        <f t="shared" ref="M38:N38" si="62">SUM(M39:M42)</f>
        <v>25522436.210000001</v>
      </c>
      <c r="N38" s="365">
        <f t="shared" si="62"/>
        <v>4177659.6</v>
      </c>
      <c r="O38" s="50">
        <f t="shared" ref="O38" si="63">SUM(O39:O42)</f>
        <v>27702582.620000001</v>
      </c>
      <c r="P38" s="50">
        <f t="shared" si="60"/>
        <v>-6357806.0100000016</v>
      </c>
      <c r="Q38" s="50">
        <f t="shared" si="60"/>
        <v>32247955.220000006</v>
      </c>
      <c r="R38" s="50">
        <f t="shared" ref="R38" si="64">SUM(R39:R42)</f>
        <v>-10903178.610000001</v>
      </c>
      <c r="S38" s="50">
        <f t="shared" ref="S38:T38" si="65">SUM(S39:S42)</f>
        <v>43356440.909999996</v>
      </c>
      <c r="T38" s="50">
        <f t="shared" si="65"/>
        <v>-22011664.300000004</v>
      </c>
    </row>
    <row r="39" spans="2:24" ht="21" customHeight="1" x14ac:dyDescent="0.25">
      <c r="B39" s="25"/>
      <c r="C39" s="26"/>
      <c r="D39" s="37" t="s">
        <v>38</v>
      </c>
      <c r="E39" s="37"/>
      <c r="F39" s="53">
        <v>16717260.93</v>
      </c>
      <c r="G39" s="53">
        <v>16719835.92</v>
      </c>
      <c r="H39" s="23">
        <f>+F39-G39</f>
        <v>-2574.9900000002235</v>
      </c>
      <c r="I39" s="53">
        <v>19759321.18</v>
      </c>
      <c r="J39" s="54">
        <f>+F39-I39</f>
        <v>-3042060.25</v>
      </c>
      <c r="K39" s="271"/>
      <c r="L39" s="271"/>
      <c r="M39" s="55">
        <v>19056246.59</v>
      </c>
      <c r="N39" s="54">
        <f t="shared" ref="N39:N43" si="66">+M39-F39</f>
        <v>2338985.66</v>
      </c>
      <c r="O39" s="305">
        <v>19963573.43</v>
      </c>
      <c r="P39" s="23">
        <f t="shared" ref="P39:P42" si="67">+F39-O39</f>
        <v>-3246312.5</v>
      </c>
      <c r="Q39" s="53">
        <v>22711986.600000001</v>
      </c>
      <c r="R39" s="23">
        <f t="shared" ref="R39:R43" si="68">+F39-Q39</f>
        <v>-5994725.6700000018</v>
      </c>
      <c r="S39" s="53">
        <v>30538394.98</v>
      </c>
      <c r="T39" s="23">
        <f t="shared" ref="T39:T42" si="69">+F39-S39</f>
        <v>-13821134.050000001</v>
      </c>
    </row>
    <row r="40" spans="2:24" ht="21" customHeight="1" x14ac:dyDescent="0.25">
      <c r="B40" s="25"/>
      <c r="C40" s="26"/>
      <c r="D40" s="37" t="s">
        <v>39</v>
      </c>
      <c r="E40" s="37"/>
      <c r="F40" s="53">
        <v>6202687.5899999999</v>
      </c>
      <c r="G40" s="53">
        <v>6201109.1500000004</v>
      </c>
      <c r="H40" s="23">
        <f>+F40-G40</f>
        <v>1578.4399999994785</v>
      </c>
      <c r="I40" s="53">
        <v>8958357.8000000007</v>
      </c>
      <c r="J40" s="54">
        <f>+F40-I40</f>
        <v>-2755670.2100000009</v>
      </c>
      <c r="K40" s="271"/>
      <c r="L40" s="271"/>
      <c r="M40" s="55">
        <v>7933049.5499999998</v>
      </c>
      <c r="N40" s="54">
        <f t="shared" si="66"/>
        <v>1730361.96</v>
      </c>
      <c r="O40" s="305">
        <v>9028352.7100000009</v>
      </c>
      <c r="P40" s="23">
        <f t="shared" si="67"/>
        <v>-2825665.120000001</v>
      </c>
      <c r="Q40" s="53">
        <v>11127223.41</v>
      </c>
      <c r="R40" s="23">
        <f t="shared" si="68"/>
        <v>-4924535.82</v>
      </c>
      <c r="S40" s="53">
        <v>14339946.380000001</v>
      </c>
      <c r="T40" s="23">
        <f t="shared" si="69"/>
        <v>-8137258.790000001</v>
      </c>
    </row>
    <row r="41" spans="2:24" ht="21" customHeight="1" x14ac:dyDescent="0.25">
      <c r="B41" s="25"/>
      <c r="C41" s="26"/>
      <c r="D41" s="37" t="s">
        <v>100</v>
      </c>
      <c r="E41" s="37"/>
      <c r="F41" s="53">
        <v>584316.52</v>
      </c>
      <c r="G41" s="53">
        <v>582714.80000000005</v>
      </c>
      <c r="H41" s="23">
        <f>+F41-G41</f>
        <v>1601.7199999999721</v>
      </c>
      <c r="I41" s="53">
        <v>711756.28</v>
      </c>
      <c r="J41" s="54">
        <f>+F41-I41</f>
        <v>-127439.76000000001</v>
      </c>
      <c r="K41" s="271"/>
      <c r="L41" s="271"/>
      <c r="M41" s="55">
        <v>692083.5</v>
      </c>
      <c r="N41" s="54">
        <f t="shared" si="66"/>
        <v>107766.97999999998</v>
      </c>
      <c r="O41" s="305">
        <v>712803.76</v>
      </c>
      <c r="P41" s="23">
        <f t="shared" si="67"/>
        <v>-128487.23999999999</v>
      </c>
      <c r="Q41" s="53">
        <v>748993.56</v>
      </c>
      <c r="R41" s="23">
        <f t="shared" si="68"/>
        <v>-164677.04000000004</v>
      </c>
      <c r="S41" s="53">
        <v>815377.9</v>
      </c>
      <c r="T41" s="23">
        <f t="shared" si="69"/>
        <v>-231061.38</v>
      </c>
    </row>
    <row r="42" spans="2:24" ht="21" customHeight="1" x14ac:dyDescent="0.25">
      <c r="B42" s="25"/>
      <c r="C42" s="26"/>
      <c r="D42" s="37" t="s">
        <v>108</v>
      </c>
      <c r="E42" s="37"/>
      <c r="F42" s="67">
        <v>-2159488.4300000002</v>
      </c>
      <c r="G42" s="67">
        <v>-2159288.4300000002</v>
      </c>
      <c r="H42" s="66">
        <f>+F42-G42</f>
        <v>-200</v>
      </c>
      <c r="I42" s="67">
        <v>-2002378.28</v>
      </c>
      <c r="J42" s="58">
        <f>+F42-I42</f>
        <v>-157110.15000000014</v>
      </c>
      <c r="K42" s="271"/>
      <c r="L42" s="271"/>
      <c r="M42" s="366">
        <v>-2158943.4300000002</v>
      </c>
      <c r="N42" s="54">
        <f t="shared" si="66"/>
        <v>545</v>
      </c>
      <c r="O42" s="312">
        <v>-2002147.28</v>
      </c>
      <c r="P42" s="23">
        <f t="shared" si="67"/>
        <v>-157341.15000000014</v>
      </c>
      <c r="Q42" s="67">
        <v>-2340248.35</v>
      </c>
      <c r="R42" s="23">
        <f t="shared" si="68"/>
        <v>180759.91999999993</v>
      </c>
      <c r="S42" s="67">
        <v>-2337278.35</v>
      </c>
      <c r="T42" s="23">
        <f t="shared" si="69"/>
        <v>177789.91999999993</v>
      </c>
    </row>
    <row r="43" spans="2:24" ht="21" customHeight="1" x14ac:dyDescent="0.3">
      <c r="B43" s="25" t="s">
        <v>111</v>
      </c>
      <c r="C43" s="33"/>
      <c r="D43" s="26"/>
      <c r="E43" s="68"/>
      <c r="F43" s="69">
        <v>-99657514.810000002</v>
      </c>
      <c r="G43" s="69">
        <v>-99654603.689999998</v>
      </c>
      <c r="H43" s="50">
        <f>+F43-G43</f>
        <v>-2911.1200000047684</v>
      </c>
      <c r="I43" s="69">
        <f>-104769101.82</f>
        <v>-104769101.81999999</v>
      </c>
      <c r="J43" s="50">
        <f>+F43-I43</f>
        <v>5111587.0099999905</v>
      </c>
      <c r="K43" s="287"/>
      <c r="L43" s="287"/>
      <c r="M43" s="69">
        <v>-103352529.97</v>
      </c>
      <c r="N43" s="351">
        <f t="shared" si="66"/>
        <v>-3695015.1599999964</v>
      </c>
      <c r="O43" s="69">
        <v>-106690888.63</v>
      </c>
      <c r="P43" s="69">
        <f>+F43-O43</f>
        <v>7033373.8199999928</v>
      </c>
      <c r="Q43" s="69">
        <v>-113764843.93000001</v>
      </c>
      <c r="R43" s="351">
        <f t="shared" si="68"/>
        <v>14107329.120000005</v>
      </c>
      <c r="S43" s="69">
        <v>-152914799.65000001</v>
      </c>
      <c r="T43" s="69">
        <f>+H43-S43</f>
        <v>152911888.53</v>
      </c>
    </row>
    <row r="44" spans="2:24" ht="21" customHeight="1" x14ac:dyDescent="0.25">
      <c r="B44" s="25"/>
      <c r="C44" s="30"/>
      <c r="D44" s="30"/>
      <c r="E44" s="21"/>
      <c r="F44" s="32"/>
      <c r="G44" s="32"/>
      <c r="H44" s="33"/>
      <c r="I44" s="32"/>
      <c r="J44" s="31"/>
      <c r="K44" s="270"/>
      <c r="L44" s="270"/>
      <c r="M44" s="32"/>
      <c r="N44" s="31"/>
      <c r="O44" s="276"/>
      <c r="P44" s="33"/>
      <c r="Q44" s="32"/>
      <c r="R44" s="33"/>
      <c r="S44" s="32"/>
      <c r="T44" s="33"/>
    </row>
    <row r="45" spans="2:24" ht="21" customHeight="1" x14ac:dyDescent="0.3">
      <c r="B45" s="34" t="s">
        <v>40</v>
      </c>
      <c r="D45" s="20"/>
      <c r="E45" s="31"/>
      <c r="F45" s="70">
        <f t="shared" ref="F45:Q45" si="70">+F48+F49</f>
        <v>10305367.709999999</v>
      </c>
      <c r="G45" s="70">
        <f t="shared" ref="G45" si="71">+G48+G49</f>
        <v>10305367.709999999</v>
      </c>
      <c r="H45" s="70">
        <f t="shared" si="70"/>
        <v>0</v>
      </c>
      <c r="I45" s="70">
        <f t="shared" si="70"/>
        <v>5288777.8100000005</v>
      </c>
      <c r="J45" s="70">
        <f t="shared" si="70"/>
        <v>5016589.8999999985</v>
      </c>
      <c r="K45" s="281"/>
      <c r="L45" s="281"/>
      <c r="M45" s="70">
        <f t="shared" ref="M45:N45" si="72">+M48+M49</f>
        <v>7275554.5600000005</v>
      </c>
      <c r="N45" s="70">
        <f t="shared" si="72"/>
        <v>-3029813.1499999994</v>
      </c>
      <c r="O45" s="70">
        <f t="shared" ref="O45" si="73">+O48+O49</f>
        <v>5389126.0300000003</v>
      </c>
      <c r="P45" s="70">
        <f t="shared" si="70"/>
        <v>4916241.68</v>
      </c>
      <c r="Q45" s="70">
        <f t="shared" si="70"/>
        <v>5901088.2699999996</v>
      </c>
      <c r="R45" s="70">
        <f t="shared" ref="R45" si="74">+R48+R49</f>
        <v>4404279.4399999995</v>
      </c>
      <c r="S45" s="70">
        <f t="shared" ref="S45:T45" si="75">+S48+S49</f>
        <v>7104278.8100000015</v>
      </c>
      <c r="T45" s="70">
        <f t="shared" si="75"/>
        <v>3201088.899999999</v>
      </c>
    </row>
    <row r="46" spans="2:24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  <c r="I46" s="22">
        <v>0</v>
      </c>
      <c r="J46" s="54">
        <f>+F46-I46</f>
        <v>0</v>
      </c>
      <c r="K46" s="271"/>
      <c r="L46" s="271"/>
      <c r="M46" s="22">
        <v>0</v>
      </c>
      <c r="N46" s="54">
        <f>+J46-M46</f>
        <v>0</v>
      </c>
      <c r="O46" s="305">
        <v>0</v>
      </c>
      <c r="P46" s="23">
        <f>+F46-O46</f>
        <v>0</v>
      </c>
      <c r="Q46" s="22">
        <v>9448.42</v>
      </c>
      <c r="R46" s="23">
        <f>+H46-Q46</f>
        <v>-9448.42</v>
      </c>
      <c r="S46" s="22">
        <v>39055.96</v>
      </c>
      <c r="T46" s="23">
        <f t="shared" ref="T46:T47" si="76">+F46-S46</f>
        <v>-39055.96</v>
      </c>
    </row>
    <row r="47" spans="2:24" ht="21" customHeight="1" x14ac:dyDescent="0.25">
      <c r="B47" s="25"/>
      <c r="C47" s="37" t="s">
        <v>42</v>
      </c>
      <c r="D47" s="26"/>
      <c r="E47" s="37"/>
      <c r="F47" s="22">
        <v>14057286.109999999</v>
      </c>
      <c r="G47" s="22">
        <v>14057286.109999999</v>
      </c>
      <c r="H47" s="28">
        <f>+F47-G47</f>
        <v>0</v>
      </c>
      <c r="I47" s="22">
        <v>10055263.720000001</v>
      </c>
      <c r="J47" s="54">
        <f>+F47-I47</f>
        <v>4002022.3899999987</v>
      </c>
      <c r="K47" s="271"/>
      <c r="L47" s="271"/>
      <c r="M47" s="22">
        <v>11080932.49</v>
      </c>
      <c r="N47" s="54">
        <f>+M47-F47</f>
        <v>-2976353.6199999992</v>
      </c>
      <c r="O47" s="305">
        <v>10492576.220000001</v>
      </c>
      <c r="P47" s="23">
        <f>+F47-O47</f>
        <v>3564709.8899999987</v>
      </c>
      <c r="Q47" s="22">
        <v>11857229.609999999</v>
      </c>
      <c r="R47" s="23">
        <f>+F47-Q47</f>
        <v>2200056.5</v>
      </c>
      <c r="S47" s="22">
        <v>13067232.65</v>
      </c>
      <c r="T47" s="23">
        <f t="shared" si="76"/>
        <v>990053.45999999903</v>
      </c>
      <c r="W47" s="24"/>
    </row>
    <row r="48" spans="2:24" ht="21" customHeight="1" x14ac:dyDescent="0.25">
      <c r="B48" s="25"/>
      <c r="C48" s="37" t="s">
        <v>24</v>
      </c>
      <c r="D48" s="26"/>
      <c r="E48" s="37"/>
      <c r="F48" s="42">
        <f>SUM(F46:F47)</f>
        <v>14057286.109999999</v>
      </c>
      <c r="G48" s="42">
        <f>SUM(G46:G47)</f>
        <v>14057286.109999999</v>
      </c>
      <c r="H48" s="42">
        <f>+H47+H46</f>
        <v>0</v>
      </c>
      <c r="I48" s="42">
        <f>SUM(I46:I47)</f>
        <v>10055263.720000001</v>
      </c>
      <c r="J48" s="297">
        <f t="shared" ref="J48:T48" si="77">SUM(J46:J47)</f>
        <v>4002022.3899999987</v>
      </c>
      <c r="K48" s="271"/>
      <c r="L48" s="271"/>
      <c r="M48" s="42">
        <f>SUM(M46:M47)</f>
        <v>11080932.49</v>
      </c>
      <c r="N48" s="297">
        <f t="shared" ref="N48" si="78">SUM(N46:N47)</f>
        <v>-2976353.6199999992</v>
      </c>
      <c r="O48" s="118">
        <f>SUM(O46:O47)</f>
        <v>10492576.220000001</v>
      </c>
      <c r="P48" s="42">
        <f t="shared" si="77"/>
        <v>3564709.8899999987</v>
      </c>
      <c r="Q48" s="42">
        <f>SUM(Q46:Q47)</f>
        <v>11866678.029999999</v>
      </c>
      <c r="R48" s="42">
        <f t="shared" ref="R48" si="79">SUM(R46:R47)</f>
        <v>2190608.08</v>
      </c>
      <c r="S48" s="42">
        <f t="shared" si="77"/>
        <v>13106288.610000001</v>
      </c>
      <c r="T48" s="42">
        <f t="shared" si="77"/>
        <v>950997.49999999907</v>
      </c>
    </row>
    <row r="49" spans="2:23" ht="21" customHeight="1" x14ac:dyDescent="0.25">
      <c r="B49" s="25"/>
      <c r="C49" s="37" t="s">
        <v>43</v>
      </c>
      <c r="D49" s="26"/>
      <c r="E49" s="37"/>
      <c r="F49" s="45">
        <v>-3751918.4</v>
      </c>
      <c r="G49" s="45">
        <v>-3751918.4</v>
      </c>
      <c r="H49" s="71">
        <f>+F49-G49</f>
        <v>0</v>
      </c>
      <c r="I49" s="45">
        <v>-4766485.91</v>
      </c>
      <c r="J49" s="299">
        <f>+F49-I49</f>
        <v>1014567.5100000002</v>
      </c>
      <c r="K49" s="283"/>
      <c r="L49" s="283"/>
      <c r="M49" s="354">
        <v>-3805377.93</v>
      </c>
      <c r="N49" s="117">
        <f>+M49-F49</f>
        <v>-53459.530000000261</v>
      </c>
      <c r="O49" s="309">
        <v>-5103450.1900000004</v>
      </c>
      <c r="P49" s="71">
        <f>+F49-O49</f>
        <v>1351531.7900000005</v>
      </c>
      <c r="Q49" s="354">
        <v>-5965589.7599999998</v>
      </c>
      <c r="R49" s="117">
        <f>+F49-Q49</f>
        <v>2213671.36</v>
      </c>
      <c r="S49" s="71">
        <v>-6002009.7999999998</v>
      </c>
      <c r="T49" s="42">
        <f>+F49-S49</f>
        <v>2250091.4</v>
      </c>
      <c r="W49" s="24"/>
    </row>
    <row r="50" spans="2:23" ht="21" customHeight="1" x14ac:dyDescent="0.25">
      <c r="B50" s="25"/>
      <c r="C50" s="30"/>
      <c r="D50" s="30"/>
      <c r="E50" s="21"/>
      <c r="F50" s="32"/>
      <c r="G50" s="32"/>
      <c r="H50" s="33"/>
      <c r="I50" s="32"/>
      <c r="J50" s="31"/>
      <c r="K50" s="270"/>
      <c r="L50" s="270"/>
      <c r="M50" s="32"/>
      <c r="N50" s="31"/>
      <c r="O50" s="276"/>
      <c r="P50" s="33"/>
      <c r="Q50" s="32"/>
      <c r="R50" s="33"/>
      <c r="S50" s="32"/>
      <c r="T50" s="33"/>
    </row>
    <row r="51" spans="2:23" ht="21" customHeight="1" x14ac:dyDescent="0.3">
      <c r="B51" s="34" t="s">
        <v>5</v>
      </c>
      <c r="D51" s="20"/>
      <c r="E51" s="31"/>
      <c r="F51" s="70">
        <f t="shared" ref="F51:Q51" si="80">SUM(F52:F56)</f>
        <v>5371927.5899999999</v>
      </c>
      <c r="G51" s="70">
        <f t="shared" ref="G51" si="81">SUM(G52:G56)</f>
        <v>5388612.9800000004</v>
      </c>
      <c r="H51" s="70">
        <f t="shared" si="80"/>
        <v>-16685.390000000414</v>
      </c>
      <c r="I51" s="70">
        <f t="shared" si="80"/>
        <v>4149929.69</v>
      </c>
      <c r="J51" s="70">
        <f t="shared" si="80"/>
        <v>1221997.9000000001</v>
      </c>
      <c r="K51" s="281"/>
      <c r="L51" s="281"/>
      <c r="M51" s="70">
        <f t="shared" ref="M51:N51" si="82">SUM(M52:M56)</f>
        <v>4052975.4799999995</v>
      </c>
      <c r="N51" s="70">
        <f t="shared" si="82"/>
        <v>-1318952.1100000001</v>
      </c>
      <c r="O51" s="70">
        <f t="shared" ref="O51" si="83">SUM(O52:O56)</f>
        <v>4058158.79</v>
      </c>
      <c r="P51" s="70">
        <f t="shared" si="80"/>
        <v>1313768.7999999998</v>
      </c>
      <c r="Q51" s="70">
        <f t="shared" si="80"/>
        <v>4641875.28</v>
      </c>
      <c r="R51" s="70">
        <f t="shared" ref="R51" si="84">SUM(R52:R56)</f>
        <v>730052.30999999947</v>
      </c>
      <c r="S51" s="70">
        <f t="shared" ref="S51:T51" si="85">SUM(S52:S56)</f>
        <v>4179610.44</v>
      </c>
      <c r="T51" s="70">
        <f t="shared" si="85"/>
        <v>1192317.1499999997</v>
      </c>
    </row>
    <row r="52" spans="2:23" ht="21" customHeight="1" x14ac:dyDescent="0.25">
      <c r="B52" s="72"/>
      <c r="C52" s="37" t="s">
        <v>44</v>
      </c>
      <c r="D52" s="43"/>
      <c r="E52" s="37"/>
      <c r="F52" s="39">
        <v>85445.17</v>
      </c>
      <c r="G52" s="39">
        <v>92998.05</v>
      </c>
      <c r="H52" s="23">
        <f>+F52-G52</f>
        <v>-7552.8800000000047</v>
      </c>
      <c r="I52" s="39">
        <v>89854.48</v>
      </c>
      <c r="J52" s="54">
        <f>+F52-I52</f>
        <v>-4409.3099999999977</v>
      </c>
      <c r="K52" s="271"/>
      <c r="L52" s="271"/>
      <c r="M52" s="113">
        <v>16363.76</v>
      </c>
      <c r="N52" s="59">
        <f t="shared" ref="N52:N56" si="86">+M52-F52</f>
        <v>-69081.41</v>
      </c>
      <c r="O52" s="277">
        <v>23141.98</v>
      </c>
      <c r="P52" s="23">
        <f>+F52-O52</f>
        <v>62303.19</v>
      </c>
      <c r="Q52" s="113">
        <v>21264.639999999999</v>
      </c>
      <c r="R52" s="59">
        <f t="shared" ref="R52:R56" si="87">+F52-Q52</f>
        <v>64180.53</v>
      </c>
      <c r="S52" s="23">
        <v>20058.79</v>
      </c>
      <c r="T52" s="23">
        <f t="shared" ref="T52:T56" si="88">+F52-S52</f>
        <v>65386.38</v>
      </c>
      <c r="V52" s="24"/>
    </row>
    <row r="53" spans="2:23" ht="21" customHeight="1" x14ac:dyDescent="0.25">
      <c r="B53" s="72"/>
      <c r="C53" s="37" t="s">
        <v>45</v>
      </c>
      <c r="D53" s="43"/>
      <c r="E53" s="37"/>
      <c r="F53" s="39">
        <v>18.43</v>
      </c>
      <c r="G53" s="39">
        <v>0</v>
      </c>
      <c r="H53" s="23">
        <f>+F53-G53</f>
        <v>18.43</v>
      </c>
      <c r="I53" s="39">
        <v>30.02</v>
      </c>
      <c r="J53" s="54">
        <f>+F53-I53</f>
        <v>-11.59</v>
      </c>
      <c r="K53" s="271"/>
      <c r="L53" s="271"/>
      <c r="M53" s="113">
        <v>0</v>
      </c>
      <c r="N53" s="56">
        <f t="shared" si="86"/>
        <v>-18.43</v>
      </c>
      <c r="O53" s="277">
        <v>0</v>
      </c>
      <c r="P53" s="23">
        <f t="shared" ref="P53:P56" si="89">+F53-O53</f>
        <v>18.43</v>
      </c>
      <c r="Q53" s="113">
        <v>0</v>
      </c>
      <c r="R53" s="56">
        <f t="shared" si="87"/>
        <v>18.43</v>
      </c>
      <c r="S53" s="23">
        <v>0</v>
      </c>
      <c r="T53" s="23">
        <f t="shared" si="88"/>
        <v>18.43</v>
      </c>
      <c r="V53" s="24"/>
    </row>
    <row r="54" spans="2:23" ht="21" customHeight="1" x14ac:dyDescent="0.25">
      <c r="B54" s="72"/>
      <c r="C54" s="37" t="s">
        <v>46</v>
      </c>
      <c r="D54" s="43"/>
      <c r="E54" s="37"/>
      <c r="F54" s="39">
        <v>5284875.42</v>
      </c>
      <c r="G54" s="39">
        <v>5294026.3600000003</v>
      </c>
      <c r="H54" s="23">
        <f>+F54-G54</f>
        <v>-9150.9400000004098</v>
      </c>
      <c r="I54" s="39">
        <v>4038317.98</v>
      </c>
      <c r="J54" s="54">
        <f>+F54-I54</f>
        <v>1246557.44</v>
      </c>
      <c r="K54" s="271"/>
      <c r="L54" s="271"/>
      <c r="M54" s="113">
        <v>4014437.63</v>
      </c>
      <c r="N54" s="56">
        <f t="shared" si="86"/>
        <v>-1270437.79</v>
      </c>
      <c r="O54" s="277">
        <v>4013729.64</v>
      </c>
      <c r="P54" s="23">
        <f t="shared" si="89"/>
        <v>1271145.7799999998</v>
      </c>
      <c r="Q54" s="113">
        <v>4600152.1900000004</v>
      </c>
      <c r="R54" s="56">
        <f t="shared" si="87"/>
        <v>684723.22999999952</v>
      </c>
      <c r="S54" s="23">
        <v>4139944.49</v>
      </c>
      <c r="T54" s="23">
        <f t="shared" si="88"/>
        <v>1144930.9299999997</v>
      </c>
      <c r="V54" s="24"/>
    </row>
    <row r="55" spans="2:23" ht="21" hidden="1" customHeight="1" x14ac:dyDescent="0.25">
      <c r="B55" s="72"/>
      <c r="C55" s="37" t="s">
        <v>47</v>
      </c>
      <c r="D55" s="43"/>
      <c r="E55" s="37"/>
      <c r="F55" s="39">
        <v>0</v>
      </c>
      <c r="G55" s="39">
        <v>0</v>
      </c>
      <c r="H55" s="23">
        <f>+F55-G55</f>
        <v>0</v>
      </c>
      <c r="I55" s="39">
        <v>20138.64</v>
      </c>
      <c r="J55" s="54">
        <f>+F55-I55</f>
        <v>-20138.64</v>
      </c>
      <c r="K55" s="271"/>
      <c r="L55" s="271"/>
      <c r="M55" s="113">
        <v>20585.52</v>
      </c>
      <c r="N55" s="56">
        <f t="shared" si="86"/>
        <v>20585.52</v>
      </c>
      <c r="O55" s="277">
        <v>19698.599999999999</v>
      </c>
      <c r="P55" s="23">
        <f t="shared" si="89"/>
        <v>-19698.599999999999</v>
      </c>
      <c r="Q55" s="113">
        <v>18869.88</v>
      </c>
      <c r="R55" s="56">
        <f t="shared" si="87"/>
        <v>-18869.88</v>
      </c>
      <c r="S55" s="23">
        <v>18018.59</v>
      </c>
      <c r="T55" s="23">
        <f t="shared" si="88"/>
        <v>-18018.59</v>
      </c>
    </row>
    <row r="56" spans="2:23" ht="21" customHeight="1" x14ac:dyDescent="0.25">
      <c r="B56" s="72"/>
      <c r="C56" s="37" t="s">
        <v>48</v>
      </c>
      <c r="D56" s="43"/>
      <c r="E56" s="37"/>
      <c r="F56" s="41">
        <v>1588.57</v>
      </c>
      <c r="G56" s="41">
        <v>1588.57</v>
      </c>
      <c r="H56" s="29">
        <f>+F56-G56</f>
        <v>0</v>
      </c>
      <c r="I56" s="41">
        <v>1588.57</v>
      </c>
      <c r="J56" s="295">
        <f>+F56-I56</f>
        <v>0</v>
      </c>
      <c r="K56" s="271"/>
      <c r="L56" s="271"/>
      <c r="M56" s="353">
        <v>1588.57</v>
      </c>
      <c r="N56" s="57">
        <f t="shared" si="86"/>
        <v>0</v>
      </c>
      <c r="O56" s="308">
        <v>1588.57</v>
      </c>
      <c r="P56" s="28">
        <f t="shared" si="89"/>
        <v>0</v>
      </c>
      <c r="Q56" s="353">
        <v>1588.57</v>
      </c>
      <c r="R56" s="57">
        <f t="shared" si="87"/>
        <v>0</v>
      </c>
      <c r="S56" s="29">
        <v>1588.57</v>
      </c>
      <c r="T56" s="28">
        <f t="shared" si="88"/>
        <v>0</v>
      </c>
    </row>
    <row r="57" spans="2:23" ht="21" customHeight="1" x14ac:dyDescent="0.25">
      <c r="B57" s="72"/>
      <c r="C57" s="20"/>
      <c r="D57" s="20"/>
      <c r="E57" s="31"/>
      <c r="F57" s="25"/>
      <c r="G57" s="25"/>
      <c r="H57" s="73"/>
      <c r="I57" s="25"/>
      <c r="J57" s="73"/>
      <c r="K57" s="270"/>
      <c r="L57" s="270"/>
      <c r="M57" s="25"/>
      <c r="N57" s="73"/>
      <c r="O57" s="25"/>
      <c r="P57" s="73"/>
      <c r="Q57" s="25"/>
      <c r="R57" s="73"/>
      <c r="S57" s="25"/>
      <c r="T57" s="73"/>
    </row>
    <row r="58" spans="2:23" ht="21" customHeight="1" x14ac:dyDescent="0.3">
      <c r="B58" s="34" t="s">
        <v>49</v>
      </c>
      <c r="D58" s="20"/>
      <c r="E58" s="31"/>
      <c r="F58" s="70">
        <f>+F59+F60</f>
        <v>66230.27999999997</v>
      </c>
      <c r="G58" s="70">
        <f>+G59+G60</f>
        <v>68271.349999999977</v>
      </c>
      <c r="H58" s="70">
        <f>+H59+H60</f>
        <v>-2041.070000000007</v>
      </c>
      <c r="I58" s="70">
        <f>+I59+I60</f>
        <v>50752.650000000023</v>
      </c>
      <c r="J58" s="70">
        <f t="shared" ref="J58:T58" si="90">+J59+J60</f>
        <v>15477.629999999946</v>
      </c>
      <c r="K58" s="281"/>
      <c r="L58" s="281"/>
      <c r="M58" s="70">
        <f>+M59+M60</f>
        <v>74286.390000000014</v>
      </c>
      <c r="N58" s="70">
        <f t="shared" ref="N58" si="91">+N59+N60</f>
        <v>8056.1100000000442</v>
      </c>
      <c r="O58" s="70">
        <f>+O59+O60</f>
        <v>57461.81</v>
      </c>
      <c r="P58" s="70">
        <f t="shared" si="90"/>
        <v>8768.4699999999721</v>
      </c>
      <c r="Q58" s="70">
        <f>+Q59+Q60</f>
        <v>70818.87</v>
      </c>
      <c r="R58" s="70">
        <f t="shared" ref="R58" si="92">+R59+R60</f>
        <v>-4588.5900000000256</v>
      </c>
      <c r="S58" s="70">
        <f t="shared" si="90"/>
        <v>60952.890000000014</v>
      </c>
      <c r="T58" s="70">
        <f t="shared" si="90"/>
        <v>5277.3899999999558</v>
      </c>
    </row>
    <row r="59" spans="2:23" ht="21" customHeight="1" x14ac:dyDescent="0.25">
      <c r="B59" s="18"/>
      <c r="C59" s="54" t="s">
        <v>50</v>
      </c>
      <c r="D59" s="43"/>
      <c r="E59" s="54"/>
      <c r="F59" s="59">
        <v>476871.11</v>
      </c>
      <c r="G59" s="59">
        <v>476871.11</v>
      </c>
      <c r="H59" s="59">
        <f>+F59-G59</f>
        <v>0</v>
      </c>
      <c r="I59" s="59">
        <v>437933.71</v>
      </c>
      <c r="J59" s="59">
        <f>+F59-I59</f>
        <v>38937.399999999965</v>
      </c>
      <c r="K59" s="271"/>
      <c r="L59" s="271"/>
      <c r="M59" s="59">
        <v>476742.11</v>
      </c>
      <c r="N59" s="59">
        <f t="shared" ref="N59:N60" si="93">+M59-F59</f>
        <v>-129</v>
      </c>
      <c r="O59" s="59">
        <v>436995.71</v>
      </c>
      <c r="P59" s="23">
        <f t="shared" ref="P59:P60" si="94">+F59-O59</f>
        <v>39875.399999999965</v>
      </c>
      <c r="Q59" s="59">
        <v>499979.98</v>
      </c>
      <c r="R59" s="59">
        <f t="shared" ref="R59:R60" si="95">+F59-Q59</f>
        <v>-23108.869999999995</v>
      </c>
      <c r="S59" s="59">
        <v>498159.46</v>
      </c>
      <c r="T59" s="23">
        <f t="shared" ref="T59:T60" si="96">+F59-S59</f>
        <v>-21288.350000000035</v>
      </c>
    </row>
    <row r="60" spans="2:23" ht="21" customHeight="1" x14ac:dyDescent="0.25">
      <c r="B60" s="74"/>
      <c r="C60" s="58" t="s">
        <v>51</v>
      </c>
      <c r="D60" s="75"/>
      <c r="E60" s="58"/>
      <c r="F60" s="57">
        <v>-410640.83</v>
      </c>
      <c r="G60" s="57">
        <v>-408599.76</v>
      </c>
      <c r="H60" s="57">
        <f>+F60-G60</f>
        <v>-2041.070000000007</v>
      </c>
      <c r="I60" s="57">
        <v>-387181.06</v>
      </c>
      <c r="J60" s="57">
        <f>+F60-I60</f>
        <v>-23459.770000000019</v>
      </c>
      <c r="K60" s="271"/>
      <c r="L60" s="271"/>
      <c r="M60" s="57">
        <v>-402455.72</v>
      </c>
      <c r="N60" s="57">
        <f t="shared" si="93"/>
        <v>8185.1100000000442</v>
      </c>
      <c r="O60" s="57">
        <v>-379533.9</v>
      </c>
      <c r="P60" s="76">
        <f t="shared" si="94"/>
        <v>-31106.929999999993</v>
      </c>
      <c r="Q60" s="57">
        <v>-429161.11</v>
      </c>
      <c r="R60" s="57">
        <f t="shared" si="95"/>
        <v>18520.27999999997</v>
      </c>
      <c r="S60" s="57">
        <v>-437206.57</v>
      </c>
      <c r="T60" s="76">
        <f t="shared" si="96"/>
        <v>26565.739999999991</v>
      </c>
    </row>
    <row r="61" spans="2:23" ht="21" customHeight="1" thickBot="1" x14ac:dyDescent="0.35">
      <c r="B61" s="77" t="s">
        <v>52</v>
      </c>
      <c r="C61" s="77"/>
      <c r="D61" s="78"/>
      <c r="E61" s="79"/>
      <c r="F61" s="80">
        <f>+F8+F14+F22+F45+F51+F58</f>
        <v>140496030.85000002</v>
      </c>
      <c r="G61" s="80">
        <f>+G8+G14+G22+G45+G51+G58</f>
        <v>140604741.16999999</v>
      </c>
      <c r="H61" s="81">
        <f>+H8+H14+H22+H45+H51+H58</f>
        <v>-108710.32000000056</v>
      </c>
      <c r="I61" s="80">
        <f>+I8+I14+I22+I45+I51+I58</f>
        <v>127364874.92</v>
      </c>
      <c r="J61" s="300">
        <f>+F61-I61</f>
        <v>13131155.930000022</v>
      </c>
      <c r="K61" s="281"/>
      <c r="L61" s="281"/>
      <c r="M61" s="369">
        <f>+M8+M14+M22+M45+M51+M58</f>
        <v>129258622.06000002</v>
      </c>
      <c r="N61" s="300">
        <f>+M61-F61</f>
        <v>-11237408.790000007</v>
      </c>
      <c r="O61" s="313">
        <f>+O8+O14+O22+O45+O51+O58</f>
        <v>119760370.40000002</v>
      </c>
      <c r="P61" s="81">
        <f>+F61-O61</f>
        <v>20735660.450000003</v>
      </c>
      <c r="Q61" s="80">
        <f>+Q8+Q14+Q22+Q45+Q51+Q58</f>
        <v>115400980.66</v>
      </c>
      <c r="R61" s="81">
        <f>+H61-Q61</f>
        <v>-115509690.98</v>
      </c>
      <c r="S61" s="80">
        <f>+S8+S14+S22+S45+S51+S58</f>
        <v>110209494.65000001</v>
      </c>
      <c r="T61" s="81">
        <f>+F61-S61</f>
        <v>30286536.200000018</v>
      </c>
      <c r="V61" s="40"/>
    </row>
    <row r="62" spans="2:23" ht="15.75" x14ac:dyDescent="0.25">
      <c r="B62" s="82"/>
      <c r="C62" s="82"/>
      <c r="D62" s="82"/>
      <c r="E62" s="82"/>
      <c r="F62" s="30"/>
      <c r="G62" s="30"/>
      <c r="H62" s="30"/>
      <c r="I62" s="30"/>
      <c r="M62" s="30"/>
      <c r="O62" s="30"/>
      <c r="Q62" s="30"/>
      <c r="S62" s="30"/>
    </row>
    <row r="63" spans="2:23" ht="16.5" customHeight="1" x14ac:dyDescent="0.25">
      <c r="B63" s="398"/>
      <c r="C63" s="398"/>
      <c r="D63" s="398"/>
      <c r="E63" s="398"/>
      <c r="F63" s="398"/>
      <c r="G63" s="398"/>
      <c r="H63" s="398"/>
      <c r="I63" s="398"/>
      <c r="J63" s="398"/>
      <c r="K63" s="334"/>
      <c r="L63" s="289"/>
      <c r="M63" s="289"/>
      <c r="N63" s="289"/>
      <c r="O63" s="200"/>
      <c r="P63" s="200"/>
      <c r="Q63" s="200"/>
      <c r="R63" s="200"/>
      <c r="S63" s="200"/>
      <c r="T63" s="200"/>
    </row>
    <row r="64" spans="2:23" ht="29.25" customHeight="1" x14ac:dyDescent="0.25">
      <c r="B64" s="83"/>
      <c r="C64" s="84"/>
      <c r="D64" s="84"/>
      <c r="E64" s="85"/>
      <c r="F64" s="7" t="s">
        <v>155</v>
      </c>
      <c r="G64" s="7" t="s">
        <v>154</v>
      </c>
      <c r="H64" s="8" t="s">
        <v>119</v>
      </c>
      <c r="I64" s="7" t="s">
        <v>156</v>
      </c>
      <c r="J64" s="301" t="s">
        <v>115</v>
      </c>
      <c r="K64" s="337"/>
      <c r="L64" s="280"/>
      <c r="M64" s="370" t="s">
        <v>134</v>
      </c>
      <c r="N64" s="301" t="s">
        <v>115</v>
      </c>
      <c r="O64" s="303" t="s">
        <v>128</v>
      </c>
      <c r="P64" s="196" t="s">
        <v>115</v>
      </c>
      <c r="Q64" s="7" t="s">
        <v>122</v>
      </c>
      <c r="R64" s="196" t="s">
        <v>115</v>
      </c>
      <c r="S64" s="7" t="s">
        <v>120</v>
      </c>
      <c r="T64" s="196" t="s">
        <v>115</v>
      </c>
    </row>
    <row r="65" spans="2:24" ht="15.75" x14ac:dyDescent="0.25">
      <c r="B65" s="86" t="s">
        <v>53</v>
      </c>
      <c r="C65" s="87"/>
      <c r="D65" s="87"/>
      <c r="E65" s="88"/>
      <c r="F65" s="89" t="s">
        <v>14</v>
      </c>
      <c r="G65" s="90">
        <v>-2</v>
      </c>
      <c r="H65" s="91" t="s">
        <v>15</v>
      </c>
      <c r="I65" s="90">
        <v>-2</v>
      </c>
      <c r="J65" s="302" t="s">
        <v>15</v>
      </c>
      <c r="K65" s="338"/>
      <c r="L65" s="290"/>
      <c r="M65" s="371" t="s">
        <v>14</v>
      </c>
      <c r="N65" s="302" t="s">
        <v>15</v>
      </c>
      <c r="O65" s="314">
        <v>-2</v>
      </c>
      <c r="P65" s="92" t="s">
        <v>15</v>
      </c>
      <c r="Q65" s="90">
        <v>-2</v>
      </c>
      <c r="R65" s="92" t="s">
        <v>15</v>
      </c>
      <c r="S65" s="90">
        <v>-2</v>
      </c>
      <c r="T65" s="92" t="s">
        <v>15</v>
      </c>
    </row>
    <row r="66" spans="2:24" ht="21" customHeight="1" x14ac:dyDescent="0.3">
      <c r="B66" s="93" t="s">
        <v>54</v>
      </c>
      <c r="C66" s="20"/>
      <c r="D66" s="20"/>
      <c r="E66" s="30"/>
      <c r="F66" s="35">
        <f>SUM(F67:F70)</f>
        <v>634450.76000000013</v>
      </c>
      <c r="G66" s="35">
        <f>SUM(G67:G70)</f>
        <v>601967.01</v>
      </c>
      <c r="H66" s="35">
        <f>F66-G66</f>
        <v>32483.750000000116</v>
      </c>
      <c r="I66" s="35">
        <f t="shared" ref="I66" si="97">SUM(I67:I70)</f>
        <v>625576.35</v>
      </c>
      <c r="J66" s="296">
        <f t="shared" ref="J66:T66" si="98">SUM(J67:J70)</f>
        <v>8874.4100000000672</v>
      </c>
      <c r="K66" s="281"/>
      <c r="L66" s="281"/>
      <c r="M66" s="35">
        <f>SUM(M67:M70)</f>
        <v>756754.75</v>
      </c>
      <c r="N66" s="364">
        <f t="shared" ref="N66" si="99">SUM(N67:N70)</f>
        <v>122303.98999999996</v>
      </c>
      <c r="O66" s="307">
        <f t="shared" si="98"/>
        <v>671647.52</v>
      </c>
      <c r="P66" s="35">
        <f t="shared" si="98"/>
        <v>-37196.759999999966</v>
      </c>
      <c r="Q66" s="35">
        <f t="shared" ref="Q66:R66" si="100">SUM(Q67:Q70)</f>
        <v>564282.43999999994</v>
      </c>
      <c r="R66" s="46">
        <f t="shared" si="100"/>
        <v>70168.320000000036</v>
      </c>
      <c r="S66" s="35">
        <f t="shared" si="98"/>
        <v>515384.3</v>
      </c>
      <c r="T66" s="35">
        <f t="shared" si="98"/>
        <v>119066.46000000005</v>
      </c>
    </row>
    <row r="67" spans="2:24" ht="21" customHeight="1" x14ac:dyDescent="0.25">
      <c r="B67" s="94"/>
      <c r="C67" s="61" t="s">
        <v>105</v>
      </c>
      <c r="D67" s="61"/>
      <c r="E67" s="26"/>
      <c r="F67" s="72">
        <v>64106.61</v>
      </c>
      <c r="G67" s="72">
        <v>63826.79</v>
      </c>
      <c r="H67" s="56">
        <f>+F67-G67</f>
        <v>279.81999999999971</v>
      </c>
      <c r="I67" s="72">
        <v>49792.83</v>
      </c>
      <c r="J67" s="56">
        <f>+F67-I67</f>
        <v>14313.779999999999</v>
      </c>
      <c r="K67" s="271"/>
      <c r="L67" s="271"/>
      <c r="M67" s="72">
        <v>139927.82</v>
      </c>
      <c r="N67" s="59">
        <f t="shared" ref="N67:N70" si="101">+M67-F67</f>
        <v>75821.210000000006</v>
      </c>
      <c r="O67" s="72">
        <v>62240.32</v>
      </c>
      <c r="P67" s="56">
        <f>+F67-O67</f>
        <v>1866.2900000000009</v>
      </c>
      <c r="Q67" s="72">
        <v>56729.22</v>
      </c>
      <c r="R67" s="59">
        <f t="shared" ref="R67:R70" si="102">+F67-Q67</f>
        <v>7377.3899999999994</v>
      </c>
      <c r="S67" s="72">
        <v>102204.81</v>
      </c>
      <c r="T67" s="56">
        <f>+F67-S67</f>
        <v>-38098.199999999997</v>
      </c>
    </row>
    <row r="68" spans="2:24" ht="21" customHeight="1" x14ac:dyDescent="0.25">
      <c r="B68" s="94"/>
      <c r="C68" s="61" t="s">
        <v>55</v>
      </c>
      <c r="D68" s="43"/>
      <c r="E68" s="26"/>
      <c r="F68" s="72">
        <v>30694.959999999999</v>
      </c>
      <c r="G68" s="72">
        <v>32084.13</v>
      </c>
      <c r="H68" s="56">
        <f>+F68-G68</f>
        <v>-1389.1700000000019</v>
      </c>
      <c r="I68" s="72">
        <v>37329.18</v>
      </c>
      <c r="J68" s="56">
        <f>+F68-I68</f>
        <v>-6634.2200000000012</v>
      </c>
      <c r="K68" s="271"/>
      <c r="L68" s="271"/>
      <c r="M68" s="72">
        <v>42310.17</v>
      </c>
      <c r="N68" s="56">
        <f t="shared" si="101"/>
        <v>11615.21</v>
      </c>
      <c r="O68" s="72">
        <v>42387.14</v>
      </c>
      <c r="P68" s="56">
        <f t="shared" ref="P68:P70" si="103">+F68-O68</f>
        <v>-11692.18</v>
      </c>
      <c r="Q68" s="72">
        <v>43838.78</v>
      </c>
      <c r="R68" s="56">
        <f t="shared" si="102"/>
        <v>-13143.82</v>
      </c>
      <c r="S68" s="72">
        <v>42104.37</v>
      </c>
      <c r="T68" s="56">
        <f t="shared" ref="T68:T70" si="104">+F68-S68</f>
        <v>-11409.410000000003</v>
      </c>
    </row>
    <row r="69" spans="2:24" ht="21" customHeight="1" x14ac:dyDescent="0.25">
      <c r="B69" s="94"/>
      <c r="C69" s="61" t="s">
        <v>56</v>
      </c>
      <c r="D69" s="43"/>
      <c r="E69" s="26"/>
      <c r="F69" s="72">
        <v>538996.55000000005</v>
      </c>
      <c r="G69" s="72">
        <v>505403.45</v>
      </c>
      <c r="H69" s="56">
        <f>+F69-G69</f>
        <v>33593.100000000035</v>
      </c>
      <c r="I69" s="72">
        <v>537888.85</v>
      </c>
      <c r="J69" s="56">
        <f>+F69-I69</f>
        <v>1107.7000000000698</v>
      </c>
      <c r="K69" s="271"/>
      <c r="L69" s="271"/>
      <c r="M69" s="72">
        <v>573864.12</v>
      </c>
      <c r="N69" s="56">
        <f t="shared" si="101"/>
        <v>34867.569999999949</v>
      </c>
      <c r="O69" s="72">
        <v>566726.89</v>
      </c>
      <c r="P69" s="56">
        <f t="shared" si="103"/>
        <v>-27730.339999999967</v>
      </c>
      <c r="Q69" s="72">
        <v>462163.71</v>
      </c>
      <c r="R69" s="56">
        <f t="shared" si="102"/>
        <v>76832.840000000026</v>
      </c>
      <c r="S69" s="72">
        <v>369734.94</v>
      </c>
      <c r="T69" s="56">
        <f t="shared" si="104"/>
        <v>169261.61000000004</v>
      </c>
    </row>
    <row r="70" spans="2:24" ht="21" customHeight="1" x14ac:dyDescent="0.25">
      <c r="B70" s="94"/>
      <c r="C70" s="61" t="s">
        <v>57</v>
      </c>
      <c r="D70" s="43"/>
      <c r="E70" s="26"/>
      <c r="F70" s="62">
        <v>652.64</v>
      </c>
      <c r="G70" s="62">
        <v>652.64</v>
      </c>
      <c r="H70" s="57">
        <f>+F70-G70</f>
        <v>0</v>
      </c>
      <c r="I70" s="62">
        <v>565.49</v>
      </c>
      <c r="J70" s="57">
        <f>+F70-I70</f>
        <v>87.149999999999977</v>
      </c>
      <c r="K70" s="271"/>
      <c r="L70" s="271"/>
      <c r="M70" s="62">
        <v>652.64</v>
      </c>
      <c r="N70" s="57">
        <f t="shared" si="101"/>
        <v>0</v>
      </c>
      <c r="O70" s="62">
        <v>293.17</v>
      </c>
      <c r="P70" s="57">
        <f t="shared" si="103"/>
        <v>359.46999999999997</v>
      </c>
      <c r="Q70" s="62">
        <v>1550.73</v>
      </c>
      <c r="R70" s="57">
        <f t="shared" si="102"/>
        <v>-898.09</v>
      </c>
      <c r="S70" s="62">
        <v>1340.18</v>
      </c>
      <c r="T70" s="57">
        <f t="shared" si="104"/>
        <v>-687.54000000000008</v>
      </c>
    </row>
    <row r="71" spans="2:24" ht="21" customHeight="1" x14ac:dyDescent="0.25">
      <c r="B71" s="95"/>
      <c r="C71" s="82"/>
      <c r="D71" s="82"/>
      <c r="E71" s="82"/>
      <c r="F71" s="96"/>
      <c r="G71" s="96"/>
      <c r="H71" s="97"/>
      <c r="I71" s="96"/>
      <c r="J71" s="97"/>
      <c r="K71" s="270"/>
      <c r="L71" s="270"/>
      <c r="M71" s="96"/>
      <c r="N71" s="97"/>
      <c r="O71" s="96"/>
      <c r="P71" s="97"/>
      <c r="Q71" s="96"/>
      <c r="R71" s="351"/>
      <c r="S71" s="96"/>
      <c r="T71" s="97"/>
    </row>
    <row r="72" spans="2:24" ht="21" customHeight="1" x14ac:dyDescent="0.3">
      <c r="B72" s="93" t="s">
        <v>58</v>
      </c>
      <c r="C72" s="20"/>
      <c r="D72" s="20"/>
      <c r="E72" s="30"/>
      <c r="F72" s="35">
        <f t="shared" ref="F72:Q72" si="105">SUM(F73:F74)</f>
        <v>109395544.59999999</v>
      </c>
      <c r="G72" s="35">
        <f t="shared" ref="G72" si="106">SUM(G73:G74)</f>
        <v>109395544.59999999</v>
      </c>
      <c r="H72" s="35">
        <f t="shared" si="105"/>
        <v>0</v>
      </c>
      <c r="I72" s="35">
        <f t="shared" si="105"/>
        <v>110405544.59999999</v>
      </c>
      <c r="J72" s="296">
        <f t="shared" si="105"/>
        <v>-1010000</v>
      </c>
      <c r="K72" s="281"/>
      <c r="L72" s="281"/>
      <c r="M72" s="35">
        <f t="shared" ref="M72:N72" si="107">SUM(M73:M74)</f>
        <v>109735544.59999999</v>
      </c>
      <c r="N72" s="364">
        <f t="shared" si="107"/>
        <v>340000</v>
      </c>
      <c r="O72" s="307">
        <f t="shared" ref="O72" si="108">SUM(O73:O74)</f>
        <v>110705544.59999999</v>
      </c>
      <c r="P72" s="35">
        <f t="shared" si="105"/>
        <v>-1310000</v>
      </c>
      <c r="Q72" s="35">
        <f t="shared" si="105"/>
        <v>111565544.59999999</v>
      </c>
      <c r="R72" s="46">
        <f t="shared" ref="R72" si="109">SUM(R73:R74)</f>
        <v>-2170000</v>
      </c>
      <c r="S72" s="35">
        <f t="shared" ref="S72:T72" si="110">SUM(S73:S74)</f>
        <v>111635544.59999999</v>
      </c>
      <c r="T72" s="35">
        <f t="shared" si="110"/>
        <v>-2240000</v>
      </c>
    </row>
    <row r="73" spans="2:24" ht="21" customHeight="1" x14ac:dyDescent="0.25">
      <c r="B73" s="98"/>
      <c r="C73" s="61" t="s">
        <v>59</v>
      </c>
      <c r="D73" s="26"/>
      <c r="E73" s="61"/>
      <c r="F73" s="99">
        <v>109395544.59999999</v>
      </c>
      <c r="G73" s="99">
        <v>109395544.59999999</v>
      </c>
      <c r="H73" s="100">
        <f>+F73-G73</f>
        <v>0</v>
      </c>
      <c r="I73" s="99">
        <v>110405544.59999999</v>
      </c>
      <c r="J73" s="322">
        <f>+F73-I73</f>
        <v>-1010000</v>
      </c>
      <c r="K73" s="271"/>
      <c r="L73" s="271"/>
      <c r="M73" s="352">
        <v>109735544.59999999</v>
      </c>
      <c r="N73" s="117">
        <f>+M73-F73</f>
        <v>340000</v>
      </c>
      <c r="O73" s="315">
        <v>110705544.59999999</v>
      </c>
      <c r="P73" s="101">
        <f>+F73-O73</f>
        <v>-1310000</v>
      </c>
      <c r="Q73" s="352">
        <v>111565544.59999999</v>
      </c>
      <c r="R73" s="117">
        <f>+F73-Q73</f>
        <v>-2170000</v>
      </c>
      <c r="S73" s="100">
        <v>111635544.59999999</v>
      </c>
      <c r="T73" s="101">
        <f>+F73-S73</f>
        <v>-2240000</v>
      </c>
    </row>
    <row r="74" spans="2:24" ht="21" hidden="1" customHeight="1" x14ac:dyDescent="0.25">
      <c r="B74" s="98"/>
      <c r="C74" s="61" t="s">
        <v>60</v>
      </c>
      <c r="D74" s="26"/>
      <c r="E74" s="61"/>
      <c r="F74" s="41">
        <v>0</v>
      </c>
      <c r="G74" s="41">
        <v>0</v>
      </c>
      <c r="H74" s="29">
        <f>+F74-G74</f>
        <v>0</v>
      </c>
      <c r="I74" s="41">
        <v>0</v>
      </c>
      <c r="J74" s="295">
        <f>+F74-I74</f>
        <v>0</v>
      </c>
      <c r="K74" s="271"/>
      <c r="L74" s="271"/>
      <c r="M74" s="41">
        <v>0</v>
      </c>
      <c r="N74" s="295">
        <f>+J74-M74</f>
        <v>0</v>
      </c>
      <c r="O74" s="308">
        <v>0</v>
      </c>
      <c r="P74" s="29">
        <f>+H74-O74</f>
        <v>0</v>
      </c>
      <c r="Q74" s="41">
        <v>0</v>
      </c>
      <c r="R74" s="29">
        <f>+J74-Q74</f>
        <v>0</v>
      </c>
      <c r="S74" s="41">
        <v>0</v>
      </c>
      <c r="T74" s="29">
        <f>+J74-S74</f>
        <v>0</v>
      </c>
    </row>
    <row r="75" spans="2:24" ht="21" customHeight="1" x14ac:dyDescent="0.25">
      <c r="B75" s="98"/>
      <c r="C75" s="30"/>
      <c r="D75" s="30"/>
      <c r="E75" s="36"/>
      <c r="F75" s="32"/>
      <c r="G75" s="32"/>
      <c r="H75" s="33"/>
      <c r="I75" s="32"/>
      <c r="J75" s="31"/>
      <c r="K75" s="270"/>
      <c r="L75" s="270"/>
      <c r="M75" s="32"/>
      <c r="N75" s="31"/>
      <c r="O75" s="276"/>
      <c r="P75" s="33"/>
      <c r="Q75" s="32"/>
      <c r="R75" s="33"/>
      <c r="S75" s="32"/>
      <c r="T75" s="33"/>
    </row>
    <row r="76" spans="2:24" ht="21" customHeight="1" x14ac:dyDescent="0.3">
      <c r="B76" s="93" t="s">
        <v>61</v>
      </c>
      <c r="C76" s="20"/>
      <c r="D76" s="20"/>
      <c r="E76" s="30"/>
      <c r="F76" s="35">
        <f t="shared" ref="F76:Q76" si="111">SUM(F77:F79)</f>
        <v>1316016.22</v>
      </c>
      <c r="G76" s="35">
        <f t="shared" ref="G76" si="112">SUM(G77:G79)</f>
        <v>1315992.3799999999</v>
      </c>
      <c r="H76" s="35">
        <f t="shared" si="111"/>
        <v>23.839999999996479</v>
      </c>
      <c r="I76" s="35">
        <f t="shared" si="111"/>
        <v>643949.54</v>
      </c>
      <c r="J76" s="296">
        <f t="shared" si="111"/>
        <v>672066.67999999993</v>
      </c>
      <c r="K76" s="281"/>
      <c r="L76" s="281"/>
      <c r="M76" s="35">
        <f t="shared" ref="M76:N76" si="113">SUM(M77:M79)</f>
        <v>1304028.22</v>
      </c>
      <c r="N76" s="296">
        <f t="shared" si="113"/>
        <v>-11987.999999999785</v>
      </c>
      <c r="O76" s="307">
        <f t="shared" ref="O76" si="114">SUM(O77:O79)</f>
        <v>601571.66999999993</v>
      </c>
      <c r="P76" s="35">
        <f t="shared" si="111"/>
        <v>714444.54999999993</v>
      </c>
      <c r="Q76" s="35">
        <f t="shared" si="111"/>
        <v>480025.38999999996</v>
      </c>
      <c r="R76" s="35">
        <f t="shared" ref="R76" si="115">SUM(R77:R79)</f>
        <v>835990.82999999984</v>
      </c>
      <c r="S76" s="35">
        <f t="shared" ref="S76:T76" si="116">SUM(S77:S79)</f>
        <v>488224.98</v>
      </c>
      <c r="T76" s="35">
        <f t="shared" si="116"/>
        <v>827791.24</v>
      </c>
    </row>
    <row r="77" spans="2:24" ht="21" customHeight="1" x14ac:dyDescent="0.25">
      <c r="B77" s="98"/>
      <c r="C77" s="26" t="s">
        <v>62</v>
      </c>
      <c r="D77" s="26"/>
      <c r="F77" s="39">
        <v>110844.8</v>
      </c>
      <c r="G77" s="39">
        <v>110744.21</v>
      </c>
      <c r="H77" s="23">
        <f>+F77-G77</f>
        <v>100.58999999999651</v>
      </c>
      <c r="I77" s="39">
        <v>205578.79</v>
      </c>
      <c r="J77" s="54">
        <f>+F77-I77</f>
        <v>-94733.99</v>
      </c>
      <c r="K77" s="271"/>
      <c r="L77" s="271"/>
      <c r="M77" s="39">
        <v>131733.19</v>
      </c>
      <c r="N77" s="54">
        <f t="shared" ref="N77:N79" si="117">+M77-F77</f>
        <v>20888.39</v>
      </c>
      <c r="O77" s="277">
        <v>208667.15</v>
      </c>
      <c r="P77" s="56">
        <f t="shared" ref="P77:P79" si="118">+F77-O77</f>
        <v>-97822.349999999991</v>
      </c>
      <c r="Q77" s="39">
        <v>201977.71</v>
      </c>
      <c r="R77" s="23">
        <f t="shared" ref="R77:R79" si="119">+F77-Q77</f>
        <v>-91132.909999999989</v>
      </c>
      <c r="S77" s="39">
        <v>200410.86</v>
      </c>
      <c r="T77" s="56">
        <f t="shared" ref="T77:T79" si="120">+F77-S77</f>
        <v>-89566.059999999983</v>
      </c>
      <c r="X77" s="40"/>
    </row>
    <row r="78" spans="2:24" ht="21" customHeight="1" x14ac:dyDescent="0.25">
      <c r="B78" s="98"/>
      <c r="C78" s="26" t="s">
        <v>61</v>
      </c>
      <c r="D78" s="26"/>
      <c r="F78" s="39">
        <v>1204989.8799999999</v>
      </c>
      <c r="G78" s="39">
        <v>1204881.8799999999</v>
      </c>
      <c r="H78" s="23">
        <f>+F78-G78</f>
        <v>108</v>
      </c>
      <c r="I78" s="39">
        <v>438267.12</v>
      </c>
      <c r="J78" s="54">
        <f>+F78-I78</f>
        <v>766722.75999999989</v>
      </c>
      <c r="K78" s="271"/>
      <c r="L78" s="271"/>
      <c r="M78" s="39">
        <v>1167206.8600000001</v>
      </c>
      <c r="N78" s="54">
        <f t="shared" si="117"/>
        <v>-37783.019999999786</v>
      </c>
      <c r="O78" s="277">
        <v>391374.42</v>
      </c>
      <c r="P78" s="56">
        <f t="shared" si="118"/>
        <v>813615.46</v>
      </c>
      <c r="Q78" s="39">
        <v>276864.14</v>
      </c>
      <c r="R78" s="23">
        <f t="shared" si="119"/>
        <v>928125.73999999987</v>
      </c>
      <c r="S78" s="39">
        <v>284560.12</v>
      </c>
      <c r="T78" s="56">
        <f t="shared" si="120"/>
        <v>920429.75999999989</v>
      </c>
      <c r="V78" s="24"/>
      <c r="X78" s="24"/>
    </row>
    <row r="79" spans="2:24" ht="21" customHeight="1" x14ac:dyDescent="0.25">
      <c r="B79" s="98"/>
      <c r="C79" s="61" t="s">
        <v>63</v>
      </c>
      <c r="D79" s="26"/>
      <c r="E79" s="61"/>
      <c r="F79" s="28">
        <v>181.54</v>
      </c>
      <c r="G79" s="28">
        <v>366.29</v>
      </c>
      <c r="H79" s="23">
        <f>+F79-G79</f>
        <v>-184.75000000000003</v>
      </c>
      <c r="I79" s="28">
        <v>103.63</v>
      </c>
      <c r="J79" s="54">
        <f>+F79-I79</f>
        <v>77.91</v>
      </c>
      <c r="K79" s="271"/>
      <c r="L79" s="271"/>
      <c r="M79" s="28">
        <v>5088.17</v>
      </c>
      <c r="N79" s="54">
        <f t="shared" si="117"/>
        <v>4906.63</v>
      </c>
      <c r="O79" s="76">
        <v>1530.1</v>
      </c>
      <c r="P79" s="56">
        <f t="shared" si="118"/>
        <v>-1348.56</v>
      </c>
      <c r="Q79" s="28">
        <v>1183.54</v>
      </c>
      <c r="R79" s="23">
        <f t="shared" si="119"/>
        <v>-1002</v>
      </c>
      <c r="S79" s="28">
        <v>3254</v>
      </c>
      <c r="T79" s="56">
        <f t="shared" si="120"/>
        <v>-3072.46</v>
      </c>
    </row>
    <row r="80" spans="2:24" ht="21" customHeight="1" x14ac:dyDescent="0.3">
      <c r="B80" s="102"/>
      <c r="C80" s="103"/>
      <c r="D80" s="103"/>
      <c r="E80" s="104" t="s">
        <v>64</v>
      </c>
      <c r="F80" s="35">
        <f t="shared" ref="F80:Q80" si="121">F72+F66+F76</f>
        <v>111346011.58</v>
      </c>
      <c r="G80" s="35">
        <f t="shared" ref="G80" si="122">G72+G66+G76</f>
        <v>111313503.98999999</v>
      </c>
      <c r="H80" s="70">
        <f t="shared" si="121"/>
        <v>32507.590000000113</v>
      </c>
      <c r="I80" s="35">
        <f t="shared" si="121"/>
        <v>111675070.48999999</v>
      </c>
      <c r="J80" s="70">
        <f t="shared" si="121"/>
        <v>-329058.91000000003</v>
      </c>
      <c r="K80" s="281"/>
      <c r="L80" s="281"/>
      <c r="M80" s="35">
        <f t="shared" ref="M80:N80" si="123">M72+M66+M76</f>
        <v>111796327.56999999</v>
      </c>
      <c r="N80" s="70">
        <f t="shared" si="123"/>
        <v>450315.99000000022</v>
      </c>
      <c r="O80" s="307">
        <f t="shared" ref="O80" si="124">O72+O66+O76</f>
        <v>111978763.78999999</v>
      </c>
      <c r="P80" s="70">
        <f t="shared" si="121"/>
        <v>-632752.21000000008</v>
      </c>
      <c r="Q80" s="35">
        <f t="shared" si="121"/>
        <v>112609852.42999999</v>
      </c>
      <c r="R80" s="70">
        <f t="shared" ref="R80" si="125">R72+R66+R76</f>
        <v>-1263840.8500000003</v>
      </c>
      <c r="S80" s="35">
        <f t="shared" ref="S80:T80" si="126">S72+S66+S76</f>
        <v>112639153.88</v>
      </c>
      <c r="T80" s="70">
        <f t="shared" si="126"/>
        <v>-1293142.3</v>
      </c>
    </row>
    <row r="81" spans="2:20" ht="15.75" x14ac:dyDescent="0.25">
      <c r="B81" s="98"/>
      <c r="C81" s="30"/>
      <c r="D81" s="30"/>
      <c r="E81" s="30"/>
      <c r="F81" s="105"/>
      <c r="G81" s="105"/>
      <c r="H81" s="336"/>
      <c r="I81" s="105"/>
      <c r="J81" s="158"/>
      <c r="K81" s="270"/>
      <c r="L81" s="270"/>
      <c r="M81" s="372"/>
      <c r="N81" s="158"/>
      <c r="O81" s="316"/>
      <c r="P81" s="106"/>
      <c r="Q81" s="105"/>
      <c r="R81" s="106"/>
      <c r="S81" s="105"/>
      <c r="T81" s="106"/>
    </row>
    <row r="82" spans="2:20" ht="21" customHeight="1" x14ac:dyDescent="0.25">
      <c r="B82" s="107" t="s">
        <v>8</v>
      </c>
      <c r="C82" s="108"/>
      <c r="D82" s="108"/>
      <c r="E82" s="89"/>
      <c r="F82" s="109"/>
      <c r="G82" s="109"/>
      <c r="H82" s="110"/>
      <c r="I82" s="109"/>
      <c r="J82" s="323"/>
      <c r="K82" s="270"/>
      <c r="L82" s="270"/>
      <c r="M82" s="109"/>
      <c r="N82" s="323"/>
      <c r="O82" s="317"/>
      <c r="P82" s="110"/>
      <c r="Q82" s="109"/>
      <c r="R82" s="110"/>
      <c r="S82" s="109"/>
      <c r="T82" s="110"/>
    </row>
    <row r="83" spans="2:20" ht="21" customHeight="1" x14ac:dyDescent="0.3">
      <c r="B83" s="93" t="s">
        <v>9</v>
      </c>
      <c r="C83" s="20"/>
      <c r="D83" s="20"/>
      <c r="E83" s="30"/>
      <c r="F83" s="35">
        <f t="shared" ref="F83:Q83" si="127">+F84+F95+F100</f>
        <v>125170727.66</v>
      </c>
      <c r="G83" s="35">
        <f t="shared" ref="G83" si="128">+G84+G95+G100</f>
        <v>125170727.66</v>
      </c>
      <c r="H83" s="111">
        <f t="shared" si="127"/>
        <v>0</v>
      </c>
      <c r="I83" s="35">
        <f t="shared" si="127"/>
        <v>123697420.75999999</v>
      </c>
      <c r="J83" s="324">
        <f t="shared" si="127"/>
        <v>1473306.8999999985</v>
      </c>
      <c r="K83" s="281"/>
      <c r="L83" s="281"/>
      <c r="M83" s="35">
        <f t="shared" ref="M83:N83" si="129">+M84+M95+M100</f>
        <v>124630805.19</v>
      </c>
      <c r="N83" s="324">
        <f t="shared" si="129"/>
        <v>-539922.46999999881</v>
      </c>
      <c r="O83" s="307">
        <f t="shared" ref="O83" si="130">+O84+O95+O100</f>
        <v>123056592.75999999</v>
      </c>
      <c r="P83" s="111">
        <f t="shared" si="127"/>
        <v>2114134.8999999985</v>
      </c>
      <c r="Q83" s="35">
        <f t="shared" si="127"/>
        <v>122972607.42999999</v>
      </c>
      <c r="R83" s="111">
        <f t="shared" ref="R83" si="131">+R84+R95+R100</f>
        <v>2198120.2300000004</v>
      </c>
      <c r="S83" s="35">
        <f t="shared" ref="S83:T83" si="132">+S84+S95+S100</f>
        <v>122968341.61999999</v>
      </c>
      <c r="T83" s="111">
        <f t="shared" si="132"/>
        <v>2202386.0399999986</v>
      </c>
    </row>
    <row r="84" spans="2:20" ht="21" customHeight="1" x14ac:dyDescent="0.3">
      <c r="B84" s="94"/>
      <c r="C84" s="20" t="s">
        <v>65</v>
      </c>
      <c r="D84" s="20"/>
      <c r="E84" s="30"/>
      <c r="F84" s="112">
        <f t="shared" ref="F84:P84" si="133">SUM(F85:F94)</f>
        <v>77464975.969999999</v>
      </c>
      <c r="G84" s="112">
        <f t="shared" ref="G84" si="134">SUM(G85:G94)</f>
        <v>77464975.969999999</v>
      </c>
      <c r="H84" s="50">
        <f t="shared" si="133"/>
        <v>0</v>
      </c>
      <c r="I84" s="112">
        <f t="shared" si="133"/>
        <v>75991669.069999993</v>
      </c>
      <c r="J84" s="50">
        <f t="shared" si="133"/>
        <v>1473306.8999999985</v>
      </c>
      <c r="K84" s="287"/>
      <c r="L84" s="287"/>
      <c r="M84" s="112">
        <f t="shared" ref="M84:N84" si="135">SUM(M85:M94)</f>
        <v>76925053.5</v>
      </c>
      <c r="N84" s="50">
        <f t="shared" si="135"/>
        <v>-539922.46999999881</v>
      </c>
      <c r="O84" s="282">
        <f t="shared" ref="O84" si="136">SUM(O85:O94)</f>
        <v>75350841.069999993</v>
      </c>
      <c r="P84" s="50">
        <f t="shared" si="133"/>
        <v>2114134.8999999985</v>
      </c>
      <c r="Q84" s="112">
        <f t="shared" ref="Q84" si="137">SUM(Q85:Q94)</f>
        <v>75266855.739999995</v>
      </c>
      <c r="R84" s="50">
        <f t="shared" ref="R84" si="138">SUM(R85:R94)</f>
        <v>2198120.2300000004</v>
      </c>
      <c r="S84" s="350">
        <f t="shared" ref="S84:T84" si="139">SUM(S85:S94)</f>
        <v>75262589.929999992</v>
      </c>
      <c r="T84" s="50">
        <f t="shared" si="139"/>
        <v>2202386.0399999986</v>
      </c>
    </row>
    <row r="85" spans="2:20" ht="21" customHeight="1" x14ac:dyDescent="0.25">
      <c r="B85" s="98"/>
      <c r="C85" s="30"/>
      <c r="D85" s="61" t="s">
        <v>66</v>
      </c>
      <c r="E85" s="61"/>
      <c r="F85" s="113">
        <v>47174927.689999998</v>
      </c>
      <c r="G85" s="113">
        <v>47174927.689999998</v>
      </c>
      <c r="H85" s="56">
        <f>+F85-G85</f>
        <v>0</v>
      </c>
      <c r="I85" s="113">
        <v>47174927.689999998</v>
      </c>
      <c r="J85" s="56">
        <f>+F85-I85</f>
        <v>0</v>
      </c>
      <c r="K85" s="271"/>
      <c r="L85" s="271"/>
      <c r="M85" s="113">
        <v>47174927.689999998</v>
      </c>
      <c r="N85" s="56">
        <f t="shared" ref="N85:N94" si="140">+M85-F85</f>
        <v>0</v>
      </c>
      <c r="O85" s="72">
        <v>47174927.689999998</v>
      </c>
      <c r="P85" s="56">
        <f>+F85-O85</f>
        <v>0</v>
      </c>
      <c r="Q85" s="113">
        <v>47174927.689999998</v>
      </c>
      <c r="R85" s="56">
        <f t="shared" ref="R85:R94" si="141">+F85-Q85</f>
        <v>0</v>
      </c>
      <c r="S85" s="271">
        <v>47174927.689999998</v>
      </c>
      <c r="T85" s="56">
        <f t="shared" ref="T85:T94" si="142">+F85-S85</f>
        <v>0</v>
      </c>
    </row>
    <row r="86" spans="2:20" ht="21" customHeight="1" x14ac:dyDescent="0.25">
      <c r="B86" s="98"/>
      <c r="C86" s="30"/>
      <c r="D86" s="61" t="s">
        <v>67</v>
      </c>
      <c r="E86" s="61"/>
      <c r="F86" s="113">
        <v>4223599.72</v>
      </c>
      <c r="G86" s="113">
        <v>4223599.72</v>
      </c>
      <c r="H86" s="56">
        <f>+F86-G86</f>
        <v>0</v>
      </c>
      <c r="I86" s="113">
        <v>4223599.72</v>
      </c>
      <c r="J86" s="56">
        <f>+F86-I86</f>
        <v>0</v>
      </c>
      <c r="K86" s="271"/>
      <c r="L86" s="271"/>
      <c r="M86" s="113">
        <v>4223599.72</v>
      </c>
      <c r="N86" s="56">
        <f t="shared" si="140"/>
        <v>0</v>
      </c>
      <c r="O86" s="72">
        <v>4223599.72</v>
      </c>
      <c r="P86" s="56">
        <f t="shared" ref="P86:P94" si="143">+F86-O86</f>
        <v>0</v>
      </c>
      <c r="Q86" s="113">
        <v>4223599.72</v>
      </c>
      <c r="R86" s="56">
        <f t="shared" si="141"/>
        <v>0</v>
      </c>
      <c r="S86" s="271">
        <v>4223599.72</v>
      </c>
      <c r="T86" s="56">
        <f t="shared" si="142"/>
        <v>0</v>
      </c>
    </row>
    <row r="87" spans="2:20" ht="21" hidden="1" customHeight="1" x14ac:dyDescent="0.25">
      <c r="B87" s="98"/>
      <c r="C87" s="30"/>
      <c r="D87" s="61" t="s">
        <v>68</v>
      </c>
      <c r="E87" s="61"/>
      <c r="F87" s="113">
        <v>0</v>
      </c>
      <c r="G87" s="113">
        <v>0</v>
      </c>
      <c r="H87" s="56">
        <f t="shared" ref="H87:H93" si="144">+F87-G87</f>
        <v>0</v>
      </c>
      <c r="I87" s="113">
        <v>0</v>
      </c>
      <c r="J87" s="56">
        <f t="shared" ref="J87:J93" si="145">+F87-I87</f>
        <v>0</v>
      </c>
      <c r="K87" s="271"/>
      <c r="L87" s="271"/>
      <c r="M87" s="113">
        <v>0</v>
      </c>
      <c r="N87" s="56">
        <f t="shared" si="140"/>
        <v>0</v>
      </c>
      <c r="O87" s="72">
        <v>0</v>
      </c>
      <c r="P87" s="56">
        <f t="shared" si="143"/>
        <v>0</v>
      </c>
      <c r="Q87" s="113">
        <v>0</v>
      </c>
      <c r="R87" s="56">
        <f t="shared" si="141"/>
        <v>0</v>
      </c>
      <c r="S87" s="271">
        <v>0</v>
      </c>
      <c r="T87" s="56">
        <f t="shared" si="142"/>
        <v>0</v>
      </c>
    </row>
    <row r="88" spans="2:20" ht="21" customHeight="1" x14ac:dyDescent="0.25">
      <c r="B88" s="98"/>
      <c r="C88" s="30"/>
      <c r="D88" s="61" t="s">
        <v>126</v>
      </c>
      <c r="E88" s="61"/>
      <c r="F88" s="113">
        <v>859660.80000000005</v>
      </c>
      <c r="G88" s="113">
        <v>859660.80000000005</v>
      </c>
      <c r="H88" s="56">
        <f t="shared" si="144"/>
        <v>0</v>
      </c>
      <c r="I88" s="113">
        <v>859660.80000000005</v>
      </c>
      <c r="J88" s="56">
        <f t="shared" si="145"/>
        <v>0</v>
      </c>
      <c r="K88" s="271"/>
      <c r="L88" s="271"/>
      <c r="M88" s="113">
        <v>859660.80000000005</v>
      </c>
      <c r="N88" s="56">
        <f t="shared" si="140"/>
        <v>0</v>
      </c>
      <c r="O88" s="72">
        <v>859660.80000000005</v>
      </c>
      <c r="P88" s="56">
        <f t="shared" si="143"/>
        <v>0</v>
      </c>
      <c r="Q88" s="113">
        <v>869660.8</v>
      </c>
      <c r="R88" s="56">
        <f t="shared" si="141"/>
        <v>-10000</v>
      </c>
      <c r="S88" s="271">
        <v>889660.8</v>
      </c>
      <c r="T88" s="56">
        <f t="shared" si="142"/>
        <v>-30000</v>
      </c>
    </row>
    <row r="89" spans="2:20" ht="21" customHeight="1" x14ac:dyDescent="0.25">
      <c r="B89" s="98"/>
      <c r="C89" s="30"/>
      <c r="D89" s="61" t="s">
        <v>69</v>
      </c>
      <c r="E89" s="61"/>
      <c r="F89" s="113">
        <v>20414192.109999999</v>
      </c>
      <c r="G89" s="113">
        <v>20414192.109999999</v>
      </c>
      <c r="H89" s="56">
        <f t="shared" si="144"/>
        <v>0</v>
      </c>
      <c r="I89" s="113">
        <v>18940885.210000001</v>
      </c>
      <c r="J89" s="56">
        <f t="shared" si="145"/>
        <v>1473306.8999999985</v>
      </c>
      <c r="K89" s="271"/>
      <c r="L89" s="271"/>
      <c r="M89" s="113">
        <v>19874269.640000001</v>
      </c>
      <c r="N89" s="56">
        <f t="shared" si="140"/>
        <v>-539922.46999999881</v>
      </c>
      <c r="O89" s="72">
        <v>18300057.210000001</v>
      </c>
      <c r="P89" s="56">
        <f t="shared" si="143"/>
        <v>2114134.8999999985</v>
      </c>
      <c r="Q89" s="113">
        <v>18206071.879999999</v>
      </c>
      <c r="R89" s="56">
        <f t="shared" si="141"/>
        <v>2208120.2300000004</v>
      </c>
      <c r="S89" s="271">
        <v>18179581.800000001</v>
      </c>
      <c r="T89" s="56">
        <f t="shared" si="142"/>
        <v>2234610.3099999987</v>
      </c>
    </row>
    <row r="90" spans="2:20" ht="21" customHeight="1" x14ac:dyDescent="0.25">
      <c r="B90" s="98"/>
      <c r="C90" s="30"/>
      <c r="D90" s="61" t="s">
        <v>70</v>
      </c>
      <c r="E90" s="61"/>
      <c r="F90" s="113">
        <v>2670429.64</v>
      </c>
      <c r="G90" s="113">
        <v>2670429.64</v>
      </c>
      <c r="H90" s="56">
        <f t="shared" si="144"/>
        <v>0</v>
      </c>
      <c r="I90" s="113">
        <v>2670429.64</v>
      </c>
      <c r="J90" s="56">
        <f t="shared" si="145"/>
        <v>0</v>
      </c>
      <c r="K90" s="271"/>
      <c r="L90" s="271"/>
      <c r="M90" s="113">
        <v>2670429.64</v>
      </c>
      <c r="N90" s="56">
        <f t="shared" si="140"/>
        <v>0</v>
      </c>
      <c r="O90" s="72">
        <v>2670429.64</v>
      </c>
      <c r="P90" s="56">
        <f t="shared" si="143"/>
        <v>0</v>
      </c>
      <c r="Q90" s="113">
        <v>2670429.64</v>
      </c>
      <c r="R90" s="56">
        <f t="shared" si="141"/>
        <v>0</v>
      </c>
      <c r="S90" s="271">
        <v>2670429.64</v>
      </c>
      <c r="T90" s="56">
        <f t="shared" si="142"/>
        <v>0</v>
      </c>
    </row>
    <row r="91" spans="2:20" ht="21" customHeight="1" x14ac:dyDescent="0.25">
      <c r="B91" s="98"/>
      <c r="C91" s="30"/>
      <c r="D91" s="61" t="s">
        <v>71</v>
      </c>
      <c r="E91" s="61"/>
      <c r="F91" s="113">
        <v>1646975.51</v>
      </c>
      <c r="G91" s="113">
        <v>1646975.51</v>
      </c>
      <c r="H91" s="56">
        <f t="shared" si="144"/>
        <v>0</v>
      </c>
      <c r="I91" s="113">
        <v>1646975.51</v>
      </c>
      <c r="J91" s="56">
        <f t="shared" si="145"/>
        <v>0</v>
      </c>
      <c r="K91" s="271"/>
      <c r="L91" s="271"/>
      <c r="M91" s="113">
        <v>1646975.51</v>
      </c>
      <c r="N91" s="56">
        <f t="shared" si="140"/>
        <v>0</v>
      </c>
      <c r="O91" s="72">
        <v>1646975.51</v>
      </c>
      <c r="P91" s="56">
        <f t="shared" si="143"/>
        <v>0</v>
      </c>
      <c r="Q91" s="113">
        <v>1646975.51</v>
      </c>
      <c r="R91" s="56">
        <f t="shared" si="141"/>
        <v>0</v>
      </c>
      <c r="S91" s="271">
        <v>1646975.51</v>
      </c>
      <c r="T91" s="56">
        <f t="shared" si="142"/>
        <v>0</v>
      </c>
    </row>
    <row r="92" spans="2:20" ht="21" hidden="1" customHeight="1" x14ac:dyDescent="0.25">
      <c r="B92" s="98"/>
      <c r="C92" s="30"/>
      <c r="D92" s="61" t="s">
        <v>72</v>
      </c>
      <c r="E92" s="61"/>
      <c r="F92" s="113">
        <v>0</v>
      </c>
      <c r="G92" s="113">
        <v>0</v>
      </c>
      <c r="H92" s="56">
        <f t="shared" si="144"/>
        <v>0</v>
      </c>
      <c r="I92" s="113">
        <v>0</v>
      </c>
      <c r="J92" s="56">
        <f t="shared" si="145"/>
        <v>0</v>
      </c>
      <c r="K92" s="271"/>
      <c r="L92" s="271"/>
      <c r="M92" s="113">
        <v>0</v>
      </c>
      <c r="N92" s="56">
        <f t="shared" si="140"/>
        <v>0</v>
      </c>
      <c r="O92" s="72">
        <v>0</v>
      </c>
      <c r="P92" s="56">
        <f t="shared" si="143"/>
        <v>0</v>
      </c>
      <c r="Q92" s="113">
        <v>0</v>
      </c>
      <c r="R92" s="56">
        <f t="shared" si="141"/>
        <v>0</v>
      </c>
      <c r="S92" s="271">
        <v>0</v>
      </c>
      <c r="T92" s="56">
        <f t="shared" si="142"/>
        <v>0</v>
      </c>
    </row>
    <row r="93" spans="2:20" ht="21" hidden="1" customHeight="1" x14ac:dyDescent="0.25">
      <c r="B93" s="98"/>
      <c r="C93" s="30"/>
      <c r="D93" s="61" t="s">
        <v>132</v>
      </c>
      <c r="E93" s="61"/>
      <c r="F93" s="113">
        <v>0</v>
      </c>
      <c r="G93" s="113">
        <v>0</v>
      </c>
      <c r="H93" s="56">
        <f t="shared" si="144"/>
        <v>0</v>
      </c>
      <c r="I93" s="113">
        <v>0</v>
      </c>
      <c r="J93" s="56">
        <f t="shared" si="145"/>
        <v>0</v>
      </c>
      <c r="K93" s="271"/>
      <c r="L93" s="271"/>
      <c r="M93" s="113">
        <v>0</v>
      </c>
      <c r="N93" s="56">
        <f t="shared" si="140"/>
        <v>0</v>
      </c>
      <c r="O93" s="72">
        <v>0</v>
      </c>
      <c r="P93" s="56">
        <f t="shared" si="143"/>
        <v>0</v>
      </c>
      <c r="Q93" s="113">
        <v>0</v>
      </c>
      <c r="R93" s="56">
        <f t="shared" si="141"/>
        <v>0</v>
      </c>
      <c r="S93" s="271">
        <v>0</v>
      </c>
      <c r="T93" s="56">
        <f t="shared" si="142"/>
        <v>0</v>
      </c>
    </row>
    <row r="94" spans="2:20" ht="21" customHeight="1" x14ac:dyDescent="0.25">
      <c r="B94" s="98"/>
      <c r="C94" s="30"/>
      <c r="D94" s="61" t="s">
        <v>104</v>
      </c>
      <c r="E94" s="61"/>
      <c r="F94" s="62">
        <v>475190.5</v>
      </c>
      <c r="G94" s="62">
        <v>475190.5</v>
      </c>
      <c r="H94" s="57">
        <f>+F94-G94</f>
        <v>0</v>
      </c>
      <c r="I94" s="62">
        <v>475190.5</v>
      </c>
      <c r="J94" s="57">
        <f>+F94-I94</f>
        <v>0</v>
      </c>
      <c r="K94" s="271"/>
      <c r="L94" s="271"/>
      <c r="M94" s="62">
        <v>475190.5</v>
      </c>
      <c r="N94" s="57">
        <f t="shared" si="140"/>
        <v>0</v>
      </c>
      <c r="O94" s="62">
        <v>475190.5</v>
      </c>
      <c r="P94" s="56">
        <f t="shared" si="143"/>
        <v>0</v>
      </c>
      <c r="Q94" s="62">
        <v>475190.5</v>
      </c>
      <c r="R94" s="57">
        <f t="shared" si="141"/>
        <v>0</v>
      </c>
      <c r="S94" s="349">
        <f>475190.5+1245.5+978.77</f>
        <v>477414.77</v>
      </c>
      <c r="T94" s="56">
        <f t="shared" si="142"/>
        <v>-2224.2700000000186</v>
      </c>
    </row>
    <row r="95" spans="2:20" ht="21" customHeight="1" x14ac:dyDescent="0.3">
      <c r="B95" s="98"/>
      <c r="C95" s="20" t="s">
        <v>73</v>
      </c>
      <c r="D95" s="20"/>
      <c r="E95" s="30"/>
      <c r="F95" s="112">
        <f t="shared" ref="F95:P95" si="146">SUM(F96:F98)</f>
        <v>46216987.689999998</v>
      </c>
      <c r="G95" s="112">
        <f t="shared" ref="G95" si="147">SUM(G96:G98)</f>
        <v>46216987.689999998</v>
      </c>
      <c r="H95" s="50">
        <f t="shared" si="146"/>
        <v>0</v>
      </c>
      <c r="I95" s="112">
        <f t="shared" si="146"/>
        <v>46216987.689999998</v>
      </c>
      <c r="J95" s="50">
        <f t="shared" si="146"/>
        <v>0</v>
      </c>
      <c r="K95" s="287"/>
      <c r="L95" s="287"/>
      <c r="M95" s="112">
        <f t="shared" ref="M95:N95" si="148">SUM(M96:M98)</f>
        <v>46216987.689999998</v>
      </c>
      <c r="N95" s="50">
        <f t="shared" si="148"/>
        <v>0</v>
      </c>
      <c r="O95" s="282">
        <f t="shared" ref="O95" si="149">SUM(O96:O98)</f>
        <v>46216987.689999998</v>
      </c>
      <c r="P95" s="50">
        <f t="shared" si="146"/>
        <v>0</v>
      </c>
      <c r="Q95" s="112">
        <f t="shared" ref="Q95" si="150">SUM(Q96:Q98)</f>
        <v>46216987.689999998</v>
      </c>
      <c r="R95" s="50">
        <f t="shared" ref="R95" si="151">SUM(R96:R98)</f>
        <v>0</v>
      </c>
      <c r="S95" s="112">
        <f t="shared" ref="S95:T95" si="152">SUM(S96:S98)</f>
        <v>46216987.689999998</v>
      </c>
      <c r="T95" s="50">
        <f t="shared" si="152"/>
        <v>0</v>
      </c>
    </row>
    <row r="96" spans="2:20" ht="21" customHeight="1" x14ac:dyDescent="0.25">
      <c r="B96" s="98"/>
      <c r="C96" s="30"/>
      <c r="D96" s="61" t="s">
        <v>74</v>
      </c>
      <c r="E96" s="61"/>
      <c r="F96" s="113">
        <v>14032640.65</v>
      </c>
      <c r="G96" s="113">
        <v>14032640.65</v>
      </c>
      <c r="H96" s="56">
        <f>+F96-G96</f>
        <v>0</v>
      </c>
      <c r="I96" s="113">
        <v>14032640.65</v>
      </c>
      <c r="J96" s="56">
        <f>+F96-I96</f>
        <v>0</v>
      </c>
      <c r="K96" s="271"/>
      <c r="L96" s="271"/>
      <c r="M96" s="113">
        <v>14032640.65</v>
      </c>
      <c r="N96" s="59">
        <f t="shared" ref="N96:N98" si="153">+M96-F96</f>
        <v>0</v>
      </c>
      <c r="O96" s="72">
        <v>14032640.65</v>
      </c>
      <c r="P96" s="56">
        <f t="shared" ref="P96:P98" si="154">+F96-O96</f>
        <v>0</v>
      </c>
      <c r="Q96" s="113">
        <v>14032640.65</v>
      </c>
      <c r="R96" s="59">
        <f t="shared" ref="R96:R98" si="155">+F96-Q96</f>
        <v>0</v>
      </c>
      <c r="S96" s="271">
        <v>14032640.65</v>
      </c>
      <c r="T96" s="56">
        <f t="shared" ref="T96:T98" si="156">+F96-S96</f>
        <v>0</v>
      </c>
    </row>
    <row r="97" spans="2:25" ht="21" customHeight="1" x14ac:dyDescent="0.25">
      <c r="B97" s="98"/>
      <c r="C97" s="30"/>
      <c r="D97" s="61" t="s">
        <v>75</v>
      </c>
      <c r="E97" s="61"/>
      <c r="F97" s="113">
        <v>28571428.57</v>
      </c>
      <c r="G97" s="113">
        <v>28571428.57</v>
      </c>
      <c r="H97" s="56">
        <f>+F97-G97</f>
        <v>0</v>
      </c>
      <c r="I97" s="113">
        <v>28571428.57</v>
      </c>
      <c r="J97" s="56">
        <f>+F97-I97</f>
        <v>0</v>
      </c>
      <c r="K97" s="271"/>
      <c r="L97" s="271"/>
      <c r="M97" s="113">
        <v>28571428.57</v>
      </c>
      <c r="N97" s="56">
        <f t="shared" si="153"/>
        <v>0</v>
      </c>
      <c r="O97" s="72">
        <v>28571428.57</v>
      </c>
      <c r="P97" s="56">
        <f t="shared" si="154"/>
        <v>0</v>
      </c>
      <c r="Q97" s="113">
        <v>28571428.57</v>
      </c>
      <c r="R97" s="56">
        <f t="shared" si="155"/>
        <v>0</v>
      </c>
      <c r="S97" s="271">
        <v>28571428.57</v>
      </c>
      <c r="T97" s="56">
        <f t="shared" si="156"/>
        <v>0</v>
      </c>
    </row>
    <row r="98" spans="2:25" ht="21" customHeight="1" x14ac:dyDescent="0.25">
      <c r="B98" s="98"/>
      <c r="C98" s="30"/>
      <c r="D98" s="61" t="s">
        <v>76</v>
      </c>
      <c r="E98" s="61"/>
      <c r="F98" s="114">
        <v>3612918.47</v>
      </c>
      <c r="G98" s="114">
        <v>3612918.47</v>
      </c>
      <c r="H98" s="76">
        <f>+F98-G98</f>
        <v>0</v>
      </c>
      <c r="I98" s="114">
        <v>3612918.47</v>
      </c>
      <c r="J98" s="57">
        <f>+F98-I98</f>
        <v>0</v>
      </c>
      <c r="K98" s="271"/>
      <c r="L98" s="271"/>
      <c r="M98" s="114">
        <v>3612918.47</v>
      </c>
      <c r="N98" s="56">
        <f t="shared" si="153"/>
        <v>0</v>
      </c>
      <c r="O98" s="62">
        <v>3612918.47</v>
      </c>
      <c r="P98" s="56">
        <f t="shared" si="154"/>
        <v>0</v>
      </c>
      <c r="Q98" s="114">
        <v>3612918.47</v>
      </c>
      <c r="R98" s="57">
        <f t="shared" si="155"/>
        <v>0</v>
      </c>
      <c r="S98" s="349">
        <v>3612918.47</v>
      </c>
      <c r="T98" s="56">
        <f t="shared" si="156"/>
        <v>0</v>
      </c>
    </row>
    <row r="99" spans="2:25" ht="11.25" customHeight="1" x14ac:dyDescent="0.25">
      <c r="B99" s="98"/>
      <c r="C99" s="30"/>
      <c r="D99" s="61"/>
      <c r="E99" s="61"/>
      <c r="F99" s="113"/>
      <c r="G99" s="113"/>
      <c r="H99" s="59"/>
      <c r="I99" s="113"/>
      <c r="J99" s="59"/>
      <c r="K99" s="271"/>
      <c r="L99" s="271"/>
      <c r="M99" s="113"/>
      <c r="N99" s="59"/>
      <c r="O99" s="72"/>
      <c r="P99" s="115"/>
      <c r="Q99" s="113"/>
      <c r="R99" s="115"/>
      <c r="S99" s="113"/>
      <c r="T99" s="115"/>
    </row>
    <row r="100" spans="2:25" ht="21" customHeight="1" x14ac:dyDescent="0.3">
      <c r="B100" s="98"/>
      <c r="C100" s="20" t="s">
        <v>101</v>
      </c>
      <c r="D100" s="61"/>
      <c r="E100" s="61"/>
      <c r="F100" s="112">
        <f>+F101</f>
        <v>1488764</v>
      </c>
      <c r="G100" s="112">
        <f>+G101</f>
        <v>1488764</v>
      </c>
      <c r="H100" s="116">
        <f>+F100-G100</f>
        <v>0</v>
      </c>
      <c r="I100" s="112">
        <f>+I101</f>
        <v>1488764</v>
      </c>
      <c r="J100" s="116">
        <f>+F100-I100</f>
        <v>0</v>
      </c>
      <c r="K100" s="287"/>
      <c r="L100" s="287"/>
      <c r="M100" s="112">
        <f>+M101</f>
        <v>1488764</v>
      </c>
      <c r="N100" s="116">
        <f>+N101</f>
        <v>0</v>
      </c>
      <c r="O100" s="282">
        <f t="shared" ref="O100:T100" si="157">+O101</f>
        <v>1488764</v>
      </c>
      <c r="P100" s="116">
        <f t="shared" si="157"/>
        <v>0</v>
      </c>
      <c r="Q100" s="112">
        <f t="shared" si="157"/>
        <v>1488764</v>
      </c>
      <c r="R100" s="116">
        <f t="shared" si="157"/>
        <v>0</v>
      </c>
      <c r="S100" s="112">
        <f t="shared" si="157"/>
        <v>1488764</v>
      </c>
      <c r="T100" s="116">
        <f t="shared" si="157"/>
        <v>0</v>
      </c>
    </row>
    <row r="101" spans="2:25" ht="21" customHeight="1" x14ac:dyDescent="0.25">
      <c r="B101" s="98"/>
      <c r="C101" s="30"/>
      <c r="D101" s="61" t="s">
        <v>102</v>
      </c>
      <c r="E101" s="61"/>
      <c r="F101" s="113">
        <v>1488764</v>
      </c>
      <c r="G101" s="113">
        <v>1488764</v>
      </c>
      <c r="H101" s="117">
        <f>+F101-G101</f>
        <v>0</v>
      </c>
      <c r="I101" s="113">
        <v>1488764</v>
      </c>
      <c r="J101" s="117">
        <f>+F101-I101</f>
        <v>0</v>
      </c>
      <c r="K101" s="271"/>
      <c r="L101" s="271"/>
      <c r="M101" s="113">
        <v>1488764</v>
      </c>
      <c r="N101" s="117">
        <f>+M101-F101</f>
        <v>0</v>
      </c>
      <c r="O101" s="72">
        <v>1488764</v>
      </c>
      <c r="P101" s="117">
        <f>+F101-O101</f>
        <v>0</v>
      </c>
      <c r="Q101" s="113">
        <v>1488764</v>
      </c>
      <c r="R101" s="117">
        <f>+F101-Q101</f>
        <v>0</v>
      </c>
      <c r="S101" s="271">
        <v>1488764</v>
      </c>
      <c r="T101" s="117">
        <f>+F101-S101</f>
        <v>0</v>
      </c>
    </row>
    <row r="102" spans="2:25" ht="11.25" customHeight="1" x14ac:dyDescent="0.25">
      <c r="B102" s="98"/>
      <c r="C102" s="30"/>
      <c r="D102" s="30"/>
      <c r="E102" s="30"/>
      <c r="F102" s="119"/>
      <c r="G102" s="119"/>
      <c r="H102" s="32"/>
      <c r="I102" s="119"/>
      <c r="J102" s="325"/>
      <c r="K102" s="270"/>
      <c r="L102" s="270"/>
      <c r="M102" s="362"/>
      <c r="N102" s="73"/>
      <c r="O102" s="318"/>
      <c r="P102" s="32"/>
      <c r="Q102" s="119"/>
      <c r="R102" s="32"/>
      <c r="S102" s="119"/>
      <c r="T102" s="32"/>
    </row>
    <row r="103" spans="2:25" ht="21" customHeight="1" x14ac:dyDescent="0.3">
      <c r="B103" s="93" t="s">
        <v>10</v>
      </c>
      <c r="C103" s="20"/>
      <c r="D103" s="20"/>
      <c r="E103" s="30"/>
      <c r="F103" s="35">
        <f t="shared" ref="F103:Q103" si="158">SUM(F104:F107)</f>
        <v>131742612.57000001</v>
      </c>
      <c r="G103" s="35">
        <f t="shared" ref="G103" si="159">SUM(G104:G107)</f>
        <v>131742612.57000001</v>
      </c>
      <c r="H103" s="35">
        <f t="shared" si="158"/>
        <v>0</v>
      </c>
      <c r="I103" s="35">
        <f t="shared" si="158"/>
        <v>120463451.53000002</v>
      </c>
      <c r="J103" s="296">
        <f t="shared" si="158"/>
        <v>11279161.039999994</v>
      </c>
      <c r="K103" s="281"/>
      <c r="L103" s="281"/>
      <c r="M103" s="363">
        <f t="shared" ref="M103:N103" si="160">SUM(M104:M107)</f>
        <v>122157758</v>
      </c>
      <c r="N103" s="345">
        <f t="shared" si="160"/>
        <v>-9584854.5699999928</v>
      </c>
      <c r="O103" s="307">
        <f t="shared" ref="O103" si="161">SUM(O104:O107)</f>
        <v>112902998.92</v>
      </c>
      <c r="P103" s="35">
        <f t="shared" si="158"/>
        <v>18839613.649999995</v>
      </c>
      <c r="Q103" s="35">
        <f t="shared" si="158"/>
        <v>107497048.95000002</v>
      </c>
      <c r="R103" s="35">
        <f t="shared" ref="R103" si="162">SUM(R104:R107)</f>
        <v>24245563.619999994</v>
      </c>
      <c r="S103" s="35">
        <f t="shared" ref="S103:T103" si="163">SUM(S104:S107)</f>
        <v>101048761.83000001</v>
      </c>
      <c r="T103" s="35">
        <f t="shared" si="163"/>
        <v>30693850.739999991</v>
      </c>
      <c r="X103" s="40"/>
    </row>
    <row r="104" spans="2:25" ht="21" customHeight="1" x14ac:dyDescent="0.25">
      <c r="B104" s="98"/>
      <c r="C104" s="61" t="s">
        <v>77</v>
      </c>
      <c r="D104" s="26"/>
      <c r="E104" s="61"/>
      <c r="F104" s="120">
        <v>70091924.849999994</v>
      </c>
      <c r="G104" s="120">
        <v>70091924.849999994</v>
      </c>
      <c r="H104" s="121">
        <f>+F104-G104</f>
        <v>0</v>
      </c>
      <c r="I104" s="120">
        <v>60771772.5</v>
      </c>
      <c r="J104" s="326">
        <f>+F104-I104</f>
        <v>9320152.349999994</v>
      </c>
      <c r="K104" s="283"/>
      <c r="L104" s="283"/>
      <c r="M104" s="120">
        <v>60697505.710000001</v>
      </c>
      <c r="N104" s="54">
        <f t="shared" ref="N104:N106" si="164">+M104-F104</f>
        <v>-9394419.1399999931</v>
      </c>
      <c r="O104" s="319">
        <v>53212094.259999998</v>
      </c>
      <c r="P104" s="56">
        <f t="shared" ref="P104:P106" si="165">+F104-O104</f>
        <v>16879830.589999996</v>
      </c>
      <c r="Q104" s="120">
        <v>46861727.75</v>
      </c>
      <c r="R104" s="23">
        <f t="shared" ref="R104:R106" si="166">+F104-Q104</f>
        <v>23230197.099999994</v>
      </c>
      <c r="S104" s="120">
        <v>40026857.240000002</v>
      </c>
      <c r="T104" s="56">
        <f t="shared" ref="T104:T106" si="167">+F104-S104</f>
        <v>30065067.609999992</v>
      </c>
    </row>
    <row r="105" spans="2:25" ht="21" customHeight="1" x14ac:dyDescent="0.25">
      <c r="B105" s="98"/>
      <c r="C105" s="61" t="s">
        <v>78</v>
      </c>
      <c r="D105" s="26"/>
      <c r="E105" s="61"/>
      <c r="F105" s="120">
        <f>50356324.84-1148158.07</f>
        <v>49208166.770000003</v>
      </c>
      <c r="G105" s="120">
        <f>50356324.84-1148158.07</f>
        <v>49208166.770000003</v>
      </c>
      <c r="H105" s="121">
        <f>+F105-G105</f>
        <v>0</v>
      </c>
      <c r="I105" s="120">
        <f>50356324.84-1148158.07</f>
        <v>49208166.770000003</v>
      </c>
      <c r="J105" s="326">
        <f>+F105-I105</f>
        <v>0</v>
      </c>
      <c r="K105" s="283"/>
      <c r="L105" s="283"/>
      <c r="M105" s="120">
        <f>50356324.84-1148158.07</f>
        <v>49208166.770000003</v>
      </c>
      <c r="N105" s="54">
        <f t="shared" si="164"/>
        <v>0</v>
      </c>
      <c r="O105" s="319">
        <f>50356324.84-1148158.07</f>
        <v>49208166.770000003</v>
      </c>
      <c r="P105" s="56">
        <f t="shared" si="165"/>
        <v>0</v>
      </c>
      <c r="Q105" s="120">
        <f>50356324.84-1148158.07</f>
        <v>49208166.770000003</v>
      </c>
      <c r="R105" s="23">
        <f t="shared" si="166"/>
        <v>0</v>
      </c>
      <c r="S105" s="120">
        <f>50356324.84-1148158.07</f>
        <v>49208166.770000003</v>
      </c>
      <c r="T105" s="56">
        <f t="shared" si="167"/>
        <v>0</v>
      </c>
    </row>
    <row r="106" spans="2:25" ht="21" customHeight="1" x14ac:dyDescent="0.25">
      <c r="B106" s="98"/>
      <c r="C106" s="61" t="s">
        <v>96</v>
      </c>
      <c r="D106" s="26"/>
      <c r="E106" s="61"/>
      <c r="F106" s="120">
        <v>12442520.949999999</v>
      </c>
      <c r="G106" s="120">
        <v>12442520.949999999</v>
      </c>
      <c r="H106" s="121">
        <f>+F106-G106</f>
        <v>0</v>
      </c>
      <c r="I106" s="120">
        <v>10483512.26</v>
      </c>
      <c r="J106" s="326">
        <f>+F106-I106</f>
        <v>1959008.6899999995</v>
      </c>
      <c r="K106" s="283"/>
      <c r="L106" s="283"/>
      <c r="M106" s="120">
        <v>12252085.52</v>
      </c>
      <c r="N106" s="54">
        <f t="shared" si="164"/>
        <v>-190435.4299999997</v>
      </c>
      <c r="O106" s="319">
        <v>10482737.890000001</v>
      </c>
      <c r="P106" s="56">
        <f t="shared" si="165"/>
        <v>1959783.0599999987</v>
      </c>
      <c r="Q106" s="120">
        <v>11427154.43</v>
      </c>
      <c r="R106" s="23">
        <f t="shared" si="166"/>
        <v>1015366.5199999996</v>
      </c>
      <c r="S106" s="120">
        <v>11813737.82</v>
      </c>
      <c r="T106" s="56">
        <f t="shared" si="167"/>
        <v>628783.12999999896</v>
      </c>
    </row>
    <row r="107" spans="2:25" ht="21" hidden="1" customHeight="1" x14ac:dyDescent="0.25">
      <c r="B107" s="98"/>
      <c r="C107" s="61" t="s">
        <v>106</v>
      </c>
      <c r="D107" s="26"/>
      <c r="E107" s="61"/>
      <c r="F107" s="39">
        <v>0</v>
      </c>
      <c r="G107" s="39">
        <v>0</v>
      </c>
      <c r="H107" s="23">
        <f>+F107-G107</f>
        <v>0</v>
      </c>
      <c r="I107" s="39">
        <v>0</v>
      </c>
      <c r="J107" s="54">
        <f>+F107-I107</f>
        <v>0</v>
      </c>
      <c r="K107" s="271"/>
      <c r="L107" s="271"/>
      <c r="M107" s="39">
        <v>0</v>
      </c>
      <c r="N107" s="54">
        <f>+J107-M107</f>
        <v>0</v>
      </c>
      <c r="O107" s="277">
        <v>0</v>
      </c>
      <c r="P107" s="23">
        <f>+H107-O107</f>
        <v>0</v>
      </c>
      <c r="Q107" s="39">
        <v>0</v>
      </c>
      <c r="R107" s="23">
        <f>+J107-Q107</f>
        <v>0</v>
      </c>
      <c r="S107" s="39">
        <v>0</v>
      </c>
      <c r="T107" s="23">
        <f>+J107-S107</f>
        <v>0</v>
      </c>
    </row>
    <row r="108" spans="2:25" ht="11.25" customHeight="1" x14ac:dyDescent="0.25">
      <c r="B108" s="98"/>
      <c r="C108" s="30"/>
      <c r="D108" s="30"/>
      <c r="E108" s="30"/>
      <c r="F108" s="119"/>
      <c r="G108" s="119"/>
      <c r="H108" s="119"/>
      <c r="I108" s="119"/>
      <c r="J108" s="327"/>
      <c r="K108" s="270"/>
      <c r="L108" s="270"/>
      <c r="M108" s="119"/>
      <c r="N108" s="327"/>
      <c r="O108" s="318"/>
      <c r="P108" s="119"/>
      <c r="Q108" s="119"/>
      <c r="R108" s="119"/>
      <c r="S108" s="119"/>
      <c r="T108" s="119"/>
      <c r="W108" s="24"/>
      <c r="Y108" s="1"/>
    </row>
    <row r="109" spans="2:25" ht="21" customHeight="1" x14ac:dyDescent="0.3">
      <c r="B109" s="93" t="s">
        <v>11</v>
      </c>
      <c r="C109" s="20"/>
      <c r="D109" s="20"/>
      <c r="E109" s="30"/>
      <c r="F109" s="122">
        <f t="shared" ref="F109:Q109" si="168">F110+F111</f>
        <v>-227763320.96000001</v>
      </c>
      <c r="G109" s="122">
        <f t="shared" ref="G109" si="169">G110+G111</f>
        <v>-227622103.04999998</v>
      </c>
      <c r="H109" s="122">
        <f t="shared" si="168"/>
        <v>-141217.91000000015</v>
      </c>
      <c r="I109" s="122">
        <f t="shared" si="168"/>
        <v>-228471067.85999998</v>
      </c>
      <c r="J109" s="328">
        <f t="shared" si="168"/>
        <v>707746.90000000224</v>
      </c>
      <c r="K109" s="291"/>
      <c r="L109" s="291"/>
      <c r="M109" s="122">
        <f t="shared" ref="M109:N109" si="170">M110+M111</f>
        <v>-229326268.69999999</v>
      </c>
      <c r="N109" s="328">
        <f t="shared" si="170"/>
        <v>-1562947.7399999928</v>
      </c>
      <c r="O109" s="320">
        <f t="shared" ref="O109" si="171">O110+O111</f>
        <v>-228177985.07000002</v>
      </c>
      <c r="P109" s="122">
        <f t="shared" si="168"/>
        <v>414664.11000001896</v>
      </c>
      <c r="Q109" s="122">
        <f t="shared" si="168"/>
        <v>-227678528.15000001</v>
      </c>
      <c r="R109" s="122">
        <f t="shared" ref="R109" si="172">R110+R111</f>
        <v>-84792.810000003316</v>
      </c>
      <c r="S109" s="122">
        <f t="shared" ref="S109:T109" si="173">S110+S111</f>
        <v>-226446762.68000001</v>
      </c>
      <c r="T109" s="122">
        <f t="shared" si="173"/>
        <v>-1316558.2799999951</v>
      </c>
    </row>
    <row r="110" spans="2:25" ht="21" customHeight="1" x14ac:dyDescent="0.25">
      <c r="B110" s="98"/>
      <c r="C110" s="61" t="s">
        <v>81</v>
      </c>
      <c r="D110" s="26"/>
      <c r="E110" s="61"/>
      <c r="F110" s="120">
        <v>-229516704.13</v>
      </c>
      <c r="G110" s="120">
        <v>-229516704.13</v>
      </c>
      <c r="H110" s="121">
        <f>+F110-G110</f>
        <v>0</v>
      </c>
      <c r="I110" s="120">
        <v>-228178759.44</v>
      </c>
      <c r="J110" s="326">
        <f>+F110-I110</f>
        <v>-1337944.6899999976</v>
      </c>
      <c r="K110" s="283"/>
      <c r="L110" s="283"/>
      <c r="M110" s="120">
        <v>-229947332.69999999</v>
      </c>
      <c r="N110" s="54">
        <f t="shared" ref="N110:N111" si="174">+M110-F110</f>
        <v>-430628.56999999285</v>
      </c>
      <c r="O110" s="319">
        <v>-226734111.61000001</v>
      </c>
      <c r="P110" s="56">
        <f>+F110-O110</f>
        <v>-2782592.5199999809</v>
      </c>
      <c r="Q110" s="120">
        <v>-226060179.28999999</v>
      </c>
      <c r="R110" s="23">
        <f t="shared" ref="R110:R111" si="175">+F110-Q110</f>
        <v>-3456524.8400000036</v>
      </c>
      <c r="S110" s="120">
        <v>-228910701.5</v>
      </c>
      <c r="T110" s="56">
        <f t="shared" ref="T110:T111" si="176">+F110-S110</f>
        <v>-606002.62999999523</v>
      </c>
    </row>
    <row r="111" spans="2:25" ht="21" customHeight="1" x14ac:dyDescent="0.25">
      <c r="B111" s="98"/>
      <c r="C111" s="61" t="s">
        <v>79</v>
      </c>
      <c r="D111" s="26"/>
      <c r="E111" s="61"/>
      <c r="F111" s="41">
        <v>1753383.17</v>
      </c>
      <c r="G111" s="41">
        <v>1894601.08</v>
      </c>
      <c r="H111" s="29">
        <f>+F111-G111</f>
        <v>-141217.91000000015</v>
      </c>
      <c r="I111" s="41">
        <v>-292308.42</v>
      </c>
      <c r="J111" s="295">
        <f>+F111-I111</f>
        <v>2045691.5899999999</v>
      </c>
      <c r="K111" s="271"/>
      <c r="L111" s="271"/>
      <c r="M111" s="41">
        <v>621064</v>
      </c>
      <c r="N111" s="54">
        <f t="shared" si="174"/>
        <v>-1132319.17</v>
      </c>
      <c r="O111" s="308">
        <v>-1443873.46</v>
      </c>
      <c r="P111" s="56">
        <f t="shared" ref="P111" si="177">+F111-O111</f>
        <v>3197256.63</v>
      </c>
      <c r="Q111" s="41">
        <v>-1618348.86</v>
      </c>
      <c r="R111" s="23">
        <f t="shared" si="175"/>
        <v>3371732.0300000003</v>
      </c>
      <c r="S111" s="41">
        <v>2463938.8199999998</v>
      </c>
      <c r="T111" s="56">
        <f t="shared" si="176"/>
        <v>-710555.64999999991</v>
      </c>
      <c r="X111" s="24"/>
    </row>
    <row r="112" spans="2:25" ht="21" customHeight="1" x14ac:dyDescent="0.3">
      <c r="B112" s="102"/>
      <c r="C112" s="103"/>
      <c r="D112" s="103"/>
      <c r="E112" s="123" t="s">
        <v>12</v>
      </c>
      <c r="F112" s="17">
        <f t="shared" ref="F112:P112" si="178">F83+F103+F109</f>
        <v>29150019.270000011</v>
      </c>
      <c r="G112" s="17">
        <f t="shared" ref="G112" si="179">G83+G103+G109</f>
        <v>29291237.180000037</v>
      </c>
      <c r="H112" s="17">
        <f t="shared" si="178"/>
        <v>-141217.91000000015</v>
      </c>
      <c r="I112" s="17">
        <f t="shared" si="178"/>
        <v>15689804.430000037</v>
      </c>
      <c r="J112" s="294">
        <f t="shared" si="178"/>
        <v>13460214.839999994</v>
      </c>
      <c r="K112" s="281"/>
      <c r="L112" s="281"/>
      <c r="M112" s="17">
        <f t="shared" ref="M112:N112" si="180">M83+M103+M109</f>
        <v>17462294.49000001</v>
      </c>
      <c r="N112" s="294">
        <f t="shared" si="180"/>
        <v>-11687724.779999984</v>
      </c>
      <c r="O112" s="304">
        <f>O83+O103+O109</f>
        <v>7781606.6099999845</v>
      </c>
      <c r="P112" s="17">
        <f t="shared" si="178"/>
        <v>21368412.660000011</v>
      </c>
      <c r="Q112" s="17">
        <f>Q83+Q103+Q109</f>
        <v>2791128.2299999893</v>
      </c>
      <c r="R112" s="17">
        <f t="shared" ref="R112" si="181">R83+R103+R109</f>
        <v>26358891.039999992</v>
      </c>
      <c r="S112" s="17">
        <f>S83+S103+S109</f>
        <v>-2429659.2300000191</v>
      </c>
      <c r="T112" s="17">
        <f t="shared" ref="T112" si="182">T83+T103+T109</f>
        <v>31579678.499999996</v>
      </c>
      <c r="W112" s="24"/>
    </row>
    <row r="113" spans="2:20" ht="15.75" x14ac:dyDescent="0.25">
      <c r="B113" s="98"/>
      <c r="C113" s="30"/>
      <c r="D113" s="30"/>
      <c r="E113" s="30"/>
      <c r="F113" s="32"/>
      <c r="G113" s="32"/>
      <c r="H113" s="124"/>
      <c r="I113" s="32"/>
      <c r="J113" s="158"/>
      <c r="K113" s="270"/>
      <c r="L113" s="270"/>
      <c r="M113" s="32"/>
      <c r="N113" s="158"/>
      <c r="O113" s="276"/>
      <c r="P113" s="124"/>
      <c r="Q113" s="32"/>
      <c r="R113" s="124"/>
      <c r="S113" s="32"/>
      <c r="T113" s="124"/>
    </row>
    <row r="114" spans="2:20" ht="21" customHeight="1" thickBot="1" x14ac:dyDescent="0.35">
      <c r="B114" s="107" t="s">
        <v>80</v>
      </c>
      <c r="C114" s="108"/>
      <c r="D114" s="108"/>
      <c r="E114" s="108"/>
      <c r="F114" s="125">
        <f>F112+F80</f>
        <v>140496030.85000002</v>
      </c>
      <c r="G114" s="125">
        <f>G112+G80</f>
        <v>140604741.17000002</v>
      </c>
      <c r="H114" s="125">
        <f>H112+H80</f>
        <v>-108710.32000000004</v>
      </c>
      <c r="I114" s="125">
        <f>I112+I80</f>
        <v>127364874.92000003</v>
      </c>
      <c r="J114" s="329">
        <f>+F114-I114</f>
        <v>13131155.929999992</v>
      </c>
      <c r="K114" s="281"/>
      <c r="L114" s="281"/>
      <c r="M114" s="125">
        <f>M112+M80</f>
        <v>129258622.06</v>
      </c>
      <c r="N114" s="329">
        <f>+M114-F114</f>
        <v>-11237408.790000021</v>
      </c>
      <c r="O114" s="321">
        <f>O112+O80</f>
        <v>119760370.39999998</v>
      </c>
      <c r="P114" s="125">
        <f>+F114-O114</f>
        <v>20735660.450000048</v>
      </c>
      <c r="Q114" s="125">
        <f>Q112+Q80</f>
        <v>115400980.65999998</v>
      </c>
      <c r="R114" s="125">
        <f>+H114-Q114</f>
        <v>-115509690.97999997</v>
      </c>
      <c r="S114" s="125">
        <f>S112+S80</f>
        <v>110209494.64999998</v>
      </c>
      <c r="T114" s="125">
        <f>+F114-S114</f>
        <v>30286536.200000048</v>
      </c>
    </row>
    <row r="115" spans="2:20" ht="15" x14ac:dyDescent="0.25">
      <c r="B115" s="126"/>
      <c r="C115" s="126"/>
      <c r="D115" s="126"/>
      <c r="E115" s="126"/>
      <c r="F115" s="126"/>
      <c r="G115" s="126"/>
      <c r="H115" s="126"/>
      <c r="I115" s="126"/>
      <c r="M115" s="126"/>
      <c r="O115" s="126"/>
      <c r="Q115" s="126"/>
      <c r="S115" s="126"/>
    </row>
    <row r="116" spans="2:20" ht="15" x14ac:dyDescent="0.25"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292"/>
      <c r="M116" s="126"/>
      <c r="N116" s="126"/>
      <c r="O116" s="126"/>
      <c r="P116" s="126"/>
      <c r="Q116" s="126"/>
      <c r="R116" s="126"/>
      <c r="S116" s="126"/>
      <c r="T116" s="126"/>
    </row>
    <row r="117" spans="2:20" ht="15" x14ac:dyDescent="0.25"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292"/>
      <c r="M117" s="126"/>
      <c r="N117" s="126"/>
      <c r="O117" s="126"/>
      <c r="P117" s="126"/>
      <c r="Q117" s="126"/>
      <c r="R117" s="126"/>
      <c r="S117" s="126"/>
      <c r="T117" s="126"/>
    </row>
    <row r="118" spans="2:20" ht="15" x14ac:dyDescent="0.25"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292"/>
      <c r="M118" s="126"/>
      <c r="N118" s="126"/>
      <c r="O118" s="126"/>
      <c r="P118" s="126"/>
      <c r="Q118" s="126"/>
      <c r="R118" s="126"/>
      <c r="S118" s="126"/>
      <c r="T118" s="126"/>
    </row>
    <row r="119" spans="2:20" ht="15" x14ac:dyDescent="0.25">
      <c r="B119" s="3"/>
      <c r="C119" s="3"/>
      <c r="D119" s="3"/>
      <c r="E119" s="3"/>
      <c r="F119" s="127"/>
      <c r="G119" s="127"/>
      <c r="H119" s="127"/>
      <c r="I119" s="127"/>
      <c r="M119" s="127"/>
      <c r="O119" s="127"/>
      <c r="Q119" s="127"/>
      <c r="S119" s="127"/>
    </row>
    <row r="120" spans="2:20" s="128" customFormat="1" ht="21.75" customHeight="1" x14ac:dyDescent="0.3">
      <c r="B120" s="394" t="s">
        <v>152</v>
      </c>
      <c r="C120" s="394"/>
      <c r="D120" s="394"/>
      <c r="E120" s="394"/>
      <c r="F120" s="394"/>
      <c r="G120" s="394"/>
      <c r="H120" s="394"/>
      <c r="I120" s="394"/>
      <c r="J120" s="394"/>
      <c r="K120" s="330"/>
      <c r="L120" s="293"/>
      <c r="M120" s="293"/>
      <c r="N120" s="293"/>
      <c r="O120" s="201"/>
      <c r="Q120" s="201"/>
      <c r="S120" s="201"/>
    </row>
    <row r="121" spans="2:20" ht="15" x14ac:dyDescent="0.25">
      <c r="B121" s="3"/>
      <c r="C121" s="3"/>
      <c r="D121" s="3"/>
      <c r="E121" s="3"/>
      <c r="F121" s="127"/>
      <c r="G121" s="127"/>
      <c r="H121" s="127"/>
      <c r="I121" s="127"/>
      <c r="M121" s="127"/>
      <c r="O121" s="127"/>
      <c r="Q121" s="127"/>
      <c r="S121" s="127"/>
    </row>
    <row r="122" spans="2:20" ht="15" x14ac:dyDescent="0.25">
      <c r="B122" s="3"/>
      <c r="C122" s="3"/>
      <c r="D122" s="3"/>
      <c r="E122" s="3"/>
      <c r="F122" s="127"/>
      <c r="G122" s="127"/>
      <c r="H122" s="127"/>
      <c r="I122" s="127"/>
      <c r="M122" s="127"/>
      <c r="O122" s="127"/>
      <c r="Q122" s="127"/>
      <c r="S122" s="127"/>
    </row>
    <row r="123" spans="2:20" ht="15" x14ac:dyDescent="0.25">
      <c r="B123" s="3"/>
      <c r="C123" s="3"/>
      <c r="D123" s="3"/>
      <c r="E123" s="3"/>
      <c r="F123" s="3"/>
      <c r="G123" s="3"/>
      <c r="H123" s="3"/>
      <c r="I123" s="3"/>
      <c r="M123" s="3"/>
      <c r="O123" s="3"/>
      <c r="Q123" s="3"/>
      <c r="S123" s="3"/>
    </row>
    <row r="124" spans="2:20" x14ac:dyDescent="0.2">
      <c r="F124" s="129"/>
      <c r="M124" s="129"/>
    </row>
    <row r="130" spans="8:8" x14ac:dyDescent="0.2">
      <c r="H130" s="1"/>
    </row>
    <row r="132" spans="8:8" x14ac:dyDescent="0.2">
      <c r="H132" s="40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43307086614173229" bottom="0.27559055118110237" header="0" footer="0"/>
  <pageSetup scale="65" fitToHeight="2" orientation="portrait" r:id="rId1"/>
  <headerFooter alignWithMargins="0"/>
  <rowBreaks count="1" manualBreakCount="1">
    <brk id="62" max="16383" man="1"/>
  </rowBreaks>
  <ignoredErrors>
    <ignoredError sqref="H105 H100 H95 H66 H48 H38 H34 H29 J105 J100 J114 J95 J61 J48 J38 J34 J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V69"/>
  <sheetViews>
    <sheetView showGridLines="0" zoomScale="80" zoomScaleNormal="80" workbookViewId="0">
      <selection activeCell="A4" sqref="A4:O4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6" width="19.140625" style="2" customWidth="1"/>
    <col min="7" max="8" width="19.140625" style="2" hidden="1" customWidth="1"/>
    <col min="9" max="9" width="1.7109375" style="2" customWidth="1"/>
    <col min="10" max="10" width="22.140625" style="2" hidden="1" customWidth="1"/>
    <col min="11" max="11" width="19.140625" style="2" hidden="1" customWidth="1"/>
    <col min="12" max="12" width="22.140625" style="2" hidden="1" customWidth="1"/>
    <col min="13" max="13" width="19.140625" style="2" hidden="1" customWidth="1"/>
    <col min="14" max="14" width="22.140625" style="2" hidden="1" customWidth="1"/>
    <col min="15" max="15" width="19.28515625" style="2" hidden="1" customWidth="1"/>
    <col min="16" max="16" width="22.140625" style="2" hidden="1" customWidth="1"/>
    <col min="17" max="17" width="19.28515625" style="2" hidden="1" customWidth="1"/>
    <col min="18" max="18" width="14.140625" style="2" hidden="1" customWidth="1"/>
    <col min="19" max="19" width="14.7109375" style="2" hidden="1" customWidth="1"/>
    <col min="20" max="20" width="12.42578125" style="2" hidden="1" customWidth="1"/>
    <col min="21" max="21" width="15" style="2" customWidth="1"/>
    <col min="22" max="22" width="17.140625" style="2" customWidth="1"/>
    <col min="23" max="16384" width="11.42578125" style="2"/>
  </cols>
  <sheetData>
    <row r="1" spans="1:22" ht="21" x14ac:dyDescent="0.35">
      <c r="A1" s="128"/>
      <c r="B1" s="130"/>
      <c r="C1" s="131"/>
      <c r="D1" s="131"/>
      <c r="E1" s="131"/>
      <c r="F1" s="131"/>
      <c r="G1" s="131"/>
      <c r="J1" s="131"/>
      <c r="L1" s="131"/>
      <c r="N1" s="131"/>
      <c r="P1" s="131"/>
    </row>
    <row r="2" spans="1:22" ht="21" x14ac:dyDescent="0.35">
      <c r="A2" s="128"/>
      <c r="B2" s="130"/>
      <c r="C2" s="131"/>
      <c r="D2" s="131"/>
      <c r="E2" s="131"/>
      <c r="F2" s="131"/>
      <c r="G2" s="131"/>
      <c r="J2" s="131"/>
      <c r="L2" s="131"/>
      <c r="N2" s="131"/>
      <c r="P2" s="131"/>
    </row>
    <row r="3" spans="1:22" ht="44.25" customHeight="1" x14ac:dyDescent="0.35">
      <c r="A3" s="388" t="s">
        <v>117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225"/>
      <c r="Q3" s="225"/>
    </row>
    <row r="4" spans="1:22" ht="18.75" x14ac:dyDescent="0.3">
      <c r="A4" s="389" t="s">
        <v>158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226"/>
      <c r="Q4" s="226"/>
    </row>
    <row r="5" spans="1:22" ht="15.75" x14ac:dyDescent="0.25">
      <c r="A5" s="390" t="s">
        <v>2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227"/>
      <c r="Q5" s="227"/>
    </row>
    <row r="6" spans="1:22" ht="16.5" customHeight="1" x14ac:dyDescent="0.25">
      <c r="A6" s="128"/>
      <c r="B6" s="132"/>
      <c r="C6" s="133"/>
      <c r="D6" s="391" t="s">
        <v>155</v>
      </c>
      <c r="E6" s="391" t="s">
        <v>154</v>
      </c>
      <c r="F6" s="381" t="s">
        <v>131</v>
      </c>
      <c r="G6" s="391" t="s">
        <v>156</v>
      </c>
      <c r="H6" s="381" t="s">
        <v>125</v>
      </c>
      <c r="I6" s="272"/>
      <c r="J6" s="378" t="s">
        <v>134</v>
      </c>
      <c r="K6" s="381" t="s">
        <v>125</v>
      </c>
      <c r="L6" s="378" t="s">
        <v>128</v>
      </c>
      <c r="M6" s="381" t="s">
        <v>125</v>
      </c>
      <c r="N6" s="378" t="s">
        <v>122</v>
      </c>
      <c r="O6" s="384" t="s">
        <v>115</v>
      </c>
      <c r="P6" s="378" t="s">
        <v>120</v>
      </c>
      <c r="Q6" s="384" t="s">
        <v>115</v>
      </c>
    </row>
    <row r="7" spans="1:22" ht="17.25" hidden="1" customHeight="1" x14ac:dyDescent="0.25">
      <c r="A7" s="128"/>
      <c r="B7" s="134"/>
      <c r="C7" s="135"/>
      <c r="D7" s="392"/>
      <c r="E7" s="392"/>
      <c r="F7" s="382"/>
      <c r="G7" s="392"/>
      <c r="H7" s="382"/>
      <c r="I7" s="272"/>
      <c r="J7" s="379"/>
      <c r="K7" s="382"/>
      <c r="L7" s="379"/>
      <c r="M7" s="382"/>
      <c r="N7" s="379"/>
      <c r="O7" s="385"/>
      <c r="P7" s="379"/>
      <c r="Q7" s="385"/>
    </row>
    <row r="8" spans="1:22" ht="12.75" customHeight="1" x14ac:dyDescent="0.25">
      <c r="A8" s="128"/>
      <c r="B8" s="207" t="s">
        <v>82</v>
      </c>
      <c r="C8" s="136"/>
      <c r="D8" s="393"/>
      <c r="E8" s="393"/>
      <c r="F8" s="383"/>
      <c r="G8" s="393"/>
      <c r="H8" s="383"/>
      <c r="I8" s="272"/>
      <c r="J8" s="380"/>
      <c r="K8" s="383"/>
      <c r="L8" s="380"/>
      <c r="M8" s="383"/>
      <c r="N8" s="380"/>
      <c r="O8" s="386"/>
      <c r="P8" s="380"/>
      <c r="Q8" s="386"/>
    </row>
    <row r="9" spans="1:22" ht="7.5" customHeight="1" x14ac:dyDescent="0.25">
      <c r="A9" s="128"/>
      <c r="B9" s="137"/>
      <c r="C9" s="138"/>
      <c r="D9" s="73"/>
      <c r="E9" s="73"/>
      <c r="F9" s="33"/>
      <c r="G9" s="73"/>
      <c r="H9" s="31"/>
      <c r="I9" s="270"/>
      <c r="J9" s="73"/>
      <c r="K9" s="33"/>
      <c r="L9" s="73"/>
      <c r="M9" s="33"/>
      <c r="N9" s="73"/>
      <c r="O9" s="33"/>
      <c r="P9" s="73"/>
      <c r="Q9" s="33"/>
    </row>
    <row r="10" spans="1:22" ht="21" customHeight="1" x14ac:dyDescent="0.3">
      <c r="A10" s="128"/>
      <c r="B10" s="208" t="s">
        <v>139</v>
      </c>
      <c r="C10" s="138"/>
      <c r="D10" s="209">
        <f>SUM(D11:D16)</f>
        <v>2472252.2999999998</v>
      </c>
      <c r="E10" s="209">
        <f>SUM(E11:E16)</f>
        <v>2453643.8999999994</v>
      </c>
      <c r="F10" s="209">
        <f>D10-E10</f>
        <v>18608.400000000373</v>
      </c>
      <c r="G10" s="209">
        <f t="shared" ref="G10:Q10" si="0">SUM(G11:G16)</f>
        <v>480151.75</v>
      </c>
      <c r="H10" s="158">
        <f t="shared" si="0"/>
        <v>1992100.55</v>
      </c>
      <c r="I10" s="270"/>
      <c r="J10" s="209">
        <f t="shared" ref="J10:K10" si="1">SUM(J11:J16)</f>
        <v>3073468.91</v>
      </c>
      <c r="K10" s="124">
        <f t="shared" si="1"/>
        <v>-601216.60999999987</v>
      </c>
      <c r="L10" s="209">
        <f t="shared" ref="L10:M10" si="2">SUM(L11:L16)</f>
        <v>1614685.88</v>
      </c>
      <c r="M10" s="124">
        <f t="shared" si="2"/>
        <v>-1596077.48</v>
      </c>
      <c r="N10" s="139">
        <f t="shared" si="0"/>
        <v>2018479.3500000003</v>
      </c>
      <c r="O10" s="140">
        <f t="shared" si="0"/>
        <v>453772.95000000019</v>
      </c>
      <c r="P10" s="139">
        <f t="shared" si="0"/>
        <v>5188318.18</v>
      </c>
      <c r="Q10" s="140">
        <f t="shared" si="0"/>
        <v>-5169709.78</v>
      </c>
      <c r="R10" s="129"/>
      <c r="S10" s="1"/>
      <c r="V10" s="141"/>
    </row>
    <row r="11" spans="1:22" ht="21" customHeight="1" x14ac:dyDescent="0.25">
      <c r="A11" s="128"/>
      <c r="B11" s="137"/>
      <c r="C11" s="142" t="s">
        <v>109</v>
      </c>
      <c r="D11" s="56">
        <v>1777512.56</v>
      </c>
      <c r="E11" s="56">
        <v>1760761.94</v>
      </c>
      <c r="F11" s="23">
        <f t="shared" ref="F11:F16" si="3">+D11-E11</f>
        <v>16750.620000000112</v>
      </c>
      <c r="G11" s="56">
        <v>299603.27</v>
      </c>
      <c r="H11" s="56">
        <f t="shared" ref="H11:H16" si="4">+D11-G11</f>
        <v>1477909.29</v>
      </c>
      <c r="I11" s="271"/>
      <c r="J11" s="56">
        <v>1216275.3899999999</v>
      </c>
      <c r="K11" s="56">
        <f t="shared" ref="K11:K16" si="5">+D11-J11</f>
        <v>561237.17000000016</v>
      </c>
      <c r="L11" s="56">
        <v>833520.66</v>
      </c>
      <c r="M11" s="56">
        <f t="shared" ref="M11:M16" si="6">+F11-L11</f>
        <v>-816770.03999999992</v>
      </c>
      <c r="N11" s="56">
        <v>663754.09</v>
      </c>
      <c r="O11" s="56">
        <f>+D11-N11</f>
        <v>1113758.4700000002</v>
      </c>
      <c r="P11" s="56">
        <v>972254.02</v>
      </c>
      <c r="Q11" s="56">
        <f>+F11-P11</f>
        <v>-955503.39999999991</v>
      </c>
      <c r="R11" s="129"/>
      <c r="S11" s="1"/>
      <c r="T11" s="143"/>
      <c r="U11" s="24"/>
      <c r="V11" s="141"/>
    </row>
    <row r="12" spans="1:22" ht="21" customHeight="1" x14ac:dyDescent="0.25">
      <c r="A12" s="128"/>
      <c r="B12" s="137"/>
      <c r="C12" s="142" t="s">
        <v>83</v>
      </c>
      <c r="D12" s="56">
        <v>6866.99</v>
      </c>
      <c r="E12" s="56">
        <v>6866.99</v>
      </c>
      <c r="F12" s="23">
        <f t="shared" si="3"/>
        <v>0</v>
      </c>
      <c r="G12" s="56">
        <v>17613.41</v>
      </c>
      <c r="H12" s="56">
        <f t="shared" si="4"/>
        <v>-10746.42</v>
      </c>
      <c r="I12" s="271"/>
      <c r="J12" s="56">
        <v>109739.29</v>
      </c>
      <c r="K12" s="56">
        <f t="shared" si="5"/>
        <v>-102872.29999999999</v>
      </c>
      <c r="L12" s="56">
        <v>26450.77</v>
      </c>
      <c r="M12" s="56">
        <f t="shared" si="6"/>
        <v>-26450.77</v>
      </c>
      <c r="N12" s="56">
        <v>103381.42</v>
      </c>
      <c r="O12" s="56">
        <f t="shared" ref="O12:O15" si="7">+D12-N12</f>
        <v>-96514.43</v>
      </c>
      <c r="P12" s="56">
        <v>109809.12</v>
      </c>
      <c r="Q12" s="56">
        <f t="shared" ref="Q12:Q15" si="8">+F12-P12</f>
        <v>-109809.12</v>
      </c>
      <c r="S12" s="1"/>
      <c r="T12" s="1"/>
      <c r="V12" s="24"/>
    </row>
    <row r="13" spans="1:22" ht="21" customHeight="1" x14ac:dyDescent="0.25">
      <c r="A13" s="128"/>
      <c r="B13" s="137"/>
      <c r="C13" s="142" t="s">
        <v>110</v>
      </c>
      <c r="D13" s="56">
        <v>6609.15</v>
      </c>
      <c r="E13" s="56">
        <v>4962.6899999999996</v>
      </c>
      <c r="F13" s="23">
        <f t="shared" si="3"/>
        <v>1646.46</v>
      </c>
      <c r="G13" s="56">
        <v>4896.68</v>
      </c>
      <c r="H13" s="56">
        <f t="shared" si="4"/>
        <v>1712.4699999999993</v>
      </c>
      <c r="I13" s="271"/>
      <c r="J13" s="56">
        <v>19053.419999999998</v>
      </c>
      <c r="K13" s="56">
        <f t="shared" si="5"/>
        <v>-12444.269999999999</v>
      </c>
      <c r="L13" s="56">
        <v>27669.78</v>
      </c>
      <c r="M13" s="56">
        <f t="shared" si="6"/>
        <v>-26023.32</v>
      </c>
      <c r="N13" s="56">
        <v>56184.15</v>
      </c>
      <c r="O13" s="56">
        <f t="shared" si="7"/>
        <v>-49575</v>
      </c>
      <c r="P13" s="56">
        <v>79812.63</v>
      </c>
      <c r="Q13" s="56">
        <f t="shared" si="8"/>
        <v>-78166.17</v>
      </c>
      <c r="S13" s="1"/>
      <c r="T13" s="40"/>
      <c r="U13" s="1"/>
    </row>
    <row r="14" spans="1:22" ht="21" customHeight="1" x14ac:dyDescent="0.25">
      <c r="A14" s="128"/>
      <c r="B14" s="137"/>
      <c r="C14" s="142" t="s">
        <v>85</v>
      </c>
      <c r="D14" s="56">
        <v>595250.87</v>
      </c>
      <c r="E14" s="56">
        <v>595135.44999999995</v>
      </c>
      <c r="F14" s="23">
        <f t="shared" si="3"/>
        <v>115.42000000004191</v>
      </c>
      <c r="G14" s="56">
        <v>96075.46</v>
      </c>
      <c r="H14" s="56">
        <f t="shared" si="4"/>
        <v>499175.41</v>
      </c>
      <c r="I14" s="271"/>
      <c r="J14" s="56">
        <v>1469122.35</v>
      </c>
      <c r="K14" s="56">
        <f t="shared" si="5"/>
        <v>-873871.4800000001</v>
      </c>
      <c r="L14" s="56">
        <v>596814.42000000004</v>
      </c>
      <c r="M14" s="56">
        <f t="shared" si="6"/>
        <v>-596699</v>
      </c>
      <c r="N14" s="56">
        <v>1072380.56</v>
      </c>
      <c r="O14" s="56">
        <f t="shared" si="7"/>
        <v>-477129.69000000006</v>
      </c>
      <c r="P14" s="56">
        <v>851650.54</v>
      </c>
      <c r="Q14" s="56">
        <f t="shared" si="8"/>
        <v>-851535.12</v>
      </c>
      <c r="S14" s="1"/>
      <c r="T14" s="129"/>
      <c r="U14" s="1"/>
    </row>
    <row r="15" spans="1:22" ht="21" customHeight="1" x14ac:dyDescent="0.25">
      <c r="A15" s="128"/>
      <c r="B15" s="137"/>
      <c r="C15" s="142" t="s">
        <v>84</v>
      </c>
      <c r="D15" s="56">
        <v>58297.32</v>
      </c>
      <c r="E15" s="56">
        <v>58297.32</v>
      </c>
      <c r="F15" s="23">
        <f t="shared" si="3"/>
        <v>0</v>
      </c>
      <c r="G15" s="56">
        <v>58297.32</v>
      </c>
      <c r="H15" s="56">
        <f t="shared" si="4"/>
        <v>0</v>
      </c>
      <c r="I15" s="271"/>
      <c r="J15" s="56">
        <v>219422.57</v>
      </c>
      <c r="K15" s="56">
        <f t="shared" si="5"/>
        <v>-161125.25</v>
      </c>
      <c r="L15" s="56">
        <v>118863.12</v>
      </c>
      <c r="M15" s="56">
        <f t="shared" si="6"/>
        <v>-118863.12</v>
      </c>
      <c r="N15" s="56">
        <v>116844.26</v>
      </c>
      <c r="O15" s="56">
        <f t="shared" si="7"/>
        <v>-58546.939999999995</v>
      </c>
      <c r="P15" s="56">
        <v>3154637.98</v>
      </c>
      <c r="Q15" s="56">
        <f t="shared" si="8"/>
        <v>-3154637.98</v>
      </c>
      <c r="S15" s="1"/>
      <c r="T15" s="129"/>
      <c r="U15" s="1"/>
      <c r="V15" s="24"/>
    </row>
    <row r="16" spans="1:22" ht="21" customHeight="1" x14ac:dyDescent="0.25">
      <c r="A16" s="128"/>
      <c r="B16" s="137"/>
      <c r="C16" s="142" t="s">
        <v>86</v>
      </c>
      <c r="D16" s="144">
        <v>27715.41</v>
      </c>
      <c r="E16" s="144">
        <v>27619.51</v>
      </c>
      <c r="F16" s="29">
        <f t="shared" si="3"/>
        <v>95.900000000001455</v>
      </c>
      <c r="G16" s="144">
        <v>3665.61</v>
      </c>
      <c r="H16" s="144">
        <f t="shared" si="4"/>
        <v>24049.8</v>
      </c>
      <c r="I16" s="271"/>
      <c r="J16" s="144">
        <v>39855.89</v>
      </c>
      <c r="K16" s="144">
        <f t="shared" si="5"/>
        <v>-12140.48</v>
      </c>
      <c r="L16" s="144">
        <v>11367.13</v>
      </c>
      <c r="M16" s="144">
        <f t="shared" si="6"/>
        <v>-11271.229999999998</v>
      </c>
      <c r="N16" s="144">
        <v>5934.87</v>
      </c>
      <c r="O16" s="144">
        <f>+D16-N16</f>
        <v>21780.54</v>
      </c>
      <c r="P16" s="144">
        <v>20153.89</v>
      </c>
      <c r="Q16" s="144">
        <f>+F16-P16</f>
        <v>-20057.989999999998</v>
      </c>
      <c r="R16" s="129"/>
      <c r="S16" s="1"/>
      <c r="U16" s="1"/>
      <c r="V16" s="40"/>
    </row>
    <row r="17" spans="1:21" ht="7.5" customHeight="1" x14ac:dyDescent="0.25">
      <c r="A17" s="128"/>
      <c r="B17" s="137"/>
      <c r="C17" s="138"/>
      <c r="D17" s="73"/>
      <c r="E17" s="73"/>
      <c r="F17" s="33"/>
      <c r="G17" s="73"/>
      <c r="H17" s="31"/>
      <c r="I17" s="270"/>
      <c r="J17" s="73"/>
      <c r="K17" s="33"/>
      <c r="L17" s="73"/>
      <c r="M17" s="33"/>
      <c r="N17" s="73"/>
      <c r="O17" s="33"/>
      <c r="P17" s="73"/>
      <c r="Q17" s="33"/>
      <c r="S17" s="1"/>
    </row>
    <row r="18" spans="1:21" ht="21" customHeight="1" x14ac:dyDescent="0.3">
      <c r="A18" s="128"/>
      <c r="B18" s="210" t="s">
        <v>138</v>
      </c>
      <c r="C18" s="138"/>
      <c r="D18" s="209">
        <f>SUM(D19:D21)</f>
        <v>3416.18</v>
      </c>
      <c r="E18" s="209">
        <f>SUM(E19:E21)</f>
        <v>3413.32</v>
      </c>
      <c r="F18" s="209">
        <f>D18-E18</f>
        <v>2.8599999999996726</v>
      </c>
      <c r="G18" s="209">
        <f t="shared" ref="G18:Q18" si="9">SUM(G19:G21)</f>
        <v>5583.26</v>
      </c>
      <c r="H18" s="158">
        <f t="shared" si="9"/>
        <v>-2167.0800000000004</v>
      </c>
      <c r="I18" s="270"/>
      <c r="J18" s="209">
        <f t="shared" ref="J18:K18" si="10">SUM(J19:J21)</f>
        <v>30953.16</v>
      </c>
      <c r="K18" s="124">
        <f t="shared" si="10"/>
        <v>-27536.98</v>
      </c>
      <c r="L18" s="209">
        <f t="shared" ref="L18:M18" si="11">SUM(L19:L21)</f>
        <v>15860.98</v>
      </c>
      <c r="M18" s="124">
        <f t="shared" si="11"/>
        <v>-15858.119999999999</v>
      </c>
      <c r="N18" s="139">
        <f t="shared" si="9"/>
        <v>17303.650000000001</v>
      </c>
      <c r="O18" s="140">
        <f t="shared" si="9"/>
        <v>-13887.470000000001</v>
      </c>
      <c r="P18" s="139">
        <f t="shared" si="9"/>
        <v>27088.52</v>
      </c>
      <c r="Q18" s="140">
        <f t="shared" si="9"/>
        <v>-27085.66</v>
      </c>
      <c r="T18" s="40"/>
      <c r="U18" s="40"/>
    </row>
    <row r="19" spans="1:21" ht="21" hidden="1" customHeight="1" x14ac:dyDescent="0.25">
      <c r="A19" s="128"/>
      <c r="B19" s="137"/>
      <c r="C19" s="142"/>
      <c r="D19" s="56"/>
      <c r="E19" s="56"/>
      <c r="F19" s="23"/>
      <c r="G19" s="56"/>
      <c r="H19" s="54">
        <f>+D19-G19</f>
        <v>0</v>
      </c>
      <c r="I19" s="271"/>
      <c r="J19" s="56"/>
      <c r="K19" s="23">
        <f>+D19-J19</f>
        <v>0</v>
      </c>
      <c r="L19" s="56"/>
      <c r="M19" s="23">
        <f>+F19-L19</f>
        <v>0</v>
      </c>
      <c r="N19" s="56"/>
      <c r="O19" s="23">
        <f>+F19-N19</f>
        <v>0</v>
      </c>
      <c r="P19" s="56"/>
      <c r="Q19" s="23">
        <f>+H19-P19</f>
        <v>0</v>
      </c>
    </row>
    <row r="20" spans="1:21" ht="21" hidden="1" customHeight="1" x14ac:dyDescent="0.25">
      <c r="A20" s="128"/>
      <c r="B20" s="137"/>
      <c r="C20" s="142"/>
      <c r="D20" s="56"/>
      <c r="E20" s="56"/>
      <c r="F20" s="23"/>
      <c r="G20" s="56"/>
      <c r="H20" s="54">
        <f>+D20-G20</f>
        <v>0</v>
      </c>
      <c r="I20" s="271"/>
      <c r="J20" s="56"/>
      <c r="K20" s="23">
        <f>+D20-J20</f>
        <v>0</v>
      </c>
      <c r="L20" s="56"/>
      <c r="M20" s="23">
        <f>+F20-L20</f>
        <v>0</v>
      </c>
      <c r="N20" s="56"/>
      <c r="O20" s="23">
        <f>+F20-N20</f>
        <v>0</v>
      </c>
      <c r="P20" s="56"/>
      <c r="Q20" s="23">
        <f>+H20-P20</f>
        <v>0</v>
      </c>
    </row>
    <row r="21" spans="1:21" ht="21" customHeight="1" x14ac:dyDescent="0.25">
      <c r="A21" s="128"/>
      <c r="B21" s="137"/>
      <c r="C21" s="142" t="s">
        <v>124</v>
      </c>
      <c r="D21" s="144">
        <v>3416.18</v>
      </c>
      <c r="E21" s="144">
        <v>3413.32</v>
      </c>
      <c r="F21" s="29">
        <f>+D21-E21</f>
        <v>2.8599999999996726</v>
      </c>
      <c r="G21" s="144">
        <v>5583.26</v>
      </c>
      <c r="H21" s="144">
        <f>+D21-G21</f>
        <v>-2167.0800000000004</v>
      </c>
      <c r="I21" s="271"/>
      <c r="J21" s="144">
        <v>30953.16</v>
      </c>
      <c r="K21" s="144">
        <f>+D21-J21</f>
        <v>-27536.98</v>
      </c>
      <c r="L21" s="144">
        <v>15860.98</v>
      </c>
      <c r="M21" s="144">
        <f>+F21-L21</f>
        <v>-15858.119999999999</v>
      </c>
      <c r="N21" s="144">
        <v>17303.650000000001</v>
      </c>
      <c r="O21" s="144">
        <f>+D21-N21</f>
        <v>-13887.470000000001</v>
      </c>
      <c r="P21" s="144">
        <v>27088.52</v>
      </c>
      <c r="Q21" s="144">
        <f>+F21-P21</f>
        <v>-27085.66</v>
      </c>
      <c r="U21" s="1"/>
    </row>
    <row r="22" spans="1:21" ht="6" hidden="1" customHeight="1" x14ac:dyDescent="0.25">
      <c r="A22" s="128"/>
      <c r="B22" s="207"/>
      <c r="C22" s="136"/>
      <c r="D22" s="97"/>
      <c r="E22" s="97"/>
      <c r="F22" s="124"/>
      <c r="G22" s="97"/>
      <c r="H22" s="158"/>
      <c r="I22" s="270"/>
      <c r="J22" s="97"/>
      <c r="K22" s="124"/>
      <c r="L22" s="97"/>
      <c r="M22" s="124"/>
      <c r="N22" s="97"/>
      <c r="O22" s="124"/>
      <c r="P22" s="97"/>
      <c r="Q22" s="124"/>
    </row>
    <row r="23" spans="1:21" ht="6.75" customHeight="1" x14ac:dyDescent="0.25">
      <c r="A23" s="128"/>
      <c r="B23" s="137"/>
      <c r="C23" s="138"/>
      <c r="D23" s="32"/>
      <c r="E23" s="32"/>
      <c r="F23" s="33"/>
      <c r="G23" s="32"/>
      <c r="H23" s="31"/>
      <c r="I23" s="270"/>
      <c r="J23" s="276"/>
      <c r="K23" s="33"/>
      <c r="L23" s="276"/>
      <c r="M23" s="33"/>
      <c r="N23" s="32"/>
      <c r="O23" s="33"/>
      <c r="P23" s="32"/>
      <c r="Q23" s="33"/>
      <c r="U23" s="40"/>
    </row>
    <row r="24" spans="1:21" ht="19.5" thickBot="1" x14ac:dyDescent="0.35">
      <c r="A24" s="128"/>
      <c r="B24" s="211" t="s">
        <v>87</v>
      </c>
      <c r="C24" s="145"/>
      <c r="D24" s="212">
        <f>D10+D18+D22</f>
        <v>2475668.48</v>
      </c>
      <c r="E24" s="212">
        <f>E10+E18+E22</f>
        <v>2457057.2199999993</v>
      </c>
      <c r="F24" s="213">
        <f>+F10+F18</f>
        <v>18611.260000000373</v>
      </c>
      <c r="G24" s="214">
        <f>G10+G18+G22</f>
        <v>485735.01</v>
      </c>
      <c r="H24" s="273">
        <f>+H10+H18</f>
        <v>1989933.47</v>
      </c>
      <c r="I24" s="270"/>
      <c r="J24" s="279">
        <f>J10+J18+J22</f>
        <v>3104422.0700000003</v>
      </c>
      <c r="K24" s="215">
        <f>+K10+K18</f>
        <v>-628753.58999999985</v>
      </c>
      <c r="L24" s="279">
        <f>L10+L18+L22</f>
        <v>1630546.8599999999</v>
      </c>
      <c r="M24" s="215">
        <f>+M10+M18</f>
        <v>-1611935.6</v>
      </c>
      <c r="N24" s="146">
        <f>N10+N18+N22</f>
        <v>2035783.0000000002</v>
      </c>
      <c r="O24" s="147">
        <f>+O10+O18</f>
        <v>439885.48000000021</v>
      </c>
      <c r="P24" s="146">
        <f>P10+P18+P22</f>
        <v>5215406.6999999993</v>
      </c>
      <c r="Q24" s="147">
        <f>+Q10+Q18</f>
        <v>-5196795.4400000004</v>
      </c>
    </row>
    <row r="25" spans="1:21" ht="9" customHeight="1" thickTop="1" x14ac:dyDescent="0.25">
      <c r="A25" s="128"/>
      <c r="B25" s="138"/>
      <c r="C25" s="138"/>
      <c r="D25" s="30"/>
      <c r="E25" s="30"/>
      <c r="F25" s="30"/>
      <c r="G25" s="30"/>
      <c r="H25" s="30"/>
      <c r="I25" s="270"/>
      <c r="J25" s="30"/>
      <c r="K25" s="30"/>
      <c r="L25" s="30"/>
      <c r="M25" s="30"/>
      <c r="N25" s="30"/>
      <c r="O25" s="30"/>
      <c r="P25" s="30"/>
      <c r="Q25" s="30"/>
      <c r="R25" s="40"/>
      <c r="U25" s="40"/>
    </row>
    <row r="26" spans="1:21" ht="15.75" x14ac:dyDescent="0.25">
      <c r="A26" s="128"/>
      <c r="B26" s="216" t="s">
        <v>88</v>
      </c>
      <c r="C26" s="148"/>
      <c r="D26" s="149"/>
      <c r="E26" s="149"/>
      <c r="F26" s="150"/>
      <c r="G26" s="149"/>
      <c r="H26" s="16"/>
      <c r="I26" s="270"/>
      <c r="J26" s="275"/>
      <c r="K26" s="16"/>
      <c r="L26" s="275"/>
      <c r="M26" s="16"/>
      <c r="N26" s="149"/>
      <c r="O26" s="16"/>
      <c r="P26" s="149"/>
      <c r="Q26" s="16"/>
    </row>
    <row r="27" spans="1:21" ht="5.25" customHeight="1" x14ac:dyDescent="0.25">
      <c r="A27" s="128"/>
      <c r="B27" s="151"/>
      <c r="C27" s="138"/>
      <c r="D27" s="32"/>
      <c r="E27" s="32"/>
      <c r="F27" s="33"/>
      <c r="G27" s="32"/>
      <c r="H27" s="31"/>
      <c r="I27" s="270"/>
      <c r="J27" s="276"/>
      <c r="K27" s="31"/>
      <c r="L27" s="276"/>
      <c r="M27" s="31"/>
      <c r="N27" s="32"/>
      <c r="O27" s="31"/>
      <c r="P27" s="32"/>
      <c r="Q27" s="31"/>
    </row>
    <row r="28" spans="1:21" ht="21" customHeight="1" x14ac:dyDescent="0.3">
      <c r="A28" s="128"/>
      <c r="B28" s="217" t="s">
        <v>123</v>
      </c>
      <c r="C28" s="138"/>
      <c r="D28" s="209">
        <f>SUM(D29:D32)</f>
        <v>722285.31</v>
      </c>
      <c r="E28" s="209">
        <f>SUM(E29:E32)</f>
        <v>562456.1399999999</v>
      </c>
      <c r="F28" s="209">
        <f>D28-E28</f>
        <v>159829.17000000016</v>
      </c>
      <c r="G28" s="157">
        <f>SUM(G29:G32)</f>
        <v>778043.42999999993</v>
      </c>
      <c r="H28" s="158">
        <f t="shared" ref="H28:Q28" si="12">SUM(H29:H32)</f>
        <v>-55758.12000000009</v>
      </c>
      <c r="I28" s="270"/>
      <c r="J28" s="228">
        <f>SUM(J29:J32)</f>
        <v>2483358.0699999998</v>
      </c>
      <c r="K28" s="158">
        <f t="shared" ref="K28:M28" si="13">SUM(K29:K32)</f>
        <v>-1761072.7599999998</v>
      </c>
      <c r="L28" s="228">
        <f>SUM(L29:L32)</f>
        <v>2696880.32</v>
      </c>
      <c r="M28" s="158">
        <f t="shared" si="13"/>
        <v>-2537051.15</v>
      </c>
      <c r="N28" s="35">
        <f t="shared" si="12"/>
        <v>3276705.5300000003</v>
      </c>
      <c r="O28" s="152">
        <f t="shared" si="12"/>
        <v>-2554420.2200000002</v>
      </c>
      <c r="P28" s="35">
        <f t="shared" si="12"/>
        <v>2749763.88</v>
      </c>
      <c r="Q28" s="152">
        <f t="shared" si="12"/>
        <v>-2589934.71</v>
      </c>
      <c r="R28" s="153"/>
    </row>
    <row r="29" spans="1:21" ht="21" customHeight="1" x14ac:dyDescent="0.25">
      <c r="A29" s="128"/>
      <c r="B29" s="217"/>
      <c r="C29" s="142" t="s">
        <v>135</v>
      </c>
      <c r="D29" s="39">
        <v>599340.32999999996</v>
      </c>
      <c r="E29" s="39">
        <v>460481.19</v>
      </c>
      <c r="F29" s="23">
        <f t="shared" ref="F29:F32" si="14">+D29-E29</f>
        <v>138859.13999999996</v>
      </c>
      <c r="G29" s="39">
        <v>584557.67000000004</v>
      </c>
      <c r="H29" s="60">
        <f>+D29-G29</f>
        <v>14782.659999999916</v>
      </c>
      <c r="I29" s="271"/>
      <c r="J29" s="277">
        <v>1978451.42</v>
      </c>
      <c r="K29" s="39">
        <f>+D29-J29</f>
        <v>-1379111.0899999999</v>
      </c>
      <c r="L29" s="277">
        <v>2007138.84</v>
      </c>
      <c r="M29" s="39">
        <f>+F29-L29</f>
        <v>-1868279.7000000002</v>
      </c>
      <c r="N29" s="39">
        <v>1991592.86</v>
      </c>
      <c r="O29" s="39">
        <f>+D29-N29</f>
        <v>-1392252.5300000003</v>
      </c>
      <c r="P29" s="39">
        <v>1927554.18</v>
      </c>
      <c r="Q29" s="39">
        <f>+F29-P29</f>
        <v>-1788695.04</v>
      </c>
      <c r="R29" s="154"/>
      <c r="S29" s="38"/>
      <c r="T29" s="129"/>
    </row>
    <row r="30" spans="1:21" ht="21" customHeight="1" x14ac:dyDescent="0.25">
      <c r="A30" s="128"/>
      <c r="B30" s="151"/>
      <c r="C30" s="142" t="s">
        <v>136</v>
      </c>
      <c r="D30" s="39">
        <v>28487.43</v>
      </c>
      <c r="E30" s="39">
        <v>23438.1</v>
      </c>
      <c r="F30" s="23">
        <f t="shared" si="14"/>
        <v>5049.3300000000017</v>
      </c>
      <c r="G30" s="39">
        <v>37795.11</v>
      </c>
      <c r="H30" s="60">
        <f>+D30-G30</f>
        <v>-9307.68</v>
      </c>
      <c r="I30" s="271"/>
      <c r="J30" s="277">
        <v>124404.12</v>
      </c>
      <c r="K30" s="39">
        <f>+D30-J30</f>
        <v>-95916.69</v>
      </c>
      <c r="L30" s="277">
        <v>145613.54</v>
      </c>
      <c r="M30" s="39">
        <f>+F30-L30</f>
        <v>-140564.21000000002</v>
      </c>
      <c r="N30" s="39">
        <v>140782.29999999999</v>
      </c>
      <c r="O30" s="39">
        <f>+D30-N30</f>
        <v>-112294.87</v>
      </c>
      <c r="P30" s="39">
        <v>191495.52</v>
      </c>
      <c r="Q30" s="39">
        <f>+F30-P30</f>
        <v>-186446.19</v>
      </c>
      <c r="R30" s="155"/>
      <c r="S30" s="40"/>
    </row>
    <row r="31" spans="1:21" ht="21" customHeight="1" x14ac:dyDescent="0.25">
      <c r="A31" s="128"/>
      <c r="B31" s="151"/>
      <c r="C31" s="142" t="s">
        <v>137</v>
      </c>
      <c r="D31" s="39">
        <v>46944.3</v>
      </c>
      <c r="E31" s="39">
        <v>42955.26</v>
      </c>
      <c r="F31" s="23">
        <f t="shared" si="14"/>
        <v>3989.0400000000009</v>
      </c>
      <c r="G31" s="39">
        <v>31736.33</v>
      </c>
      <c r="H31" s="60">
        <f>+D31-G31</f>
        <v>15207.970000000001</v>
      </c>
      <c r="I31" s="271"/>
      <c r="J31" s="277">
        <v>106792.48</v>
      </c>
      <c r="K31" s="39">
        <f>+D31-J31</f>
        <v>-59848.179999999993</v>
      </c>
      <c r="L31" s="277">
        <f>504005.57-L37</f>
        <v>126465.57</v>
      </c>
      <c r="M31" s="39">
        <f>+F31-L31</f>
        <v>-122476.53</v>
      </c>
      <c r="N31" s="39">
        <v>99456.780000000028</v>
      </c>
      <c r="O31" s="39">
        <f t="shared" ref="O31" si="15">+D31-N31</f>
        <v>-52512.480000000025</v>
      </c>
      <c r="P31" s="39">
        <v>109577.48</v>
      </c>
      <c r="Q31" s="39">
        <f t="shared" ref="Q31" si="16">+F31-P31</f>
        <v>-105588.44</v>
      </c>
      <c r="R31" s="155"/>
      <c r="S31" s="24"/>
    </row>
    <row r="32" spans="1:21" ht="21" customHeight="1" x14ac:dyDescent="0.25">
      <c r="A32" s="128"/>
      <c r="B32" s="151"/>
      <c r="C32" s="142" t="s">
        <v>153</v>
      </c>
      <c r="D32" s="39">
        <v>47513.25</v>
      </c>
      <c r="E32" s="39">
        <v>35581.589999999997</v>
      </c>
      <c r="F32" s="23">
        <f t="shared" si="14"/>
        <v>11931.660000000003</v>
      </c>
      <c r="G32" s="39">
        <v>123954.32</v>
      </c>
      <c r="H32" s="60">
        <f>+D32-G32</f>
        <v>-76441.070000000007</v>
      </c>
      <c r="I32" s="271"/>
      <c r="J32" s="277">
        <v>273710.05</v>
      </c>
      <c r="K32" s="39">
        <f>+D32-J32</f>
        <v>-226196.8</v>
      </c>
      <c r="L32" s="277">
        <v>417662.37</v>
      </c>
      <c r="M32" s="39">
        <f>+F32-L32</f>
        <v>-405730.70999999996</v>
      </c>
      <c r="N32" s="39">
        <v>1044873.59</v>
      </c>
      <c r="O32" s="39">
        <f>+D32-N32</f>
        <v>-997360.34</v>
      </c>
      <c r="P32" s="39">
        <v>521136.7</v>
      </c>
      <c r="Q32" s="39">
        <f>+F32-P32</f>
        <v>-509205.04000000004</v>
      </c>
      <c r="R32" s="155"/>
      <c r="S32" s="24"/>
    </row>
    <row r="33" spans="1:20" ht="6.75" customHeight="1" x14ac:dyDescent="0.25">
      <c r="A33" s="128"/>
      <c r="B33" s="151"/>
      <c r="C33" s="156"/>
      <c r="D33" s="157"/>
      <c r="E33" s="157"/>
      <c r="F33" s="124"/>
      <c r="G33" s="229"/>
      <c r="H33" s="209"/>
      <c r="I33" s="270"/>
      <c r="J33" s="57"/>
      <c r="K33" s="228"/>
      <c r="L33" s="57"/>
      <c r="M33" s="228"/>
      <c r="N33" s="157"/>
      <c r="O33" s="158"/>
      <c r="P33" s="157"/>
      <c r="Q33" s="158"/>
    </row>
    <row r="34" spans="1:20" ht="10.5" hidden="1" customHeight="1" x14ac:dyDescent="0.25">
      <c r="A34" s="128"/>
      <c r="B34" s="151"/>
      <c r="C34" s="138"/>
      <c r="D34" s="32"/>
      <c r="E34" s="32"/>
      <c r="F34" s="33"/>
      <c r="G34" s="32"/>
      <c r="H34" s="31"/>
      <c r="I34" s="270"/>
      <c r="J34" s="276"/>
      <c r="K34" s="31"/>
      <c r="L34" s="276"/>
      <c r="M34" s="31"/>
      <c r="N34" s="32"/>
      <c r="O34" s="31"/>
      <c r="P34" s="32"/>
      <c r="Q34" s="31"/>
      <c r="S34" s="40"/>
      <c r="T34" s="1"/>
    </row>
    <row r="35" spans="1:20" ht="21" hidden="1" customHeight="1" x14ac:dyDescent="0.3">
      <c r="A35" s="128"/>
      <c r="B35" s="217" t="s">
        <v>130</v>
      </c>
      <c r="C35" s="138"/>
      <c r="D35" s="209">
        <f>SUM(D36:D38)</f>
        <v>0</v>
      </c>
      <c r="E35" s="209">
        <f>SUM(E36:E38)</f>
        <v>0</v>
      </c>
      <c r="F35" s="209">
        <f>D35-E35</f>
        <v>0</v>
      </c>
      <c r="G35" s="157">
        <f>SUM(G36:G38)</f>
        <v>0</v>
      </c>
      <c r="H35" s="158">
        <f>+H37+H38+H36</f>
        <v>0</v>
      </c>
      <c r="I35" s="270"/>
      <c r="J35" s="228">
        <f>SUM(J36:J38)</f>
        <v>0</v>
      </c>
      <c r="K35" s="158">
        <f>+K37+K38+K36</f>
        <v>0</v>
      </c>
      <c r="L35" s="228">
        <f>SUM(L36:L38)</f>
        <v>377540</v>
      </c>
      <c r="M35" s="158">
        <f>+M37+M38+M36</f>
        <v>-377540</v>
      </c>
      <c r="N35" s="35">
        <f>SUM(N36:N38)</f>
        <v>377426.33</v>
      </c>
      <c r="O35" s="35">
        <f>SUM(O36:O38)</f>
        <v>-377426.33</v>
      </c>
      <c r="P35" s="35">
        <f>SUM(P36:P38)</f>
        <v>1704</v>
      </c>
      <c r="Q35" s="35">
        <f>SUM(Q36:Q38)</f>
        <v>-1704</v>
      </c>
    </row>
    <row r="36" spans="1:20" ht="21" hidden="1" customHeight="1" x14ac:dyDescent="0.25">
      <c r="A36" s="128"/>
      <c r="B36" s="217"/>
      <c r="C36" s="142" t="s">
        <v>118</v>
      </c>
      <c r="D36" s="159">
        <v>0</v>
      </c>
      <c r="E36" s="159">
        <v>0</v>
      </c>
      <c r="F36" s="160">
        <f>+D36-E36</f>
        <v>0</v>
      </c>
      <c r="G36" s="159">
        <v>0</v>
      </c>
      <c r="H36" s="60">
        <f>+D36-G36</f>
        <v>0</v>
      </c>
      <c r="I36" s="271"/>
      <c r="J36" s="159">
        <v>0</v>
      </c>
      <c r="K36" s="39">
        <f>+D36-J36</f>
        <v>0</v>
      </c>
      <c r="L36" s="159">
        <v>0</v>
      </c>
      <c r="M36" s="39">
        <f>+F36-L36</f>
        <v>0</v>
      </c>
      <c r="N36" s="159">
        <v>26.33</v>
      </c>
      <c r="O36" s="39">
        <f>+D36-N36</f>
        <v>-26.33</v>
      </c>
      <c r="P36" s="159">
        <v>1704</v>
      </c>
      <c r="Q36" s="39">
        <f>+F36-P36</f>
        <v>-1704</v>
      </c>
    </row>
    <row r="37" spans="1:20" ht="20.25" hidden="1" customHeight="1" x14ac:dyDescent="0.25">
      <c r="A37" s="128"/>
      <c r="B37" s="151"/>
      <c r="C37" s="142" t="s">
        <v>113</v>
      </c>
      <c r="D37" s="39">
        <v>0</v>
      </c>
      <c r="E37" s="39">
        <v>0</v>
      </c>
      <c r="F37" s="23">
        <f>+D37-E37</f>
        <v>0</v>
      </c>
      <c r="G37" s="39">
        <v>0</v>
      </c>
      <c r="H37" s="60">
        <f>+D37-G37</f>
        <v>0</v>
      </c>
      <c r="I37" s="271"/>
      <c r="J37" s="277">
        <v>0</v>
      </c>
      <c r="K37" s="39">
        <f>+D37-J37</f>
        <v>0</v>
      </c>
      <c r="L37" s="277">
        <v>377540</v>
      </c>
      <c r="M37" s="39">
        <f>+F37-L37</f>
        <v>-377540</v>
      </c>
      <c r="N37" s="39">
        <v>377400</v>
      </c>
      <c r="O37" s="39">
        <f>+D37-N37</f>
        <v>-377400</v>
      </c>
      <c r="P37" s="39">
        <v>0</v>
      </c>
      <c r="Q37" s="39">
        <f>+F37-P37</f>
        <v>0</v>
      </c>
    </row>
    <row r="38" spans="1:20" ht="20.25" hidden="1" customHeight="1" x14ac:dyDescent="0.25">
      <c r="A38" s="128"/>
      <c r="B38" s="218"/>
      <c r="C38" s="161" t="s">
        <v>114</v>
      </c>
      <c r="D38" s="28">
        <v>0</v>
      </c>
      <c r="E38" s="28">
        <v>0</v>
      </c>
      <c r="F38" s="66">
        <f>+D38-E38</f>
        <v>0</v>
      </c>
      <c r="G38" s="28">
        <v>0</v>
      </c>
      <c r="H38" s="229">
        <f>+D38-G38</f>
        <v>0</v>
      </c>
      <c r="I38" s="271"/>
      <c r="J38" s="76">
        <v>0</v>
      </c>
      <c r="K38" s="28">
        <f>+D38-J38</f>
        <v>0</v>
      </c>
      <c r="L38" s="76">
        <v>0</v>
      </c>
      <c r="M38" s="28">
        <f>+F38-L38</f>
        <v>0</v>
      </c>
      <c r="N38" s="28">
        <v>0</v>
      </c>
      <c r="O38" s="28">
        <f>+D38-N38</f>
        <v>0</v>
      </c>
      <c r="P38" s="28">
        <v>0</v>
      </c>
      <c r="Q38" s="28">
        <f>+F38-P38</f>
        <v>0</v>
      </c>
    </row>
    <row r="39" spans="1:20" ht="6.75" hidden="1" customHeight="1" x14ac:dyDescent="0.25">
      <c r="A39" s="128"/>
      <c r="B39" s="137"/>
      <c r="C39" s="138"/>
      <c r="D39" s="204"/>
      <c r="E39" s="204"/>
      <c r="F39" s="205"/>
      <c r="G39" s="204"/>
      <c r="H39" s="274"/>
      <c r="I39" s="270"/>
      <c r="J39" s="278"/>
      <c r="K39" s="205"/>
      <c r="L39" s="278"/>
      <c r="M39" s="205"/>
      <c r="N39" s="204"/>
      <c r="O39" s="205"/>
      <c r="P39" s="204"/>
      <c r="Q39" s="205"/>
      <c r="S39" s="162"/>
      <c r="T39" s="162"/>
    </row>
    <row r="40" spans="1:20" ht="19.5" thickBot="1" x14ac:dyDescent="0.35">
      <c r="A40" s="128"/>
      <c r="B40" s="211" t="s">
        <v>89</v>
      </c>
      <c r="C40" s="145"/>
      <c r="D40" s="212">
        <f t="shared" ref="D40:O40" si="17">D28+D35</f>
        <v>722285.31</v>
      </c>
      <c r="E40" s="212">
        <f t="shared" si="17"/>
        <v>562456.1399999999</v>
      </c>
      <c r="F40" s="213">
        <f t="shared" si="17"/>
        <v>159829.17000000016</v>
      </c>
      <c r="G40" s="214">
        <f t="shared" si="17"/>
        <v>778043.42999999993</v>
      </c>
      <c r="H40" s="273">
        <f t="shared" si="17"/>
        <v>-55758.12000000009</v>
      </c>
      <c r="I40" s="270"/>
      <c r="J40" s="279">
        <f t="shared" ref="J40:K40" si="18">J28+J35</f>
        <v>2483358.0699999998</v>
      </c>
      <c r="K40" s="215">
        <f t="shared" si="18"/>
        <v>-1761072.7599999998</v>
      </c>
      <c r="L40" s="279">
        <f t="shared" ref="L40:M40" si="19">L28+L35</f>
        <v>3074420.32</v>
      </c>
      <c r="M40" s="215">
        <f t="shared" si="19"/>
        <v>-2914591.15</v>
      </c>
      <c r="N40" s="146">
        <f t="shared" si="17"/>
        <v>3654131.8600000003</v>
      </c>
      <c r="O40" s="147">
        <f t="shared" si="17"/>
        <v>-2931846.5500000003</v>
      </c>
      <c r="P40" s="146">
        <f t="shared" ref="P40:Q40" si="20">P28+P35</f>
        <v>2751467.88</v>
      </c>
      <c r="Q40" s="147">
        <f t="shared" si="20"/>
        <v>-2591638.71</v>
      </c>
      <c r="T40" s="40"/>
    </row>
    <row r="41" spans="1:20" ht="8.25" customHeight="1" thickTop="1" thickBot="1" x14ac:dyDescent="0.3">
      <c r="A41" s="128"/>
      <c r="B41" s="138"/>
      <c r="C41" s="138"/>
      <c r="D41" s="30"/>
      <c r="E41" s="197"/>
      <c r="F41" s="197"/>
      <c r="G41" s="30"/>
      <c r="H41" s="30"/>
      <c r="I41" s="270"/>
      <c r="J41" s="30"/>
      <c r="K41" s="30"/>
      <c r="L41" s="30"/>
      <c r="M41" s="30"/>
      <c r="N41" s="30"/>
      <c r="O41" s="30"/>
      <c r="P41" s="30"/>
      <c r="Q41" s="30"/>
      <c r="S41" s="1"/>
      <c r="T41" s="1"/>
    </row>
    <row r="42" spans="1:20" ht="7.5" customHeight="1" thickTop="1" x14ac:dyDescent="0.25">
      <c r="A42" s="128"/>
      <c r="B42" s="219"/>
      <c r="C42" s="163"/>
      <c r="D42" s="199"/>
      <c r="E42" s="198"/>
      <c r="F42" s="198"/>
      <c r="G42" s="164"/>
      <c r="H42" s="164"/>
      <c r="I42" s="270"/>
      <c r="J42" s="165"/>
      <c r="K42" s="165"/>
      <c r="L42" s="165"/>
      <c r="M42" s="165"/>
      <c r="N42" s="164"/>
      <c r="O42" s="165"/>
      <c r="P42" s="164"/>
      <c r="Q42" s="165"/>
    </row>
    <row r="43" spans="1:20" ht="19.5" thickBot="1" x14ac:dyDescent="0.35">
      <c r="A43" s="128"/>
      <c r="B43" s="220" t="s">
        <v>112</v>
      </c>
      <c r="C43" s="263"/>
      <c r="D43" s="221">
        <f>+D24-D40</f>
        <v>1753383.17</v>
      </c>
      <c r="E43" s="222">
        <f>E24-E40</f>
        <v>1894601.0799999994</v>
      </c>
      <c r="F43" s="221">
        <f>D43-E43</f>
        <v>-141217.90999999945</v>
      </c>
      <c r="G43" s="223">
        <f t="shared" ref="G43:Q43" si="21">G24-G40</f>
        <v>-292308.41999999993</v>
      </c>
      <c r="H43" s="223">
        <f t="shared" si="21"/>
        <v>2045691.59</v>
      </c>
      <c r="I43" s="270"/>
      <c r="J43" s="223">
        <f t="shared" ref="J43:K43" si="22">J24-J40</f>
        <v>621064.00000000047</v>
      </c>
      <c r="K43" s="223">
        <f t="shared" si="22"/>
        <v>1132319.17</v>
      </c>
      <c r="L43" s="223">
        <f t="shared" ref="L43:M43" si="23">L24-L40</f>
        <v>-1443873.46</v>
      </c>
      <c r="M43" s="223">
        <f t="shared" si="23"/>
        <v>1302655.5499999998</v>
      </c>
      <c r="N43" s="166">
        <f t="shared" si="21"/>
        <v>-1618348.86</v>
      </c>
      <c r="O43" s="167">
        <f t="shared" si="21"/>
        <v>3371732.0300000003</v>
      </c>
      <c r="P43" s="166">
        <f t="shared" si="21"/>
        <v>2463938.8199999994</v>
      </c>
      <c r="Q43" s="167">
        <f t="shared" si="21"/>
        <v>-2605156.7300000004</v>
      </c>
    </row>
    <row r="44" spans="1:20" ht="16.5" thickTop="1" x14ac:dyDescent="0.25">
      <c r="A44" s="128"/>
      <c r="B44" s="128"/>
      <c r="C44" s="128"/>
      <c r="D44" s="26"/>
      <c r="E44" s="26"/>
      <c r="F44" s="26"/>
      <c r="G44" s="26"/>
      <c r="J44" s="26"/>
      <c r="L44" s="26"/>
      <c r="N44" s="26"/>
      <c r="P44" s="26"/>
    </row>
    <row r="45" spans="1:20" ht="15.75" x14ac:dyDescent="0.25">
      <c r="A45" s="128"/>
      <c r="B45" s="128"/>
      <c r="C45" s="128"/>
      <c r="D45" s="26"/>
      <c r="E45" s="128"/>
      <c r="F45" s="128"/>
      <c r="G45" s="128"/>
      <c r="H45" s="40"/>
      <c r="I45" s="40"/>
      <c r="J45" s="128"/>
      <c r="K45" s="40"/>
      <c r="L45" s="128"/>
      <c r="M45" s="40"/>
      <c r="N45" s="128"/>
      <c r="O45" s="40"/>
      <c r="P45" s="128"/>
      <c r="Q45" s="40"/>
    </row>
    <row r="46" spans="1:20" ht="15.75" x14ac:dyDescent="0.25">
      <c r="A46" s="128"/>
      <c r="B46" s="128"/>
      <c r="C46" s="128"/>
      <c r="D46" s="168"/>
      <c r="E46" s="128"/>
      <c r="F46" s="128"/>
      <c r="G46" s="128"/>
      <c r="H46" s="40"/>
      <c r="I46" s="40"/>
      <c r="J46" s="128"/>
      <c r="K46" s="40"/>
      <c r="L46" s="128"/>
      <c r="M46" s="40"/>
      <c r="N46" s="26"/>
      <c r="O46" s="40"/>
      <c r="P46" s="26"/>
      <c r="Q46" s="40"/>
    </row>
    <row r="47" spans="1:20" ht="15.75" x14ac:dyDescent="0.25">
      <c r="A47" s="128"/>
      <c r="B47" s="128"/>
      <c r="C47" s="128"/>
      <c r="D47" s="128"/>
      <c r="E47" s="128"/>
      <c r="F47" s="128"/>
      <c r="G47" s="128"/>
      <c r="J47" s="128"/>
      <c r="L47" s="128"/>
      <c r="N47" s="128"/>
      <c r="P47" s="128"/>
    </row>
    <row r="51" spans="2:17" s="169" customFormat="1" ht="17.25" customHeight="1" x14ac:dyDescent="0.3">
      <c r="B51" s="387" t="s">
        <v>151</v>
      </c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224"/>
      <c r="Q51" s="224"/>
    </row>
    <row r="61" spans="2:17" x14ac:dyDescent="0.2">
      <c r="B61" s="206"/>
      <c r="C61" s="206"/>
    </row>
    <row r="62" spans="2:17" x14ac:dyDescent="0.2">
      <c r="B62" s="206"/>
      <c r="C62" s="206"/>
    </row>
    <row r="63" spans="2:17" x14ac:dyDescent="0.2">
      <c r="B63" s="206"/>
      <c r="C63" s="206"/>
      <c r="D63" s="1"/>
      <c r="G63" s="170"/>
      <c r="J63" s="170"/>
      <c r="L63" s="170"/>
      <c r="N63" s="170"/>
      <c r="P63" s="170"/>
    </row>
    <row r="64" spans="2:17" x14ac:dyDescent="0.2">
      <c r="B64" s="206"/>
      <c r="C64" s="206"/>
      <c r="E64" s="1"/>
      <c r="F64" s="40"/>
    </row>
    <row r="68" spans="5:5" x14ac:dyDescent="0.2">
      <c r="E68" s="40"/>
    </row>
    <row r="69" spans="5:5" x14ac:dyDescent="0.2">
      <c r="E69" s="40"/>
    </row>
  </sheetData>
  <mergeCells count="17">
    <mergeCell ref="A3:O3"/>
    <mergeCell ref="A4:O4"/>
    <mergeCell ref="A5:O5"/>
    <mergeCell ref="N6:N8"/>
    <mergeCell ref="O6:O8"/>
    <mergeCell ref="F6:F8"/>
    <mergeCell ref="D6:D8"/>
    <mergeCell ref="E6:E8"/>
    <mergeCell ref="H6:H8"/>
    <mergeCell ref="G6:G8"/>
    <mergeCell ref="L6:L8"/>
    <mergeCell ref="M6:M8"/>
    <mergeCell ref="J6:J8"/>
    <mergeCell ref="K6:K8"/>
    <mergeCell ref="P6:P8"/>
    <mergeCell ref="Q6:Q8"/>
    <mergeCell ref="B51:O51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:G24 F43 L35 L24 F18 F10 L31 N24 H24 H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Balance-Anexo1A</vt:lpstr>
      <vt:lpstr>Resultados-Anexo2A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2020-06-01T15:55:08Z</cp:lastPrinted>
  <dcterms:created xsi:type="dcterms:W3CDTF">2004-04-13T04:53:39Z</dcterms:created>
  <dcterms:modified xsi:type="dcterms:W3CDTF">2020-06-24T16:16:09Z</dcterms:modified>
</cp:coreProperties>
</file>