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19\PORTAL DE TRANSPARENCIA 2019\ACTUALIZACIÓN A JUNIO 2019\CONTABILIDAD\"/>
    </mc:Choice>
  </mc:AlternateContent>
  <xr:revisionPtr revIDLastSave="0" documentId="13_ncr:1_{13E84101-5F03-460E-809C-2D8613D2A812}" xr6:coauthVersionLast="43" xr6:coauthVersionMax="43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'Balance-Anexo1'!$B$2:$Q$58</definedName>
    <definedName name="_xlnm.Print_Area" localSheetId="2">'Balance-Anexo1A'!$A$2:$H$120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6" l="1"/>
  <c r="G109" i="5"/>
  <c r="G105" i="5"/>
  <c r="G103" i="5" s="1"/>
  <c r="G100" i="5"/>
  <c r="G95" i="5"/>
  <c r="G84" i="5"/>
  <c r="G76" i="5"/>
  <c r="G72" i="5"/>
  <c r="G58" i="5"/>
  <c r="G51" i="5"/>
  <c r="G48" i="5"/>
  <c r="G45" i="5" s="1"/>
  <c r="G38" i="5"/>
  <c r="G23" i="5" s="1"/>
  <c r="G22" i="5" s="1"/>
  <c r="G34" i="5"/>
  <c r="G29" i="5"/>
  <c r="G24" i="5"/>
  <c r="G19" i="5"/>
  <c r="G14" i="5" s="1"/>
  <c r="G83" i="5" l="1"/>
  <c r="F72" i="5"/>
  <c r="G8" i="5" l="1"/>
  <c r="D9" i="6" l="1"/>
  <c r="G66" i="5" l="1"/>
  <c r="G80" i="5" s="1"/>
  <c r="E34" i="6" l="1"/>
  <c r="D34" i="6"/>
  <c r="F35" i="6"/>
  <c r="H30" i="5" l="1"/>
  <c r="H31" i="5"/>
  <c r="H32" i="5"/>
  <c r="E27" i="6" l="1"/>
  <c r="D27" i="6" l="1"/>
  <c r="F27" i="6" s="1"/>
  <c r="F37" i="6" l="1"/>
  <c r="F34" i="6" l="1"/>
  <c r="E9" i="6" l="1"/>
  <c r="F31" i="6"/>
  <c r="G61" i="5" l="1"/>
  <c r="K17" i="1" l="1"/>
  <c r="K16" i="1"/>
  <c r="F105" i="5"/>
  <c r="K35" i="1"/>
  <c r="K27" i="1"/>
  <c r="K28" i="1"/>
  <c r="K18" i="1"/>
  <c r="H25" i="5"/>
  <c r="H26" i="5"/>
  <c r="H27" i="5"/>
  <c r="K19" i="1"/>
  <c r="F13" i="6"/>
  <c r="F14" i="6"/>
  <c r="H73" i="5"/>
  <c r="H67" i="5"/>
  <c r="H68" i="5"/>
  <c r="H69" i="5"/>
  <c r="H70" i="5"/>
  <c r="H49" i="5"/>
  <c r="F9" i="6"/>
  <c r="H106" i="5"/>
  <c r="H78" i="5"/>
  <c r="E39" i="6"/>
  <c r="H94" i="5"/>
  <c r="K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5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7" i="6"/>
  <c r="H20" i="5"/>
  <c r="F36" i="6"/>
  <c r="F29" i="6"/>
  <c r="F28" i="6"/>
  <c r="F15" i="6"/>
  <c r="F12" i="6"/>
  <c r="F11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K26" i="1"/>
  <c r="F84" i="5"/>
  <c r="F76" i="5"/>
  <c r="F30" i="6"/>
  <c r="H104" i="5"/>
  <c r="F10" i="6"/>
  <c r="F20" i="6"/>
  <c r="K14" i="1"/>
  <c r="K34" i="1"/>
  <c r="H48" i="5" l="1"/>
  <c r="H58" i="5"/>
  <c r="H66" i="5"/>
  <c r="H100" i="5"/>
  <c r="F83" i="5"/>
  <c r="I34" i="1" s="1"/>
  <c r="N34" i="1" s="1"/>
  <c r="F103" i="5"/>
  <c r="I35" i="1" s="1"/>
  <c r="N35" i="1" s="1"/>
  <c r="N14" i="1"/>
  <c r="N36" i="1"/>
  <c r="N27" i="1"/>
  <c r="N26" i="1"/>
  <c r="N19" i="1"/>
  <c r="N18" i="1"/>
  <c r="N17" i="1"/>
  <c r="K30" i="1"/>
  <c r="D39" i="6"/>
  <c r="H24" i="5"/>
  <c r="H103" i="5"/>
  <c r="H45" i="5"/>
  <c r="H95" i="5"/>
  <c r="H29" i="5"/>
  <c r="E23" i="6"/>
  <c r="H34" i="5"/>
  <c r="H76" i="5"/>
  <c r="H38" i="5"/>
  <c r="F17" i="6"/>
  <c r="F23" i="6" s="1"/>
  <c r="H72" i="5"/>
  <c r="H8" i="5"/>
  <c r="D23" i="6"/>
  <c r="F23" i="5"/>
  <c r="F22" i="5" s="1"/>
  <c r="F61" i="5" s="1"/>
  <c r="I28" i="1"/>
  <c r="N28" i="1" s="1"/>
  <c r="F80" i="5"/>
  <c r="K15" i="1"/>
  <c r="H19" i="5"/>
  <c r="H14" i="5" s="1"/>
  <c r="H51" i="5"/>
  <c r="H84" i="5"/>
  <c r="F112" i="5" l="1"/>
  <c r="F114" i="5" s="1"/>
  <c r="K21" i="1"/>
  <c r="N15" i="1"/>
  <c r="N30" i="1"/>
  <c r="I30" i="1"/>
  <c r="I39" i="1"/>
  <c r="D42" i="6"/>
  <c r="E42" i="6"/>
  <c r="F39" i="6"/>
  <c r="H83" i="5"/>
  <c r="H80" i="5"/>
  <c r="H23" i="5"/>
  <c r="H22" i="5" s="1"/>
  <c r="H61" i="5" s="1"/>
  <c r="I16" i="1"/>
  <c r="G112" i="5" l="1"/>
  <c r="G114" i="5" s="1"/>
  <c r="H111" i="5"/>
  <c r="K37" i="1"/>
  <c r="I42" i="1"/>
  <c r="N16" i="1"/>
  <c r="N21" i="1" s="1"/>
  <c r="I21" i="1"/>
  <c r="F42" i="6"/>
  <c r="H109" i="5" l="1"/>
  <c r="H112" i="5" s="1"/>
  <c r="H114" i="5" s="1"/>
  <c r="N37" i="1"/>
  <c r="N39" i="1" s="1"/>
  <c r="N42" i="1" s="1"/>
  <c r="K39" i="1"/>
  <c r="K42" i="1" s="1"/>
</calcChain>
</file>

<file path=xl/sharedStrings.xml><?xml version="1.0" encoding="utf-8"?>
<sst xmlns="http://schemas.openxmlformats.org/spreadsheetml/2006/main" count="173" uniqueCount="153">
  <si>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</si>
  <si>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</si>
  <si>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</si>
  <si>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</si>
  <si>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</si>
  <si>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</si>
  <si>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</si>
  <si>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</si>
  <si>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</si>
  <si>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</si>
  <si>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</si>
  <si>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</si>
  <si>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</si>
  <si>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</si>
  <si>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</si>
  <si>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</si>
  <si>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</si>
  <si>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</si>
  <si>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</si>
  <si>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</si>
  <si>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</si>
  <si>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</si>
  <si>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</si>
  <si>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</si>
  <si>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</si>
  <si>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</si>
  <si>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</si>
  <si>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</si>
  <si>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</si>
  <si>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</si>
  <si>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</si>
  <si>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</si>
  <si>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</si>
  <si>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</si>
  <si>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</si>
  <si>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</si>
  <si>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</si>
  <si>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</si>
  <si>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</si>
  <si>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</si>
  <si>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</si>
  <si>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</si>
  <si>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</si>
  <si>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</si>
  <si>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</si>
  <si>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</si>
  <si>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</si>
  <si>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</si>
  <si>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</si>
  <si>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</si>
  <si>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</si>
  <si>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</si>
  <si>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</si>
  <si>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</si>
  <si>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</si>
  <si>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</si>
  <si>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</si>
  <si>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</si>
  <si>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</si>
  <si>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</si>
  <si>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</si>
  <si>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</si>
  <si>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</si>
  <si>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</si>
  <si>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</si>
  <si>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</si>
  <si>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</si>
  <si>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</si>
  <si>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</si>
  <si>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</si>
  <si>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</si>
  <si>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</si>
  <si>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</si>
  <si>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</si>
  <si>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</si>
  <si>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</si>
  <si>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</si>
  <si>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</si>
  <si>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</si>
  <si>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</si>
  <si>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</si>
  <si>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</si>
  <si>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</si>
  <si>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</si>
  <si>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</si>
  <si>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</si>
  <si>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</si>
  <si>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</si>
  <si>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</si>
  <si>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</si>
  <si>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</si>
  <si>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</si>
  <si>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</si>
  <si>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</si>
  <si>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</si>
  <si>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</si>
  <si>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</si>
  <si>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</si>
  <si>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</si>
  <si>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</si>
  <si>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</si>
  <si>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</si>
  <si>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</si>
  <si>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</si>
  <si>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</si>
  <si>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</si>
  <si>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</si>
  <si>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</si>
  <si>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</si>
  <si>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</si>
  <si>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</si>
  <si>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</si>
  <si>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</si>
  <si>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</si>
  <si>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</si>
  <si>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</si>
  <si>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</si>
  <si>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</si>
  <si>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</si>
  <si>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</si>
  <si>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</si>
  <si>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</si>
  <si>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</si>
  <si>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</si>
  <si>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</si>
  <si>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</si>
  <si>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</si>
  <si>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</si>
  <si>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t xml:space="preserve">Efectivo y Equivalentes   </t>
  </si>
  <si>
    <t xml:space="preserve">Inversiones Financieras   </t>
  </si>
  <si>
    <t xml:space="preserve">Cartera de Préstamos - netos 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</si>
  <si>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</si>
  <si>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</si>
  <si>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</si>
  <si>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</si>
  <si>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 </t>
  </si>
  <si>
    <t xml:space="preserve">Otros Pasivos  </t>
  </si>
  <si>
    <t xml:space="preserve">Patrimonio  </t>
  </si>
  <si>
    <t xml:space="preserve">INGRESOS DE OPERACIÓN  </t>
  </si>
  <si>
    <t xml:space="preserve">INGRESOS NO DE OPERACIÓN 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</si>
  <si>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</si>
  <si>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</si>
  <si>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</si>
  <si>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</si>
  <si>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r>
      <t xml:space="preserve">OTROS GASTOS </t>
    </r>
    <r>
      <rPr>
        <b/>
        <sz val="10"/>
        <rFont val="Calibri"/>
        <family val="2"/>
      </rPr>
      <t xml:space="preserve"> </t>
    </r>
  </si>
  <si>
    <t>Mayo 2019</t>
  </si>
  <si>
    <t>Variación del Mes</t>
  </si>
  <si>
    <t>Junio 2019</t>
  </si>
  <si>
    <t>Al  30 de junio de 2019</t>
  </si>
  <si>
    <t>Aportes BCR-Vehiculos</t>
  </si>
  <si>
    <t xml:space="preserve">Presidente                                                                        Jefe Sección Contabilidad y Finanzas       </t>
  </si>
  <si>
    <t xml:space="preserve"> Presidente                                                                        Jefe Sección Contabilidad y Finanzas     </t>
  </si>
  <si>
    <t xml:space="preserve">Presidente                                                                       Jefe Sección Contabilidad y Finanzas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</si>
</sst>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0_);\(0\)"/>
    <numFmt numFmtId="167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56">
    <xf numFmtId="0" fontId="0" fillId="0" borderId="0" xfId="0"/>
    <xf numFmtId="43" fontId="11" fillId="0" borderId="0" xfId="1" applyFont="1"/>
    <xf numFmtId="0" fontId="11" fillId="0" borderId="0" xfId="0" applyFont="1"/>
    <xf numFmtId="0" fontId="12" fillId="0" borderId="0" xfId="0" applyFont="1"/>
    <xf numFmtId="165" fontId="13" fillId="0" borderId="24" xfId="0" applyNumberFormat="1" applyFont="1" applyBorder="1"/>
    <xf numFmtId="165" fontId="13" fillId="0" borderId="18" xfId="0" applyNumberFormat="1" applyFont="1" applyBorder="1"/>
    <xf numFmtId="165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5" fontId="13" fillId="0" borderId="28" xfId="0" applyNumberFormat="1" applyFont="1" applyBorder="1" applyAlignment="1">
      <alignment horizontal="centerContinuous"/>
    </xf>
    <xf numFmtId="165" fontId="13" fillId="0" borderId="0" xfId="0" applyNumberFormat="1" applyFont="1" applyAlignment="1">
      <alignment horizontal="centerContinuous"/>
    </xf>
    <xf numFmtId="165" fontId="13" fillId="0" borderId="29" xfId="0" applyNumberFormat="1" applyFont="1" applyBorder="1" applyAlignment="1">
      <alignment horizontal="centerContinuous"/>
    </xf>
    <xf numFmtId="165" fontId="13" fillId="0" borderId="23" xfId="0" applyNumberFormat="1" applyFont="1" applyBorder="1" applyAlignment="1">
      <alignment horizontal="centerContinuous" vertical="center"/>
    </xf>
    <xf numFmtId="166" fontId="14" fillId="0" borderId="30" xfId="0" applyNumberFormat="1" applyFont="1" applyBorder="1" applyAlignment="1">
      <alignment horizontal="centerContinuous" vertical="center"/>
    </xf>
    <xf numFmtId="165" fontId="13" fillId="0" borderId="22" xfId="0" applyNumberFormat="1" applyFont="1" applyBorder="1" applyAlignment="1">
      <alignment horizontal="centerContinuous" vertical="center"/>
    </xf>
    <xf numFmtId="165" fontId="19" fillId="0" borderId="9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165" fontId="14" fillId="0" borderId="11" xfId="0" applyNumberFormat="1" applyFont="1" applyBorder="1"/>
    <xf numFmtId="165" fontId="17" fillId="0" borderId="23" xfId="0" applyNumberFormat="1" applyFont="1" applyBorder="1"/>
    <xf numFmtId="165" fontId="20" fillId="0" borderId="12" xfId="0" applyNumberFormat="1" applyFont="1" applyBorder="1" applyAlignment="1">
      <alignment horizontal="left"/>
    </xf>
    <xf numFmtId="165" fontId="16" fillId="0" borderId="29" xfId="0" applyNumberFormat="1" applyFont="1" applyBorder="1" applyAlignment="1">
      <alignment horizontal="left"/>
    </xf>
    <xf numFmtId="165" fontId="20" fillId="0" borderId="0" xfId="0" applyNumberFormat="1" applyFont="1" applyAlignment="1">
      <alignment horizontal="left"/>
    </xf>
    <xf numFmtId="165" fontId="14" fillId="0" borderId="13" xfId="0" applyNumberFormat="1" applyFont="1" applyBorder="1" applyAlignment="1">
      <alignment horizontal="left"/>
    </xf>
    <xf numFmtId="165" fontId="16" fillId="0" borderId="19" xfId="0" applyNumberFormat="1" applyFont="1" applyBorder="1" applyAlignment="1">
      <alignment horizontal="right"/>
    </xf>
    <xf numFmtId="165" fontId="16" fillId="0" borderId="29" xfId="0" applyNumberFormat="1" applyFont="1" applyBorder="1"/>
    <xf numFmtId="165" fontId="11" fillId="0" borderId="0" xfId="0" applyNumberFormat="1" applyFont="1"/>
    <xf numFmtId="165" fontId="14" fillId="0" borderId="12" xfId="0" applyNumberFormat="1" applyFont="1" applyBorder="1"/>
    <xf numFmtId="165" fontId="16" fillId="0" borderId="0" xfId="0" applyNumberFormat="1" applyFont="1"/>
    <xf numFmtId="165" fontId="16" fillId="0" borderId="22" xfId="0" applyNumberFormat="1" applyFont="1" applyBorder="1" applyAlignment="1">
      <alignment horizontal="right"/>
    </xf>
    <xf numFmtId="165" fontId="16" fillId="0" borderId="31" xfId="0" applyNumberFormat="1" applyFont="1" applyBorder="1"/>
    <xf numFmtId="165" fontId="16" fillId="0" borderId="32" xfId="0" applyNumberFormat="1" applyFont="1" applyBorder="1"/>
    <xf numFmtId="165" fontId="14" fillId="0" borderId="0" xfId="0" applyNumberFormat="1" applyFont="1"/>
    <xf numFmtId="165" fontId="14" fillId="0" borderId="13" xfId="0" applyNumberFormat="1" applyFont="1" applyBorder="1"/>
    <xf numFmtId="165" fontId="14" fillId="0" borderId="19" xfId="0" applyNumberFormat="1" applyFont="1" applyBorder="1"/>
    <xf numFmtId="165" fontId="14" fillId="0" borderId="29" xfId="0" applyNumberFormat="1" applyFont="1" applyBorder="1"/>
    <xf numFmtId="165" fontId="19" fillId="0" borderId="12" xfId="0" applyNumberFormat="1" applyFont="1" applyBorder="1" applyAlignment="1">
      <alignment horizontal="left"/>
    </xf>
    <xf numFmtId="165" fontId="17" fillId="0" borderId="22" xfId="0" applyNumberFormat="1" applyFont="1" applyBorder="1"/>
    <xf numFmtId="165" fontId="14" fillId="0" borderId="0" xfId="0" applyNumberFormat="1" applyFont="1" applyAlignment="1">
      <alignment horizontal="left"/>
    </xf>
    <xf numFmtId="165" fontId="16" fillId="0" borderId="13" xfId="0" applyNumberFormat="1" applyFont="1" applyBorder="1" applyAlignment="1">
      <alignment horizontal="left"/>
    </xf>
    <xf numFmtId="4" fontId="11" fillId="0" borderId="0" xfId="0" applyNumberFormat="1" applyFont="1"/>
    <xf numFmtId="165" fontId="16" fillId="0" borderId="19" xfId="0" applyNumberFormat="1" applyFont="1" applyBorder="1"/>
    <xf numFmtId="43" fontId="11" fillId="0" borderId="0" xfId="0" applyNumberFormat="1" applyFont="1"/>
    <xf numFmtId="165" fontId="16" fillId="0" borderId="22" xfId="0" applyNumberFormat="1" applyFont="1" applyBorder="1"/>
    <xf numFmtId="165" fontId="16" fillId="0" borderId="33" xfId="0" applyNumberFormat="1" applyFont="1" applyBorder="1"/>
    <xf numFmtId="165" fontId="21" fillId="0" borderId="0" xfId="0" applyNumberFormat="1" applyFont="1" applyAlignment="1">
      <alignment horizontal="left"/>
    </xf>
    <xf numFmtId="165" fontId="21" fillId="0" borderId="13" xfId="0" applyNumberFormat="1" applyFont="1" applyBorder="1" applyAlignment="1">
      <alignment horizontal="left"/>
    </xf>
    <xf numFmtId="165" fontId="16" fillId="0" borderId="22" xfId="1" applyNumberFormat="1" applyFont="1" applyBorder="1"/>
    <xf numFmtId="165" fontId="17" fillId="0" borderId="19" xfId="0" applyNumberFormat="1" applyFont="1" applyBorder="1"/>
    <xf numFmtId="165" fontId="17" fillId="0" borderId="12" xfId="0" applyNumberFormat="1" applyFont="1" applyBorder="1"/>
    <xf numFmtId="165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5" fontId="22" fillId="0" borderId="27" xfId="0" applyNumberFormat="1" applyFont="1" applyBorder="1"/>
    <xf numFmtId="0" fontId="11" fillId="0" borderId="34" xfId="0" applyFont="1" applyBorder="1"/>
    <xf numFmtId="165" fontId="22" fillId="0" borderId="35" xfId="0" applyNumberFormat="1" applyFont="1" applyBorder="1"/>
    <xf numFmtId="165" fontId="16" fillId="0" borderId="29" xfId="0" applyNumberFormat="1" applyFont="1" applyBorder="1" applyAlignment="1">
      <alignment horizontal="right"/>
    </xf>
    <xf numFmtId="165" fontId="16" fillId="0" borderId="13" xfId="0" applyNumberFormat="1" applyFont="1" applyBorder="1"/>
    <xf numFmtId="165" fontId="16" fillId="0" borderId="36" xfId="0" applyNumberFormat="1" applyFont="1" applyBorder="1" applyAlignment="1">
      <alignment horizontal="right"/>
    </xf>
    <xf numFmtId="165" fontId="16" fillId="0" borderId="36" xfId="0" applyNumberFormat="1" applyFont="1" applyBorder="1"/>
    <xf numFmtId="165" fontId="16" fillId="0" borderId="37" xfId="0" applyNumberFormat="1" applyFont="1" applyBorder="1"/>
    <xf numFmtId="165" fontId="16" fillId="0" borderId="17" xfId="0" applyNumberFormat="1" applyFont="1" applyBorder="1"/>
    <xf numFmtId="165" fontId="16" fillId="0" borderId="38" xfId="0" applyNumberFormat="1" applyFont="1" applyBorder="1"/>
    <xf numFmtId="165" fontId="16" fillId="0" borderId="34" xfId="0" applyNumberFormat="1" applyFont="1" applyBorder="1"/>
    <xf numFmtId="165" fontId="16" fillId="0" borderId="0" xfId="0" applyNumberFormat="1" applyFont="1" applyAlignment="1">
      <alignment horizontal="left"/>
    </xf>
    <xf numFmtId="165" fontId="16" fillId="0" borderId="16" xfId="0" applyNumberFormat="1" applyFont="1" applyBorder="1"/>
    <xf numFmtId="165" fontId="16" fillId="0" borderId="39" xfId="0" applyNumberFormat="1" applyFont="1" applyBorder="1"/>
    <xf numFmtId="165" fontId="17" fillId="0" borderId="29" xfId="0" applyNumberFormat="1" applyFont="1" applyBorder="1"/>
    <xf numFmtId="165" fontId="14" fillId="0" borderId="34" xfId="0" applyNumberFormat="1" applyFont="1" applyBorder="1" applyAlignment="1">
      <alignment horizontal="left"/>
    </xf>
    <xf numFmtId="165" fontId="16" fillId="0" borderId="40" xfId="0" applyNumberFormat="1" applyFont="1" applyBorder="1"/>
    <xf numFmtId="165" fontId="16" fillId="0" borderId="31" xfId="0" applyNumberFormat="1" applyFont="1" applyBorder="1" applyAlignment="1">
      <alignment horizontal="right"/>
    </xf>
    <xf numFmtId="165" fontId="20" fillId="0" borderId="13" xfId="0" applyNumberFormat="1" applyFont="1" applyBorder="1" applyAlignment="1">
      <alignment horizontal="left"/>
    </xf>
    <xf numFmtId="165" fontId="22" fillId="0" borderId="27" xfId="0" applyNumberFormat="1" applyFont="1" applyBorder="1" applyAlignment="1">
      <alignment horizontal="right"/>
    </xf>
    <xf numFmtId="165" fontId="17" fillId="0" borderId="27" xfId="0" applyNumberFormat="1" applyFont="1" applyBorder="1"/>
    <xf numFmtId="165" fontId="16" fillId="0" borderId="32" xfId="1" applyNumberFormat="1" applyFont="1" applyBorder="1"/>
    <xf numFmtId="165" fontId="16" fillId="0" borderId="12" xfId="0" applyNumberFormat="1" applyFont="1" applyBorder="1"/>
    <xf numFmtId="165" fontId="14" fillId="0" borderId="36" xfId="0" applyNumberFormat="1" applyFont="1" applyBorder="1"/>
    <xf numFmtId="165" fontId="20" fillId="0" borderId="16" xfId="0" applyNumberFormat="1" applyFont="1" applyBorder="1" applyAlignment="1">
      <alignment horizontal="left"/>
    </xf>
    <xf numFmtId="165" fontId="21" fillId="0" borderId="14" xfId="0" applyNumberFormat="1" applyFont="1" applyBorder="1" applyAlignment="1">
      <alignment horizontal="left"/>
    </xf>
    <xf numFmtId="165" fontId="16" fillId="0" borderId="47" xfId="0" applyNumberFormat="1" applyFont="1" applyBorder="1"/>
    <xf numFmtId="165" fontId="14" fillId="0" borderId="24" xfId="0" applyNumberFormat="1" applyFont="1" applyBorder="1" applyAlignment="1">
      <alignment horizontal="centerContinuous"/>
    </xf>
    <xf numFmtId="165" fontId="14" fillId="0" borderId="18" xfId="0" applyNumberFormat="1" applyFont="1" applyBorder="1" applyAlignment="1">
      <alignment horizontal="centerContinuous"/>
    </xf>
    <xf numFmtId="165" fontId="14" fillId="0" borderId="25" xfId="0" applyNumberFormat="1" applyFont="1" applyBorder="1" applyAlignment="1">
      <alignment horizontal="centerContinuous"/>
    </xf>
    <xf numFmtId="165" fontId="17" fillId="0" borderId="41" xfId="0" applyNumberFormat="1" applyFont="1" applyBorder="1"/>
    <xf numFmtId="165" fontId="17" fillId="0" borderId="42" xfId="0" applyNumberFormat="1" applyFont="1" applyBorder="1"/>
    <xf numFmtId="165" fontId="14" fillId="0" borderId="0" xfId="0" applyNumberFormat="1" applyFont="1" applyAlignment="1">
      <alignment horizontal="centerContinuous"/>
    </xf>
    <xf numFmtId="165" fontId="14" fillId="0" borderId="9" xfId="0" applyNumberFormat="1" applyFont="1" applyBorder="1" applyAlignment="1">
      <alignment horizontal="centerContinuous"/>
    </xf>
    <xf numFmtId="165" fontId="14" fillId="0" borderId="10" xfId="0" applyNumberFormat="1" applyFont="1" applyBorder="1" applyAlignment="1">
      <alignment horizontal="centerContinuous"/>
    </xf>
    <xf numFmtId="165" fontId="14" fillId="0" borderId="11" xfId="0" applyNumberFormat="1" applyFont="1" applyBorder="1" applyAlignment="1">
      <alignment horizontal="centerContinuous"/>
    </xf>
    <xf numFmtId="165" fontId="14" fillId="0" borderId="16" xfId="0" applyNumberFormat="1" applyFont="1" applyBorder="1" applyAlignment="1">
      <alignment horizontal="centerContinuous"/>
    </xf>
    <xf numFmtId="165" fontId="14" fillId="0" borderId="14" xfId="0" applyNumberFormat="1" applyFont="1" applyBorder="1" applyAlignment="1">
      <alignment horizontal="centerContinuous"/>
    </xf>
    <xf numFmtId="165" fontId="14" fillId="0" borderId="17" xfId="0" applyNumberFormat="1" applyFont="1" applyBorder="1" applyAlignment="1">
      <alignment horizontal="centerContinuous"/>
    </xf>
    <xf numFmtId="165" fontId="14" fillId="0" borderId="30" xfId="0" applyNumberFormat="1" applyFont="1" applyBorder="1" applyAlignment="1">
      <alignment horizontal="centerContinuous"/>
    </xf>
    <xf numFmtId="166" fontId="14" fillId="0" borderId="30" xfId="0" applyNumberFormat="1" applyFont="1" applyBorder="1" applyAlignment="1">
      <alignment horizontal="centerContinuous"/>
    </xf>
    <xf numFmtId="165" fontId="14" fillId="0" borderId="33" xfId="0" applyNumberFormat="1" applyFont="1" applyBorder="1" applyAlignment="1">
      <alignment horizontal="center"/>
    </xf>
    <xf numFmtId="165" fontId="19" fillId="0" borderId="28" xfId="0" applyNumberFormat="1" applyFont="1" applyBorder="1" applyAlignment="1">
      <alignment horizontal="left"/>
    </xf>
    <xf numFmtId="165" fontId="20" fillId="0" borderId="28" xfId="0" applyNumberFormat="1" applyFont="1" applyBorder="1" applyAlignment="1">
      <alignment horizontal="left"/>
    </xf>
    <xf numFmtId="165" fontId="14" fillId="0" borderId="28" xfId="0" applyNumberFormat="1" applyFont="1" applyBorder="1" applyAlignment="1">
      <alignment horizontal="centerContinuous"/>
    </xf>
    <xf numFmtId="165" fontId="14" fillId="0" borderId="16" xfId="0" applyNumberFormat="1" applyFont="1" applyBorder="1"/>
    <xf numFmtId="165" fontId="14" fillId="0" borderId="37" xfId="0" applyNumberFormat="1" applyFont="1" applyBorder="1"/>
    <xf numFmtId="165" fontId="14" fillId="0" borderId="28" xfId="0" applyNumberFormat="1" applyFont="1" applyBorder="1"/>
    <xf numFmtId="165" fontId="16" fillId="0" borderId="45" xfId="0" applyNumberFormat="1" applyFont="1" applyBorder="1"/>
    <xf numFmtId="165" fontId="16" fillId="0" borderId="35" xfId="0" applyNumberFormat="1" applyFont="1" applyBorder="1"/>
    <xf numFmtId="165" fontId="14" fillId="0" borderId="43" xfId="0" applyNumberFormat="1" applyFont="1" applyBorder="1"/>
    <xf numFmtId="165" fontId="14" fillId="0" borderId="21" xfId="0" applyNumberFormat="1" applyFont="1" applyBorder="1"/>
    <xf numFmtId="165" fontId="14" fillId="0" borderId="30" xfId="0" applyNumberFormat="1" applyFont="1" applyBorder="1" applyAlignment="1">
      <alignment horizontal="center"/>
    </xf>
    <xf numFmtId="165" fontId="16" fillId="0" borderId="44" xfId="0" applyNumberFormat="1" applyFont="1" applyBorder="1"/>
    <xf numFmtId="165" fontId="14" fillId="0" borderId="44" xfId="0" applyNumberFormat="1" applyFont="1" applyBorder="1"/>
    <xf numFmtId="165" fontId="14" fillId="0" borderId="43" xfId="0" applyNumberFormat="1" applyFont="1" applyBorder="1" applyAlignment="1">
      <alignment horizontal="centerContinuous"/>
    </xf>
    <xf numFmtId="165" fontId="14" fillId="0" borderId="21" xfId="0" applyNumberFormat="1" applyFont="1" applyBorder="1" applyAlignment="1">
      <alignment horizontal="centerContinuous"/>
    </xf>
    <xf numFmtId="165" fontId="16" fillId="0" borderId="23" xfId="0" applyNumberFormat="1" applyFont="1" applyBorder="1"/>
    <xf numFmtId="165" fontId="14" fillId="0" borderId="23" xfId="0" applyNumberFormat="1" applyFont="1" applyBorder="1"/>
    <xf numFmtId="165" fontId="17" fillId="0" borderId="45" xfId="0" applyNumberFormat="1" applyFont="1" applyBorder="1"/>
    <xf numFmtId="165" fontId="22" fillId="0" borderId="46" xfId="0" applyNumberFormat="1" applyFont="1" applyBorder="1"/>
    <xf numFmtId="165" fontId="16" fillId="0" borderId="28" xfId="0" applyNumberFormat="1" applyFont="1" applyBorder="1"/>
    <xf numFmtId="165" fontId="16" fillId="0" borderId="46" xfId="0" applyNumberFormat="1" applyFont="1" applyBorder="1"/>
    <xf numFmtId="165" fontId="22" fillId="0" borderId="37" xfId="0" applyNumberFormat="1" applyFont="1" applyBorder="1"/>
    <xf numFmtId="165" fontId="16" fillId="0" borderId="27" xfId="0" applyNumberFormat="1" applyFont="1" applyBorder="1"/>
    <xf numFmtId="165" fontId="14" fillId="0" borderId="20" xfId="0" applyNumberFormat="1" applyFont="1" applyBorder="1"/>
    <xf numFmtId="165" fontId="16" fillId="0" borderId="19" xfId="1" applyNumberFormat="1" applyFont="1" applyBorder="1"/>
    <xf numFmtId="165" fontId="16" fillId="0" borderId="29" xfId="1" applyNumberFormat="1" applyFont="1" applyBorder="1"/>
    <xf numFmtId="165" fontId="17" fillId="0" borderId="22" xfId="1" applyNumberFormat="1" applyFont="1" applyBorder="1"/>
    <xf numFmtId="165" fontId="14" fillId="0" borderId="21" xfId="0" applyNumberFormat="1" applyFont="1" applyBorder="1" applyAlignment="1">
      <alignment horizontal="center"/>
    </xf>
    <xf numFmtId="165" fontId="14" fillId="0" borderId="32" xfId="0" applyNumberFormat="1" applyFont="1" applyBorder="1"/>
    <xf numFmtId="165" fontId="17" fillId="0" borderId="48" xfId="0" applyNumberFormat="1" applyFont="1" applyBorder="1"/>
    <xf numFmtId="165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7" fontId="11" fillId="0" borderId="0" xfId="2" applyNumberFormat="1" applyFont="1"/>
    <xf numFmtId="0" fontId="14" fillId="0" borderId="9" xfId="0" applyFont="1" applyBorder="1"/>
    <xf numFmtId="0" fontId="14" fillId="0" borderId="11" xfId="0" applyFont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7" fontId="16" fillId="0" borderId="0" xfId="2" applyNumberFormat="1" applyFont="1"/>
    <xf numFmtId="165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5" fontId="14" fillId="0" borderId="55" xfId="0" applyNumberFormat="1" applyFont="1" applyBorder="1"/>
    <xf numFmtId="165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5" fontId="14" fillId="0" borderId="22" xfId="0" applyNumberFormat="1" applyFont="1" applyBorder="1"/>
    <xf numFmtId="165" fontId="16" fillId="0" borderId="63" xfId="0" applyNumberFormat="1" applyFont="1" applyBorder="1"/>
    <xf numFmtId="165" fontId="16" fillId="0" borderId="64" xfId="0" applyNumberFormat="1" applyFont="1" applyBorder="1"/>
    <xf numFmtId="0" fontId="16" fillId="0" borderId="14" xfId="0" applyFont="1" applyBorder="1"/>
    <xf numFmtId="2" fontId="11" fillId="0" borderId="0" xfId="0" applyNumberFormat="1" applyFont="1"/>
    <xf numFmtId="0" fontId="14" fillId="0" borderId="59" xfId="0" applyFont="1" applyBorder="1"/>
    <xf numFmtId="43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horizontal="left"/>
    </xf>
    <xf numFmtId="164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164" fontId="15" fillId="2" borderId="0" xfId="1" applyNumberFormat="1" applyFont="1" applyFill="1" applyAlignment="1">
      <alignment horizontal="left"/>
    </xf>
    <xf numFmtId="164" fontId="12" fillId="2" borderId="4" xfId="0" applyNumberFormat="1" applyFont="1" applyFill="1" applyBorder="1" applyAlignment="1">
      <alignment horizontal="left"/>
    </xf>
    <xf numFmtId="164" fontId="26" fillId="2" borderId="0" xfId="1" applyNumberFormat="1" applyFont="1" applyFill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5" fontId="14" fillId="0" borderId="67" xfId="0" applyNumberFormat="1" applyFont="1" applyBorder="1"/>
    <xf numFmtId="165" fontId="14" fillId="0" borderId="69" xfId="0" applyNumberFormat="1" applyFont="1" applyBorder="1"/>
    <xf numFmtId="165" fontId="14" fillId="0" borderId="70" xfId="0" applyNumberFormat="1" applyFont="1" applyBorder="1"/>
    <xf numFmtId="165" fontId="14" fillId="0" borderId="33" xfId="0" applyNumberFormat="1" applyFont="1" applyBorder="1"/>
    <xf numFmtId="165" fontId="14" fillId="0" borderId="71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165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5" fontId="14" fillId="0" borderId="66" xfId="0" applyNumberFormat="1" applyFont="1" applyBorder="1"/>
    <xf numFmtId="165" fontId="14" fillId="0" borderId="65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7" xfId="0" applyFont="1" applyBorder="1"/>
    <xf numFmtId="0" fontId="14" fillId="0" borderId="58" xfId="0" applyFont="1" applyBorder="1" applyAlignment="1">
      <alignment horizontal="left"/>
    </xf>
    <xf numFmtId="165" fontId="14" fillId="0" borderId="62" xfId="0" applyNumberFormat="1" applyFont="1" applyBorder="1"/>
    <xf numFmtId="165" fontId="14" fillId="0" borderId="68" xfId="0" applyNumberFormat="1" applyFont="1" applyBorder="1"/>
    <xf numFmtId="43" fontId="12" fillId="2" borderId="0" xfId="1" applyFont="1" applyFill="1" applyAlignment="1">
      <alignment horizontal="right"/>
    </xf>
    <xf numFmtId="43" fontId="12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center"/>
    </xf>
    <xf numFmtId="0" fontId="28" fillId="0" borderId="13" xfId="0" applyFont="1" applyBorder="1" applyAlignment="1">
      <alignment horizontal="left"/>
    </xf>
    <xf numFmtId="0" fontId="31" fillId="0" borderId="0" xfId="0" applyFont="1" applyAlignment="1">
      <alignment horizontal="left"/>
    </xf>
    <xf numFmtId="43" fontId="31" fillId="0" borderId="0" xfId="1" applyFont="1"/>
    <xf numFmtId="0" fontId="31" fillId="0" borderId="13" xfId="0" applyFont="1" applyBorder="1" applyAlignment="1">
      <alignment horizontal="left"/>
    </xf>
    <xf numFmtId="43" fontId="28" fillId="0" borderId="0" xfId="1" applyFont="1" applyAlignment="1">
      <alignment horizontal="left"/>
    </xf>
    <xf numFmtId="0" fontId="28" fillId="0" borderId="0" xfId="0" applyFont="1"/>
    <xf numFmtId="43" fontId="28" fillId="0" borderId="14" xfId="1" applyFont="1" applyBorder="1" applyAlignment="1">
      <alignment horizontal="left"/>
    </xf>
    <xf numFmtId="43" fontId="31" fillId="0" borderId="14" xfId="1" applyFont="1" applyBorder="1"/>
    <xf numFmtId="43" fontId="28" fillId="0" borderId="0" xfId="1" applyFont="1"/>
    <xf numFmtId="0" fontId="32" fillId="0" borderId="0" xfId="0" applyFont="1" applyAlignment="1">
      <alignment horizontal="left"/>
    </xf>
    <xf numFmtId="43" fontId="33" fillId="0" borderId="15" xfId="1" applyFont="1" applyBorder="1" applyAlignment="1">
      <alignment horizontal="left"/>
    </xf>
    <xf numFmtId="43" fontId="33" fillId="0" borderId="0" xfId="1" applyFont="1" applyAlignment="1">
      <alignment horizontal="left"/>
    </xf>
    <xf numFmtId="0" fontId="32" fillId="0" borderId="13" xfId="0" applyFont="1" applyBorder="1" applyAlignment="1">
      <alignment horizontal="left"/>
    </xf>
    <xf numFmtId="43" fontId="28" fillId="0" borderId="14" xfId="1" applyFont="1" applyBorder="1"/>
    <xf numFmtId="0" fontId="33" fillId="0" borderId="0" xfId="0" applyFont="1" applyAlignment="1">
      <alignment horizontal="left"/>
    </xf>
    <xf numFmtId="43" fontId="33" fillId="0" borderId="14" xfId="1" applyFont="1" applyBorder="1" applyAlignment="1">
      <alignment horizontal="left"/>
    </xf>
    <xf numFmtId="43" fontId="33" fillId="0" borderId="14" xfId="1" applyFont="1" applyBorder="1" applyAlignment="1">
      <alignment horizontal="right"/>
    </xf>
    <xf numFmtId="43" fontId="33" fillId="0" borderId="0" xfId="1" applyFont="1" applyAlignment="1">
      <alignment horizontal="right"/>
    </xf>
    <xf numFmtId="43" fontId="28" fillId="0" borderId="0" xfId="1" applyFont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4" fillId="0" borderId="60" xfId="0" applyFont="1" applyBorder="1"/>
    <xf numFmtId="0" fontId="12" fillId="2" borderId="0" xfId="0" applyFont="1" applyFill="1" applyAlignment="1">
      <alignment horizontal="center"/>
    </xf>
    <xf numFmtId="43" fontId="28" fillId="0" borderId="0" xfId="1" applyFont="1" applyBorder="1" applyAlignment="1">
      <alignment horizontal="left"/>
    </xf>
    <xf numFmtId="43" fontId="33" fillId="0" borderId="0" xfId="1" applyFont="1" applyBorder="1" applyAlignment="1">
      <alignment horizontal="left"/>
    </xf>
    <xf numFmtId="43" fontId="28" fillId="0" borderId="0" xfId="1" applyFont="1" applyBorder="1"/>
    <xf numFmtId="43" fontId="31" fillId="0" borderId="0" xfId="1" applyFont="1" applyBorder="1"/>
    <xf numFmtId="43" fontId="33" fillId="0" borderId="0" xfId="1" applyFont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1276350</xdr:colOff>
      <xdr:row>0</xdr:row>
      <xdr:rowOff>29396</xdr:rowOff>
    </xdr:from>
    <xdr:to>
      <xdr:col>10</xdr:col>
      <xdr:colOff>247650</xdr:colOff>
      <xdr:row>1</xdr:row>
      <xdr:rowOff>971550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6A6537-35BD-4AED-9863-6C4DDD4FF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2" t="20453" r="6709" b="21994"/>
        <a:stretch/>
      </xdr:blipFill>
      <xdr:spPr>
        <a:xfrm>
          <a:off x="2324100" y="29396"/>
          <a:ext cx="2714625" cy="1132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2214562</xdr:colOff>
      <xdr:row>0</xdr:row>
      <xdr:rowOff>190500</xdr:rowOff>
    </xdr:from>
    <xdr:to>
      <xdr:col>4</xdr:col>
      <xdr:colOff>261937</xdr:colOff>
      <xdr:row>0</xdr:row>
      <xdr:rowOff>1323154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52CE4-09C9-40C4-B0C2-66544FF43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2" t="20453" r="6709" b="21994"/>
        <a:stretch/>
      </xdr:blipFill>
      <xdr:spPr>
        <a:xfrm>
          <a:off x="2619375" y="190500"/>
          <a:ext cx="2714625" cy="11326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2500312</xdr:colOff>
      <xdr:row>1</xdr:row>
      <xdr:rowOff>59531</xdr:rowOff>
    </xdr:from>
    <xdr:to>
      <xdr:col>6</xdr:col>
      <xdr:colOff>130968</xdr:colOff>
      <xdr:row>1</xdr:row>
      <xdr:rowOff>1192185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014887-9079-4B96-92F8-5DDE702786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2" t="20453" r="6709" b="21994"/>
        <a:stretch/>
      </xdr:blipFill>
      <xdr:spPr>
        <a:xfrm>
          <a:off x="2928937" y="226219"/>
          <a:ext cx="2714625" cy="1132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V73"/>
  <sheetViews>
    <sheetView showGridLines="0" topLeftCell="C1" zoomScaleNormal="75" zoomScaleSheetLayoutView="75" workbookViewId="0">
      <selection activeCell="T4" sqref="T4"/>
    </sheetView>
  </sheetViews>
  <sheetFormatPr baseColWidth="10" defaultColWidth="9.140625" defaultRowHeight="15" x14ac:dyDescent="0.25"/>
  <cols>
    <col min="1" max="1" width="5.85546875" style="152" customWidth="1"/>
    <col min="2" max="2" width="2.85546875" style="152" customWidth="1"/>
    <col min="3" max="3" width="4.28515625" style="152" customWidth="1"/>
    <col min="4" max="4" width="0.5703125" style="152" customWidth="1"/>
    <col min="5" max="5" width="0.85546875" style="153" customWidth="1"/>
    <col min="6" max="6" width="1.28515625" style="153" customWidth="1"/>
    <col min="7" max="7" width="34.5703125" style="153" customWidth="1"/>
    <col min="8" max="8" width="4.5703125" style="153" customWidth="1"/>
    <col min="9" max="9" width="15.5703125" style="153" customWidth="1"/>
    <col min="10" max="10" width="1.42578125" style="153" customWidth="1"/>
    <col min="11" max="11" width="15.7109375" style="153" customWidth="1"/>
    <col min="12" max="12" width="0.7109375" style="153" customWidth="1"/>
    <col min="13" max="13" width="4.42578125" style="153" hidden="1" customWidth="1"/>
    <col min="14" max="14" width="14.5703125" style="153" customWidth="1"/>
    <col min="15" max="15" width="0.28515625" style="153" customWidth="1"/>
    <col min="16" max="16" width="5.42578125" style="153" customWidth="1"/>
    <col min="17" max="17" width="4" style="153" customWidth="1"/>
    <col min="18" max="18" width="14.140625" style="154" bestFit="1" customWidth="1"/>
    <col min="19" max="19" width="9.28515625" style="154" bestFit="1" customWidth="1"/>
    <col min="20" max="20" width="11.42578125" style="154" bestFit="1" customWidth="1"/>
    <col min="21" max="21" width="9.28515625" style="154" bestFit="1" customWidth="1"/>
    <col min="22" max="22" width="9.28515625" style="155" bestFit="1" customWidth="1"/>
    <col min="23" max="16384" width="9.140625" style="152"/>
  </cols>
  <sheetData>
    <row r="2" spans="3:16" ht="79.5" customHeight="1" thickBot="1" x14ac:dyDescent="0.3"/>
    <row r="3" spans="3:16" ht="13.5" customHeight="1" x14ac:dyDescent="0.25">
      <c r="C3" s="156"/>
      <c r="D3" s="157"/>
      <c r="E3" s="158"/>
      <c r="F3" s="158"/>
      <c r="G3" s="158"/>
      <c r="H3" s="158"/>
      <c r="I3" s="158"/>
      <c r="J3" s="158"/>
      <c r="K3" s="159"/>
      <c r="L3" s="159"/>
      <c r="M3" s="159"/>
      <c r="N3" s="159"/>
      <c r="O3" s="158"/>
      <c r="P3" s="160"/>
    </row>
    <row r="4" spans="3:16" x14ac:dyDescent="0.25">
      <c r="C4" s="161"/>
      <c r="K4" s="162"/>
      <c r="L4" s="162"/>
      <c r="M4" s="162"/>
      <c r="N4" s="162"/>
      <c r="P4" s="163"/>
    </row>
    <row r="5" spans="3:16" ht="18.75" x14ac:dyDescent="0.3">
      <c r="C5" s="161"/>
      <c r="E5" s="239" t="s">
        <v>119</v>
      </c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163"/>
    </row>
    <row r="6" spans="3:16" ht="4.5" customHeight="1" x14ac:dyDescent="0.25">
      <c r="C6" s="161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63"/>
    </row>
    <row r="7" spans="3:16" ht="18.75" customHeight="1" x14ac:dyDescent="0.3">
      <c r="C7" s="161"/>
      <c r="E7" s="239" t="s">
        <v>94</v>
      </c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163"/>
    </row>
    <row r="8" spans="3:16" ht="5.25" customHeight="1" x14ac:dyDescent="0.25">
      <c r="C8" s="161"/>
      <c r="E8" s="164"/>
      <c r="F8" s="164"/>
      <c r="G8" s="164"/>
      <c r="H8" s="164"/>
      <c r="I8" s="164"/>
      <c r="J8" s="164"/>
      <c r="K8" s="164"/>
      <c r="L8" s="231"/>
      <c r="M8" s="164"/>
      <c r="N8" s="164"/>
      <c r="O8" s="164"/>
      <c r="P8" s="163"/>
    </row>
    <row r="9" spans="3:16" x14ac:dyDescent="0.25">
      <c r="C9" s="161"/>
      <c r="E9" s="237" t="s">
        <v>148</v>
      </c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163"/>
    </row>
    <row r="10" spans="3:16" ht="5.25" customHeight="1" x14ac:dyDescent="0.25">
      <c r="C10" s="161"/>
      <c r="E10" s="164"/>
      <c r="F10" s="164"/>
      <c r="G10" s="164"/>
      <c r="H10" s="164"/>
      <c r="I10" s="164"/>
      <c r="J10" s="164"/>
      <c r="K10" s="164"/>
      <c r="L10" s="231"/>
      <c r="M10" s="164"/>
      <c r="N10" s="164"/>
      <c r="O10" s="164"/>
      <c r="P10" s="163"/>
    </row>
    <row r="11" spans="3:16" x14ac:dyDescent="0.25">
      <c r="C11" s="161"/>
      <c r="E11" s="237" t="s">
        <v>2</v>
      </c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163"/>
    </row>
    <row r="12" spans="3:16" ht="6.75" customHeight="1" x14ac:dyDescent="0.25">
      <c r="C12" s="161"/>
      <c r="D12" s="199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1"/>
      <c r="P12" s="163"/>
    </row>
    <row r="13" spans="3:16" x14ac:dyDescent="0.25">
      <c r="C13" s="161"/>
      <c r="D13" s="202"/>
      <c r="E13" s="203"/>
      <c r="F13" s="203"/>
      <c r="G13" s="204" t="s">
        <v>1</v>
      </c>
      <c r="H13" s="203"/>
      <c r="I13" s="205" t="s">
        <v>147</v>
      </c>
      <c r="J13" s="205"/>
      <c r="K13" s="205" t="s">
        <v>145</v>
      </c>
      <c r="L13" s="205"/>
      <c r="M13" s="205"/>
      <c r="N13" s="205" t="s">
        <v>118</v>
      </c>
      <c r="O13" s="206"/>
      <c r="P13" s="163"/>
    </row>
    <row r="14" spans="3:16" ht="19.5" customHeight="1" x14ac:dyDescent="0.25">
      <c r="C14" s="161"/>
      <c r="D14" s="202"/>
      <c r="E14" s="203"/>
      <c r="F14" s="207" t="s">
        <v>128</v>
      </c>
      <c r="G14" s="207"/>
      <c r="H14" s="207" t="s">
        <v>0</v>
      </c>
      <c r="I14" s="208">
        <f>+'Balance-Anexo1A'!F8</f>
        <v>1084867.9200000002</v>
      </c>
      <c r="J14" s="208"/>
      <c r="K14" s="208">
        <f>+'Balance-Anexo1A'!G8</f>
        <v>1183356</v>
      </c>
      <c r="L14" s="208"/>
      <c r="M14" s="207" t="s">
        <v>0</v>
      </c>
      <c r="N14" s="208">
        <f t="shared" ref="N14:N19" si="0">+I14-K14</f>
        <v>-98488.079999999842</v>
      </c>
      <c r="O14" s="209"/>
      <c r="P14" s="163"/>
    </row>
    <row r="15" spans="3:16" ht="19.5" customHeight="1" x14ac:dyDescent="0.25">
      <c r="C15" s="161"/>
      <c r="D15" s="202"/>
      <c r="E15" s="203"/>
      <c r="F15" s="207" t="s">
        <v>129</v>
      </c>
      <c r="G15" s="207"/>
      <c r="H15" s="203"/>
      <c r="I15" s="208">
        <f>+'Balance-Anexo1A'!F14</f>
        <v>108347623.90000001</v>
      </c>
      <c r="J15" s="208"/>
      <c r="K15" s="208">
        <f>+'Balance-Anexo1A'!G14</f>
        <v>108347623.90000001</v>
      </c>
      <c r="L15" s="208"/>
      <c r="M15" s="210"/>
      <c r="N15" s="208">
        <f t="shared" si="0"/>
        <v>0</v>
      </c>
      <c r="O15" s="206"/>
      <c r="P15" s="163"/>
    </row>
    <row r="16" spans="3:16" ht="19.5" customHeight="1" x14ac:dyDescent="0.25">
      <c r="C16" s="161"/>
      <c r="D16" s="202"/>
      <c r="E16" s="203"/>
      <c r="F16" s="207" t="s">
        <v>130</v>
      </c>
      <c r="G16" s="207"/>
      <c r="H16" s="203"/>
      <c r="I16" s="208">
        <f>+'Balance-Anexo1A'!F22</f>
        <v>8349516.5199999958</v>
      </c>
      <c r="J16" s="208"/>
      <c r="K16" s="208">
        <f>+'Balance-Anexo1A'!G22</f>
        <v>8326796.4399999976</v>
      </c>
      <c r="L16" s="208"/>
      <c r="M16" s="210"/>
      <c r="N16" s="208">
        <f t="shared" si="0"/>
        <v>22720.079999998212</v>
      </c>
      <c r="O16" s="206"/>
      <c r="P16" s="163"/>
    </row>
    <row r="17" spans="3:20" ht="19.5" customHeight="1" x14ac:dyDescent="0.25">
      <c r="C17" s="161"/>
      <c r="D17" s="202"/>
      <c r="E17" s="203"/>
      <c r="F17" s="207" t="s">
        <v>131</v>
      </c>
      <c r="G17" s="207"/>
      <c r="H17" s="203"/>
      <c r="I17" s="208">
        <f>+'Balance-Anexo1A'!F45</f>
        <v>6613931.3000000007</v>
      </c>
      <c r="J17" s="208"/>
      <c r="K17" s="208">
        <f>+'Balance-Anexo1A'!G45</f>
        <v>6644141.8800000008</v>
      </c>
      <c r="L17" s="208"/>
      <c r="M17" s="210"/>
      <c r="N17" s="208">
        <f t="shared" si="0"/>
        <v>-30210.580000000075</v>
      </c>
      <c r="O17" s="206"/>
      <c r="P17" s="163"/>
    </row>
    <row r="18" spans="3:20" ht="19.5" customHeight="1" x14ac:dyDescent="0.25">
      <c r="C18" s="161"/>
      <c r="D18" s="202"/>
      <c r="E18" s="207"/>
      <c r="F18" s="211" t="s">
        <v>132</v>
      </c>
      <c r="G18" s="207"/>
      <c r="H18" s="203"/>
      <c r="I18" s="210">
        <f>+'Balance-Anexo1A'!F51</f>
        <v>4122933.5</v>
      </c>
      <c r="J18" s="210"/>
      <c r="K18" s="210">
        <f>+'Balance-Anexo1A'!G51</f>
        <v>4133305.4699999997</v>
      </c>
      <c r="L18" s="210"/>
      <c r="M18" s="210"/>
      <c r="N18" s="208">
        <f t="shared" si="0"/>
        <v>-10371.969999999739</v>
      </c>
      <c r="O18" s="206"/>
      <c r="P18" s="163"/>
    </row>
    <row r="19" spans="3:20" ht="19.5" customHeight="1" x14ac:dyDescent="0.25">
      <c r="C19" s="161"/>
      <c r="D19" s="202"/>
      <c r="E19" s="207"/>
      <c r="F19" s="207" t="s">
        <v>133</v>
      </c>
      <c r="G19" s="207"/>
      <c r="H19" s="203"/>
      <c r="I19" s="212">
        <f>+'Balance-Anexo1A'!F58</f>
        <v>48635.950000000012</v>
      </c>
      <c r="J19" s="210"/>
      <c r="K19" s="212">
        <f>+'Balance-Anexo1A'!G58</f>
        <v>48847.540000000037</v>
      </c>
      <c r="L19" s="232"/>
      <c r="M19" s="210"/>
      <c r="N19" s="213">
        <f t="shared" si="0"/>
        <v>-211.59000000002561</v>
      </c>
      <c r="O19" s="206"/>
      <c r="P19" s="163"/>
    </row>
    <row r="20" spans="3:20" ht="5.25" hidden="1" customHeight="1" x14ac:dyDescent="0.25">
      <c r="C20" s="161"/>
      <c r="D20" s="202"/>
      <c r="E20" s="203"/>
      <c r="F20" s="207"/>
      <c r="G20" s="207"/>
      <c r="H20" s="203"/>
      <c r="I20" s="214"/>
      <c r="J20" s="214"/>
      <c r="K20" s="214"/>
      <c r="L20" s="214"/>
      <c r="M20" s="210"/>
      <c r="N20" s="214"/>
      <c r="O20" s="206"/>
      <c r="P20" s="163"/>
      <c r="T20" s="165"/>
    </row>
    <row r="21" spans="3:20" ht="21" customHeight="1" thickBot="1" x14ac:dyDescent="0.3">
      <c r="C21" s="161"/>
      <c r="D21" s="202"/>
      <c r="E21" s="203"/>
      <c r="F21" s="203"/>
      <c r="G21" s="215" t="s">
        <v>95</v>
      </c>
      <c r="H21" s="215" t="s">
        <v>0</v>
      </c>
      <c r="I21" s="216">
        <f>SUM(I14:I19)</f>
        <v>128567509.09</v>
      </c>
      <c r="J21" s="217"/>
      <c r="K21" s="216">
        <f>SUM(K14:K19)</f>
        <v>128684071.23</v>
      </c>
      <c r="L21" s="233"/>
      <c r="M21" s="215" t="s">
        <v>0</v>
      </c>
      <c r="N21" s="216">
        <f>SUM(N14:N19)</f>
        <v>-116562.14000000147</v>
      </c>
      <c r="O21" s="218"/>
      <c r="P21" s="163"/>
    </row>
    <row r="22" spans="3:20" ht="8.25" customHeight="1" thickTop="1" x14ac:dyDescent="0.25">
      <c r="C22" s="161"/>
      <c r="D22" s="202"/>
      <c r="E22" s="207"/>
      <c r="F22" s="203"/>
      <c r="G22" s="203"/>
      <c r="H22" s="203"/>
      <c r="I22" s="211"/>
      <c r="J22" s="211"/>
      <c r="K22" s="211"/>
      <c r="L22" s="211"/>
      <c r="M22" s="203"/>
      <c r="N22" s="211"/>
      <c r="O22" s="206"/>
      <c r="P22" s="163"/>
    </row>
    <row r="23" spans="3:20" ht="12.75" customHeight="1" x14ac:dyDescent="0.25">
      <c r="C23" s="161"/>
      <c r="D23" s="202"/>
      <c r="E23" s="203"/>
      <c r="F23" s="215" t="s">
        <v>126</v>
      </c>
      <c r="G23" s="204"/>
      <c r="H23" s="203"/>
      <c r="I23" s="211"/>
      <c r="J23" s="211"/>
      <c r="K23" s="211"/>
      <c r="L23" s="211"/>
      <c r="M23" s="203"/>
      <c r="N23" s="211"/>
      <c r="O23" s="206"/>
      <c r="P23" s="163"/>
    </row>
    <row r="24" spans="3:20" ht="6" customHeight="1" x14ac:dyDescent="0.25">
      <c r="C24" s="161"/>
      <c r="D24" s="202"/>
      <c r="E24" s="207"/>
      <c r="F24" s="203"/>
      <c r="G24" s="203"/>
      <c r="H24" s="203"/>
      <c r="I24" s="211"/>
      <c r="J24" s="211"/>
      <c r="K24" s="211"/>
      <c r="L24" s="211"/>
      <c r="M24" s="203"/>
      <c r="N24" s="211"/>
      <c r="O24" s="206"/>
      <c r="P24" s="163"/>
    </row>
    <row r="25" spans="3:20" ht="14.25" customHeight="1" x14ac:dyDescent="0.25">
      <c r="C25" s="161"/>
      <c r="D25" s="202"/>
      <c r="E25" s="204" t="s">
        <v>127</v>
      </c>
      <c r="F25" s="228"/>
      <c r="G25" s="203"/>
      <c r="H25" s="203"/>
      <c r="I25" s="211"/>
      <c r="J25" s="211"/>
      <c r="K25" s="211"/>
      <c r="L25" s="211"/>
      <c r="M25" s="203"/>
      <c r="N25" s="211"/>
      <c r="O25" s="206"/>
      <c r="P25" s="163"/>
    </row>
    <row r="26" spans="3:20" ht="21" customHeight="1" x14ac:dyDescent="0.25">
      <c r="C26" s="161"/>
      <c r="D26" s="202"/>
      <c r="E26" s="207"/>
      <c r="F26" s="238" t="s">
        <v>134</v>
      </c>
      <c r="G26" s="238"/>
      <c r="H26" s="207" t="s">
        <v>0</v>
      </c>
      <c r="I26" s="208">
        <f>+'Balance-Anexo1A'!F66</f>
        <v>611877.26</v>
      </c>
      <c r="J26" s="208"/>
      <c r="K26" s="208">
        <f>+'Balance-Anexo1A'!G66</f>
        <v>648790.47</v>
      </c>
      <c r="L26" s="208"/>
      <c r="M26" s="207"/>
      <c r="N26" s="208">
        <f>+I26-K26</f>
        <v>-36913.209999999963</v>
      </c>
      <c r="O26" s="206"/>
      <c r="P26" s="163"/>
    </row>
    <row r="27" spans="3:20" ht="21" customHeight="1" x14ac:dyDescent="0.25">
      <c r="C27" s="161"/>
      <c r="D27" s="202"/>
      <c r="E27" s="207"/>
      <c r="F27" s="203" t="s">
        <v>135</v>
      </c>
      <c r="G27" s="203"/>
      <c r="H27" s="203"/>
      <c r="I27" s="214">
        <f>+'Balance-Anexo1A'!F72</f>
        <v>110185544.59999999</v>
      </c>
      <c r="J27" s="211"/>
      <c r="K27" s="214">
        <f>+'Balance-Anexo1A'!G72</f>
        <v>110395544.59999999</v>
      </c>
      <c r="L27" s="214"/>
      <c r="M27" s="203"/>
      <c r="N27" s="208">
        <f>+I27-K27</f>
        <v>-210000</v>
      </c>
      <c r="O27" s="206"/>
      <c r="P27" s="163"/>
    </row>
    <row r="28" spans="3:20" ht="21" customHeight="1" x14ac:dyDescent="0.25">
      <c r="C28" s="161"/>
      <c r="D28" s="202"/>
      <c r="E28" s="203"/>
      <c r="F28" s="203" t="s">
        <v>136</v>
      </c>
      <c r="G28" s="203"/>
      <c r="H28" s="203"/>
      <c r="I28" s="219">
        <f>+'Balance-Anexo1A'!F76</f>
        <v>1286775.26</v>
      </c>
      <c r="J28" s="214"/>
      <c r="K28" s="219">
        <f>+'Balance-Anexo1A'!G76</f>
        <v>1144845.76</v>
      </c>
      <c r="L28" s="234"/>
      <c r="M28" s="203"/>
      <c r="N28" s="213">
        <f>+I28-K28</f>
        <v>141929.5</v>
      </c>
      <c r="O28" s="209"/>
      <c r="P28" s="163"/>
    </row>
    <row r="29" spans="3:20" ht="4.5" hidden="1" customHeight="1" x14ac:dyDescent="0.25">
      <c r="C29" s="161"/>
      <c r="D29" s="202"/>
      <c r="E29" s="203"/>
      <c r="F29" s="203"/>
      <c r="G29" s="203"/>
      <c r="H29" s="203"/>
      <c r="I29" s="214"/>
      <c r="J29" s="214"/>
      <c r="K29" s="214"/>
      <c r="L29" s="214"/>
      <c r="M29" s="203"/>
      <c r="N29" s="214"/>
      <c r="O29" s="206"/>
      <c r="P29" s="163"/>
    </row>
    <row r="30" spans="3:20" ht="21" customHeight="1" x14ac:dyDescent="0.25">
      <c r="C30" s="161"/>
      <c r="D30" s="202"/>
      <c r="E30" s="203"/>
      <c r="F30" s="203"/>
      <c r="G30" s="220" t="s">
        <v>96</v>
      </c>
      <c r="H30" s="220"/>
      <c r="I30" s="221">
        <f>SUM(I26:I28)</f>
        <v>112084197.12</v>
      </c>
      <c r="J30" s="217"/>
      <c r="K30" s="221">
        <f>+K26+K27+K28</f>
        <v>112189180.83</v>
      </c>
      <c r="L30" s="233"/>
      <c r="M30" s="220"/>
      <c r="N30" s="221">
        <f>SUM(N26:N28)</f>
        <v>-104983.70999999996</v>
      </c>
      <c r="O30" s="206"/>
      <c r="P30" s="163"/>
    </row>
    <row r="31" spans="3:20" ht="9.75" hidden="1" customHeight="1" x14ac:dyDescent="0.25">
      <c r="C31" s="161"/>
      <c r="D31" s="202"/>
      <c r="E31" s="203"/>
      <c r="F31" s="203"/>
      <c r="G31" s="207"/>
      <c r="H31" s="203"/>
      <c r="I31" s="211"/>
      <c r="J31" s="211"/>
      <c r="K31" s="211"/>
      <c r="L31" s="211"/>
      <c r="M31" s="203"/>
      <c r="N31" s="211"/>
      <c r="O31" s="206"/>
      <c r="P31" s="163"/>
    </row>
    <row r="32" spans="3:20" ht="6" hidden="1" customHeight="1" x14ac:dyDescent="0.25">
      <c r="C32" s="161"/>
      <c r="D32" s="202"/>
      <c r="E32" s="203"/>
      <c r="F32" s="207"/>
      <c r="G32" s="207"/>
      <c r="H32" s="203"/>
      <c r="I32" s="211"/>
      <c r="J32" s="211"/>
      <c r="K32" s="211"/>
      <c r="L32" s="211"/>
      <c r="M32" s="203"/>
      <c r="N32" s="211"/>
      <c r="O32" s="206"/>
      <c r="P32" s="163"/>
    </row>
    <row r="33" spans="3:18" ht="21" customHeight="1" x14ac:dyDescent="0.25">
      <c r="C33" s="161"/>
      <c r="D33" s="202"/>
      <c r="E33" s="204" t="s">
        <v>137</v>
      </c>
      <c r="F33" s="229"/>
      <c r="G33" s="207"/>
      <c r="H33" s="203"/>
      <c r="I33" s="211"/>
      <c r="J33" s="211"/>
      <c r="K33" s="211"/>
      <c r="L33" s="211"/>
      <c r="M33" s="203"/>
      <c r="N33" s="211"/>
      <c r="O33" s="206"/>
      <c r="P33" s="163"/>
    </row>
    <row r="34" spans="3:18" ht="21" customHeight="1" x14ac:dyDescent="0.25">
      <c r="C34" s="161"/>
      <c r="D34" s="202"/>
      <c r="E34" s="203"/>
      <c r="F34" s="207" t="s">
        <v>8</v>
      </c>
      <c r="G34" s="207"/>
      <c r="H34" s="203"/>
      <c r="I34" s="208">
        <f>+'Balance-Anexo1A'!F83</f>
        <v>123997137.36999999</v>
      </c>
      <c r="J34" s="208"/>
      <c r="K34" s="208">
        <f>+'Balance-Anexo1A'!G83</f>
        <v>123995448.75999999</v>
      </c>
      <c r="L34" s="208"/>
      <c r="M34" s="203"/>
      <c r="N34" s="208">
        <f>+I34-K34</f>
        <v>1688.609999999404</v>
      </c>
      <c r="O34" s="206"/>
      <c r="P34" s="163"/>
    </row>
    <row r="35" spans="3:18" ht="21" customHeight="1" x14ac:dyDescent="0.25">
      <c r="C35" s="161"/>
      <c r="D35" s="202"/>
      <c r="E35" s="203"/>
      <c r="F35" s="207" t="s">
        <v>122</v>
      </c>
      <c r="G35" s="207"/>
      <c r="H35" s="203"/>
      <c r="I35" s="208">
        <f>+'Balance-Anexo1A'!F103</f>
        <v>120389184.74000001</v>
      </c>
      <c r="J35" s="208"/>
      <c r="K35" s="208">
        <f>+'Balance-Anexo1A'!G103</f>
        <v>120389184.74000001</v>
      </c>
      <c r="L35" s="208"/>
      <c r="M35" s="203"/>
      <c r="N35" s="208">
        <f>+I35-K35</f>
        <v>0</v>
      </c>
      <c r="O35" s="206"/>
      <c r="P35" s="166"/>
    </row>
    <row r="36" spans="3:18" ht="21" customHeight="1" x14ac:dyDescent="0.25">
      <c r="C36" s="161"/>
      <c r="D36" s="202"/>
      <c r="E36" s="203"/>
      <c r="F36" s="207" t="s">
        <v>106</v>
      </c>
      <c r="G36" s="207"/>
      <c r="H36" s="203"/>
      <c r="I36" s="208">
        <f>+'Balance-Anexo1A'!F110</f>
        <v>-228178759.44</v>
      </c>
      <c r="J36" s="208"/>
      <c r="K36" s="208">
        <f>+'Balance-Anexo1A'!G110</f>
        <v>-228178759.44</v>
      </c>
      <c r="L36" s="208"/>
      <c r="M36" s="203"/>
      <c r="N36" s="208">
        <f>+I36-K36</f>
        <v>0</v>
      </c>
      <c r="O36" s="206"/>
      <c r="P36" s="166"/>
    </row>
    <row r="37" spans="3:18" ht="21" customHeight="1" x14ac:dyDescent="0.25">
      <c r="C37" s="161"/>
      <c r="D37" s="202"/>
      <c r="E37" s="203"/>
      <c r="F37" s="207" t="s">
        <v>110</v>
      </c>
      <c r="G37" s="207"/>
      <c r="H37" s="203"/>
      <c r="I37" s="213">
        <f>+'Balance-Anexo1A'!F111</f>
        <v>275749.3</v>
      </c>
      <c r="J37" s="208"/>
      <c r="K37" s="213">
        <f>+'Balance-Anexo1A'!G111</f>
        <v>289016.34000000003</v>
      </c>
      <c r="L37" s="235"/>
      <c r="M37" s="203"/>
      <c r="N37" s="213">
        <f>+I37-K37</f>
        <v>-13267.040000000037</v>
      </c>
      <c r="O37" s="206"/>
      <c r="P37" s="166"/>
    </row>
    <row r="38" spans="3:18" ht="4.5" hidden="1" customHeight="1" x14ac:dyDescent="0.25">
      <c r="C38" s="161"/>
      <c r="D38" s="202"/>
      <c r="E38" s="203"/>
      <c r="F38" s="203"/>
      <c r="G38" s="207"/>
      <c r="H38" s="203"/>
      <c r="I38" s="214"/>
      <c r="J38" s="214"/>
      <c r="K38" s="214"/>
      <c r="L38" s="214"/>
      <c r="M38" s="203"/>
      <c r="N38" s="214"/>
      <c r="O38" s="206"/>
      <c r="P38" s="163"/>
      <c r="R38" s="167"/>
    </row>
    <row r="39" spans="3:18" ht="21" customHeight="1" x14ac:dyDescent="0.25">
      <c r="C39" s="161"/>
      <c r="D39" s="202"/>
      <c r="E39" s="203"/>
      <c r="F39" s="203"/>
      <c r="G39" s="215" t="s">
        <v>97</v>
      </c>
      <c r="H39" s="220"/>
      <c r="I39" s="222">
        <f>SUM(I34:I38)</f>
        <v>16483311.970000017</v>
      </c>
      <c r="J39" s="223"/>
      <c r="K39" s="222">
        <f>SUM(K34:K38)</f>
        <v>16494890.400000002</v>
      </c>
      <c r="L39" s="236"/>
      <c r="M39" s="220"/>
      <c r="N39" s="222">
        <f>SUM(N34:N38)</f>
        <v>-11578.430000000633</v>
      </c>
      <c r="O39" s="206"/>
      <c r="P39" s="163"/>
      <c r="R39" s="167"/>
    </row>
    <row r="40" spans="3:18" ht="8.25" hidden="1" customHeight="1" x14ac:dyDescent="0.25">
      <c r="C40" s="161"/>
      <c r="D40" s="202"/>
      <c r="E40" s="203"/>
      <c r="F40" s="203"/>
      <c r="G40" s="207"/>
      <c r="H40" s="203"/>
      <c r="I40" s="224"/>
      <c r="J40" s="224"/>
      <c r="K40" s="224"/>
      <c r="L40" s="224"/>
      <c r="M40" s="203"/>
      <c r="N40" s="224"/>
      <c r="O40" s="206"/>
      <c r="P40" s="163"/>
      <c r="R40" s="167"/>
    </row>
    <row r="41" spans="3:18" ht="7.5" hidden="1" customHeight="1" x14ac:dyDescent="0.25">
      <c r="C41" s="161"/>
      <c r="D41" s="202"/>
      <c r="E41" s="203"/>
      <c r="F41" s="203"/>
      <c r="G41" s="207"/>
      <c r="H41" s="203"/>
      <c r="I41" s="214"/>
      <c r="J41" s="214"/>
      <c r="K41" s="214"/>
      <c r="L41" s="214"/>
      <c r="M41" s="203"/>
      <c r="N41" s="214"/>
      <c r="O41" s="206"/>
      <c r="P41" s="163"/>
      <c r="R41" s="167"/>
    </row>
    <row r="42" spans="3:18" ht="21" customHeight="1" thickBot="1" x14ac:dyDescent="0.3">
      <c r="C42" s="161"/>
      <c r="D42" s="202"/>
      <c r="E42" s="203"/>
      <c r="F42" s="203"/>
      <c r="G42" s="215" t="s">
        <v>98</v>
      </c>
      <c r="H42" s="215" t="s">
        <v>0</v>
      </c>
      <c r="I42" s="216">
        <f>+I30+I39</f>
        <v>128567509.09000002</v>
      </c>
      <c r="J42" s="217"/>
      <c r="K42" s="216">
        <f>+K30+K39</f>
        <v>128684071.23</v>
      </c>
      <c r="L42" s="233"/>
      <c r="M42" s="215" t="s">
        <v>0</v>
      </c>
      <c r="N42" s="216">
        <f>+N30+N39</f>
        <v>-116562.1400000006</v>
      </c>
      <c r="O42" s="209"/>
      <c r="P42" s="163"/>
    </row>
    <row r="43" spans="3:18" ht="6.75" customHeight="1" thickTop="1" x14ac:dyDescent="0.25">
      <c r="C43" s="161"/>
      <c r="D43" s="225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7"/>
      <c r="P43" s="163"/>
      <c r="R43" s="168"/>
    </row>
    <row r="44" spans="3:18" x14ac:dyDescent="0.25">
      <c r="C44" s="161"/>
      <c r="H44" s="169"/>
      <c r="P44" s="163"/>
    </row>
    <row r="45" spans="3:18" x14ac:dyDescent="0.25">
      <c r="C45" s="161"/>
      <c r="P45" s="163"/>
    </row>
    <row r="46" spans="3:18" x14ac:dyDescent="0.25">
      <c r="C46" s="161"/>
      <c r="P46" s="163"/>
    </row>
    <row r="47" spans="3:18" x14ac:dyDescent="0.25">
      <c r="C47" s="161"/>
      <c r="I47" s="170"/>
      <c r="J47" s="170"/>
      <c r="P47" s="163"/>
    </row>
    <row r="48" spans="3:18" x14ac:dyDescent="0.25">
      <c r="C48" s="161"/>
      <c r="P48" s="163"/>
    </row>
    <row r="49" spans="3:16" x14ac:dyDescent="0.25">
      <c r="C49" s="161"/>
      <c r="P49" s="163"/>
    </row>
    <row r="50" spans="3:16" x14ac:dyDescent="0.25">
      <c r="C50" s="161"/>
      <c r="P50" s="163"/>
    </row>
    <row r="51" spans="3:16" x14ac:dyDescent="0.25">
      <c r="C51" s="161"/>
      <c r="P51" s="163"/>
    </row>
    <row r="52" spans="3:16" x14ac:dyDescent="0.25">
      <c r="C52" s="161"/>
      <c r="E52" s="237" t="s">
        <v>152</v>
      </c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163"/>
    </row>
    <row r="53" spans="3:16" x14ac:dyDescent="0.25">
      <c r="C53" s="161"/>
      <c r="P53" s="163"/>
    </row>
    <row r="54" spans="3:16" hidden="1" x14ac:dyDescent="0.25">
      <c r="C54" s="161"/>
      <c r="P54" s="163"/>
    </row>
    <row r="55" spans="3:16" hidden="1" x14ac:dyDescent="0.25">
      <c r="C55" s="161"/>
      <c r="P55" s="163"/>
    </row>
    <row r="56" spans="3:16" x14ac:dyDescent="0.25">
      <c r="C56" s="161"/>
      <c r="P56" s="163"/>
    </row>
    <row r="57" spans="3:16" ht="15.75" thickBot="1" x14ac:dyDescent="0.3">
      <c r="C57" s="171"/>
      <c r="D57" s="172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4"/>
    </row>
    <row r="58" spans="3:16" x14ac:dyDescent="0.25">
      <c r="E58" s="175"/>
      <c r="I58" s="176"/>
      <c r="J58" s="176"/>
    </row>
    <row r="62" spans="3:16" ht="21.75" customHeight="1" x14ac:dyDescent="0.25"/>
    <row r="72" spans="9:16" x14ac:dyDescent="0.25">
      <c r="I72" s="197"/>
      <c r="K72" s="198"/>
      <c r="L72" s="198"/>
      <c r="P72" s="198"/>
    </row>
    <row r="73" spans="9:16" x14ac:dyDescent="0.25">
      <c r="I73" s="197"/>
      <c r="K73" s="198"/>
      <c r="L73" s="198"/>
      <c r="P73" s="198"/>
    </row>
  </sheetData>
  <mergeCells count="6">
    <mergeCell ref="E52:O52"/>
    <mergeCell ref="F26:G26"/>
    <mergeCell ref="E5:O5"/>
    <mergeCell ref="E7:O7"/>
    <mergeCell ref="E9:O9"/>
    <mergeCell ref="E11:O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I68"/>
  <sheetViews>
    <sheetView showGridLines="0" zoomScale="80" zoomScaleNormal="80" workbookViewId="0">
      <selection activeCell="K11" sqref="K11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0.85546875" style="2" customWidth="1"/>
    <col min="4" max="6" width="19.140625" style="2" customWidth="1"/>
    <col min="7" max="7" width="12.42578125" style="2" customWidth="1"/>
    <col min="8" max="8" width="15" style="2" customWidth="1"/>
    <col min="9" max="9" width="17.140625" style="2" customWidth="1"/>
    <col min="10" max="16384" width="11.42578125" style="2"/>
  </cols>
  <sheetData>
    <row r="1" spans="1:9" ht="114" customHeight="1" x14ac:dyDescent="0.35">
      <c r="A1" s="125"/>
      <c r="B1" s="255"/>
      <c r="C1" s="255"/>
      <c r="D1" s="255"/>
      <c r="E1" s="255"/>
      <c r="F1" s="255"/>
    </row>
    <row r="2" spans="1:9" ht="18" customHeight="1" x14ac:dyDescent="0.35">
      <c r="A2" s="241" t="s">
        <v>119</v>
      </c>
      <c r="B2" s="241"/>
      <c r="C2" s="241"/>
      <c r="D2" s="241"/>
      <c r="E2" s="241"/>
      <c r="F2" s="241"/>
    </row>
    <row r="3" spans="1:9" ht="18.75" x14ac:dyDescent="0.3">
      <c r="A3" s="242" t="s">
        <v>83</v>
      </c>
      <c r="B3" s="242"/>
      <c r="C3" s="242"/>
      <c r="D3" s="242"/>
      <c r="E3" s="242"/>
      <c r="F3" s="242"/>
    </row>
    <row r="4" spans="1:9" ht="15.75" x14ac:dyDescent="0.25">
      <c r="A4" s="243" t="s">
        <v>84</v>
      </c>
      <c r="B4" s="243"/>
      <c r="C4" s="243"/>
      <c r="D4" s="243"/>
      <c r="E4" s="243"/>
      <c r="F4" s="243"/>
    </row>
    <row r="5" spans="1:9" ht="16.5" customHeight="1" x14ac:dyDescent="0.25">
      <c r="A5" s="125"/>
      <c r="B5" s="127"/>
      <c r="C5" s="128"/>
      <c r="D5" s="247" t="s">
        <v>147</v>
      </c>
      <c r="E5" s="247" t="s">
        <v>145</v>
      </c>
      <c r="F5" s="244" t="s">
        <v>146</v>
      </c>
    </row>
    <row r="6" spans="1:9" ht="17.25" hidden="1" customHeight="1" x14ac:dyDescent="0.25">
      <c r="A6" s="125"/>
      <c r="B6" s="129"/>
      <c r="C6" s="130"/>
      <c r="D6" s="248"/>
      <c r="E6" s="248"/>
      <c r="F6" s="245"/>
    </row>
    <row r="7" spans="1:9" ht="12.75" customHeight="1" x14ac:dyDescent="0.25">
      <c r="A7" s="125"/>
      <c r="B7" s="183" t="s">
        <v>85</v>
      </c>
      <c r="C7" s="131"/>
      <c r="D7" s="249"/>
      <c r="E7" s="249"/>
      <c r="F7" s="246"/>
    </row>
    <row r="8" spans="1:9" ht="7.5" customHeight="1" x14ac:dyDescent="0.25">
      <c r="A8" s="125"/>
      <c r="B8" s="132"/>
      <c r="C8" s="133"/>
      <c r="D8" s="74"/>
      <c r="E8" s="74"/>
      <c r="F8" s="34"/>
    </row>
    <row r="9" spans="1:9" ht="21" customHeight="1" x14ac:dyDescent="0.25">
      <c r="A9" s="125"/>
      <c r="B9" s="184" t="s">
        <v>138</v>
      </c>
      <c r="C9" s="133"/>
      <c r="D9" s="185">
        <f>SUM(D10:D15)</f>
        <v>1430068.5199999998</v>
      </c>
      <c r="E9" s="185">
        <f>SUM(E10:E15)</f>
        <v>1258392.71</v>
      </c>
      <c r="F9" s="185">
        <f>D9-E9</f>
        <v>171675.80999999982</v>
      </c>
      <c r="I9" s="134"/>
    </row>
    <row r="10" spans="1:9" ht="21" customHeight="1" x14ac:dyDescent="0.25">
      <c r="A10" s="125"/>
      <c r="B10" s="132"/>
      <c r="C10" s="135" t="s">
        <v>112</v>
      </c>
      <c r="D10" s="57">
        <v>391400.5</v>
      </c>
      <c r="E10" s="57">
        <v>359982.62</v>
      </c>
      <c r="F10" s="24">
        <f t="shared" ref="F10:F15" si="0">+D10-E10</f>
        <v>31417.880000000005</v>
      </c>
      <c r="G10" s="136"/>
      <c r="H10" s="25"/>
      <c r="I10" s="134"/>
    </row>
    <row r="11" spans="1:9" ht="21" customHeight="1" x14ac:dyDescent="0.25">
      <c r="A11" s="125"/>
      <c r="B11" s="132"/>
      <c r="C11" s="135" t="s">
        <v>86</v>
      </c>
      <c r="D11" s="57">
        <v>66948.34</v>
      </c>
      <c r="E11" s="57">
        <v>23123.89</v>
      </c>
      <c r="F11" s="24">
        <f t="shared" si="0"/>
        <v>43824.45</v>
      </c>
      <c r="G11" s="1"/>
      <c r="I11" s="25"/>
    </row>
    <row r="12" spans="1:9" ht="21" customHeight="1" x14ac:dyDescent="0.25">
      <c r="A12" s="125"/>
      <c r="B12" s="132"/>
      <c r="C12" s="135" t="s">
        <v>113</v>
      </c>
      <c r="D12" s="57">
        <v>7397.14</v>
      </c>
      <c r="E12" s="57">
        <v>6128.41</v>
      </c>
      <c r="F12" s="24">
        <f t="shared" si="0"/>
        <v>1268.7300000000005</v>
      </c>
      <c r="G12" s="41"/>
      <c r="H12" s="1"/>
    </row>
    <row r="13" spans="1:9" ht="21" customHeight="1" x14ac:dyDescent="0.25">
      <c r="A13" s="125"/>
      <c r="B13" s="132"/>
      <c r="C13" s="135" t="s">
        <v>88</v>
      </c>
      <c r="D13" s="57">
        <v>842297.32</v>
      </c>
      <c r="E13" s="57">
        <v>748257.47</v>
      </c>
      <c r="F13" s="24">
        <f t="shared" si="0"/>
        <v>94039.849999999977</v>
      </c>
      <c r="G13" s="126"/>
      <c r="H13" s="1"/>
    </row>
    <row r="14" spans="1:9" ht="21" customHeight="1" x14ac:dyDescent="0.25">
      <c r="A14" s="125"/>
      <c r="B14" s="132"/>
      <c r="C14" s="135" t="s">
        <v>87</v>
      </c>
      <c r="D14" s="57">
        <v>116844.26</v>
      </c>
      <c r="E14" s="57">
        <v>116844.26</v>
      </c>
      <c r="F14" s="24">
        <f t="shared" si="0"/>
        <v>0</v>
      </c>
      <c r="G14" s="126"/>
      <c r="H14" s="1"/>
      <c r="I14" s="25"/>
    </row>
    <row r="15" spans="1:9" ht="21" customHeight="1" x14ac:dyDescent="0.25">
      <c r="A15" s="125"/>
      <c r="B15" s="132"/>
      <c r="C15" s="135" t="s">
        <v>89</v>
      </c>
      <c r="D15" s="137">
        <v>5180.96</v>
      </c>
      <c r="E15" s="137">
        <v>4056.06</v>
      </c>
      <c r="F15" s="30">
        <f t="shared" si="0"/>
        <v>1124.9000000000001</v>
      </c>
      <c r="H15" s="1"/>
      <c r="I15" s="41"/>
    </row>
    <row r="16" spans="1:9" ht="7.5" customHeight="1" x14ac:dyDescent="0.25">
      <c r="A16" s="125"/>
      <c r="B16" s="132"/>
      <c r="C16" s="133"/>
      <c r="D16" s="74"/>
      <c r="E16" s="74"/>
      <c r="F16" s="34"/>
    </row>
    <row r="17" spans="1:8" ht="21" customHeight="1" x14ac:dyDescent="0.25">
      <c r="A17" s="125"/>
      <c r="B17" s="186" t="s">
        <v>139</v>
      </c>
      <c r="C17" s="133"/>
      <c r="D17" s="185">
        <f>SUM(D18:D20)</f>
        <v>6698.11</v>
      </c>
      <c r="E17" s="185">
        <f>SUM(E18:E20)</f>
        <v>5662.68</v>
      </c>
      <c r="F17" s="185">
        <f>D17-E17</f>
        <v>1035.4299999999994</v>
      </c>
      <c r="G17" s="41"/>
      <c r="H17" s="41"/>
    </row>
    <row r="18" spans="1:8" ht="21" hidden="1" customHeight="1" x14ac:dyDescent="0.25">
      <c r="A18" s="125"/>
      <c r="B18" s="132"/>
      <c r="C18" s="135"/>
      <c r="D18" s="57"/>
      <c r="E18" s="57"/>
      <c r="F18" s="24"/>
    </row>
    <row r="19" spans="1:8" ht="21" hidden="1" customHeight="1" x14ac:dyDescent="0.25">
      <c r="A19" s="125"/>
      <c r="B19" s="132"/>
      <c r="C19" s="135"/>
      <c r="D19" s="57"/>
      <c r="E19" s="57"/>
      <c r="F19" s="24"/>
    </row>
    <row r="20" spans="1:8" ht="21" customHeight="1" x14ac:dyDescent="0.25">
      <c r="A20" s="125"/>
      <c r="B20" s="132"/>
      <c r="C20" s="135" t="s">
        <v>124</v>
      </c>
      <c r="D20" s="137">
        <v>6698.11</v>
      </c>
      <c r="E20" s="137">
        <v>5662.68</v>
      </c>
      <c r="F20" s="30">
        <f>+D20-E20</f>
        <v>1035.4299999999994</v>
      </c>
      <c r="H20" s="1"/>
    </row>
    <row r="21" spans="1:8" ht="6" customHeight="1" x14ac:dyDescent="0.25">
      <c r="A21" s="125"/>
      <c r="B21" s="183"/>
      <c r="C21" s="131"/>
      <c r="D21" s="97"/>
      <c r="E21" s="97"/>
      <c r="F21" s="121"/>
    </row>
    <row r="22" spans="1:8" ht="6.75" customHeight="1" x14ac:dyDescent="0.25">
      <c r="A22" s="125"/>
      <c r="B22" s="132"/>
      <c r="C22" s="133"/>
      <c r="D22" s="33"/>
      <c r="E22" s="33"/>
      <c r="F22" s="34"/>
      <c r="H22" s="41"/>
    </row>
    <row r="23" spans="1:8" ht="16.5" thickBot="1" x14ac:dyDescent="0.3">
      <c r="A23" s="125"/>
      <c r="B23" s="187" t="s">
        <v>90</v>
      </c>
      <c r="C23" s="138"/>
      <c r="D23" s="188">
        <f>D9+D17+D21</f>
        <v>1436766.63</v>
      </c>
      <c r="E23" s="188">
        <f>E9+E17+E21</f>
        <v>1264055.3899999999</v>
      </c>
      <c r="F23" s="189">
        <f>+F9+F17</f>
        <v>172711.23999999982</v>
      </c>
    </row>
    <row r="24" spans="1:8" ht="9" customHeight="1" thickTop="1" x14ac:dyDescent="0.25">
      <c r="A24" s="125"/>
      <c r="B24" s="133"/>
      <c r="C24" s="133"/>
      <c r="D24" s="31"/>
      <c r="E24" s="31"/>
      <c r="F24" s="31"/>
      <c r="H24" s="41"/>
    </row>
    <row r="25" spans="1:8" ht="15.75" x14ac:dyDescent="0.25">
      <c r="A25" s="125"/>
      <c r="B25" s="190" t="s">
        <v>91</v>
      </c>
      <c r="C25" s="139"/>
      <c r="D25" s="140"/>
      <c r="E25" s="140"/>
      <c r="F25" s="141"/>
    </row>
    <row r="26" spans="1:8" ht="5.25" customHeight="1" x14ac:dyDescent="0.25">
      <c r="A26" s="125"/>
      <c r="B26" s="142"/>
      <c r="C26" s="133"/>
      <c r="D26" s="33"/>
      <c r="E26" s="33"/>
      <c r="F26" s="34"/>
    </row>
    <row r="27" spans="1:8" ht="21" customHeight="1" x14ac:dyDescent="0.25">
      <c r="A27" s="125"/>
      <c r="B27" s="191" t="s">
        <v>123</v>
      </c>
      <c r="C27" s="133"/>
      <c r="D27" s="185">
        <f>SUM(D28:D31)</f>
        <v>1161017.3299999998</v>
      </c>
      <c r="E27" s="185">
        <f>SUM(E28:E31)</f>
        <v>975039.05</v>
      </c>
      <c r="F27" s="185">
        <f>D27-E27</f>
        <v>185978.2799999998</v>
      </c>
    </row>
    <row r="28" spans="1:8" ht="21" customHeight="1" x14ac:dyDescent="0.25">
      <c r="A28" s="125"/>
      <c r="B28" s="191"/>
      <c r="C28" s="135" t="s">
        <v>140</v>
      </c>
      <c r="D28" s="40">
        <v>897443.47</v>
      </c>
      <c r="E28" s="40">
        <v>736896.56</v>
      </c>
      <c r="F28" s="24">
        <f t="shared" ref="F28:F31" si="1">+D28-E28</f>
        <v>160546.90999999992</v>
      </c>
      <c r="G28" s="126"/>
    </row>
    <row r="29" spans="1:8" ht="21" customHeight="1" x14ac:dyDescent="0.25">
      <c r="A29" s="125"/>
      <c r="B29" s="142"/>
      <c r="C29" s="135" t="s">
        <v>141</v>
      </c>
      <c r="D29" s="40">
        <v>52574.75</v>
      </c>
      <c r="E29" s="40">
        <v>45361.17</v>
      </c>
      <c r="F29" s="24">
        <f t="shared" si="1"/>
        <v>7213.5800000000017</v>
      </c>
    </row>
    <row r="30" spans="1:8" ht="21" customHeight="1" x14ac:dyDescent="0.25">
      <c r="A30" s="125"/>
      <c r="B30" s="142"/>
      <c r="C30" s="135" t="s">
        <v>142</v>
      </c>
      <c r="D30" s="40">
        <v>55077.58</v>
      </c>
      <c r="E30" s="40">
        <v>48382.37</v>
      </c>
      <c r="F30" s="24">
        <f t="shared" si="1"/>
        <v>6695.2099999999991</v>
      </c>
    </row>
    <row r="31" spans="1:8" ht="21" customHeight="1" x14ac:dyDescent="0.25">
      <c r="A31" s="125"/>
      <c r="B31" s="142"/>
      <c r="C31" s="135" t="s">
        <v>143</v>
      </c>
      <c r="D31" s="40">
        <v>155921.53</v>
      </c>
      <c r="E31" s="40">
        <v>144398.95000000001</v>
      </c>
      <c r="F31" s="24">
        <f t="shared" si="1"/>
        <v>11522.579999999987</v>
      </c>
    </row>
    <row r="32" spans="1:8" ht="6.75" customHeight="1" x14ac:dyDescent="0.25">
      <c r="A32" s="125"/>
      <c r="B32" s="142"/>
      <c r="C32" s="143"/>
      <c r="D32" s="144"/>
      <c r="E32" s="144"/>
      <c r="F32" s="121"/>
    </row>
    <row r="33" spans="1:7" ht="10.5" customHeight="1" x14ac:dyDescent="0.25">
      <c r="A33" s="125"/>
      <c r="B33" s="142"/>
      <c r="C33" s="133"/>
      <c r="D33" s="33"/>
      <c r="E33" s="33"/>
      <c r="F33" s="34"/>
      <c r="G33" s="1"/>
    </row>
    <row r="34" spans="1:7" ht="21" hidden="1" customHeight="1" x14ac:dyDescent="0.25">
      <c r="A34" s="125"/>
      <c r="B34" s="191" t="s">
        <v>144</v>
      </c>
      <c r="C34" s="133"/>
      <c r="D34" s="185">
        <f>SUM(D35:D37)</f>
        <v>0</v>
      </c>
      <c r="E34" s="185">
        <f>SUM(E35:E37)</f>
        <v>0</v>
      </c>
      <c r="F34" s="185">
        <f>D34-E34</f>
        <v>0</v>
      </c>
    </row>
    <row r="35" spans="1:7" ht="21" hidden="1" customHeight="1" x14ac:dyDescent="0.25">
      <c r="A35" s="125"/>
      <c r="B35" s="191"/>
      <c r="C35" s="135" t="s">
        <v>120</v>
      </c>
      <c r="D35" s="145">
        <v>0</v>
      </c>
      <c r="E35" s="145">
        <v>0</v>
      </c>
      <c r="F35" s="146">
        <f>+D35-E35</f>
        <v>0</v>
      </c>
    </row>
    <row r="36" spans="1:7" ht="20.25" hidden="1" customHeight="1" x14ac:dyDescent="0.25">
      <c r="A36" s="125"/>
      <c r="B36" s="142"/>
      <c r="C36" s="135" t="s">
        <v>116</v>
      </c>
      <c r="D36" s="40">
        <v>0</v>
      </c>
      <c r="E36" s="40">
        <v>0</v>
      </c>
      <c r="F36" s="24">
        <f>+D36-E36</f>
        <v>0</v>
      </c>
    </row>
    <row r="37" spans="1:7" ht="20.25" hidden="1" customHeight="1" x14ac:dyDescent="0.25">
      <c r="A37" s="125"/>
      <c r="B37" s="192"/>
      <c r="C37" s="147" t="s">
        <v>117</v>
      </c>
      <c r="D37" s="29">
        <v>0</v>
      </c>
      <c r="E37" s="29">
        <v>0</v>
      </c>
      <c r="F37" s="67">
        <f>+D37-E37</f>
        <v>0</v>
      </c>
    </row>
    <row r="38" spans="1:7" ht="6.75" hidden="1" customHeight="1" x14ac:dyDescent="0.25">
      <c r="A38" s="125"/>
      <c r="B38" s="132"/>
      <c r="C38" s="133"/>
      <c r="D38" s="180"/>
      <c r="E38" s="180"/>
      <c r="F38" s="181"/>
      <c r="G38" s="148"/>
    </row>
    <row r="39" spans="1:7" ht="16.5" thickBot="1" x14ac:dyDescent="0.3">
      <c r="A39" s="125"/>
      <c r="B39" s="187" t="s">
        <v>92</v>
      </c>
      <c r="C39" s="138"/>
      <c r="D39" s="188">
        <f t="shared" ref="D39:F39" si="2">D27+D34</f>
        <v>1161017.3299999998</v>
      </c>
      <c r="E39" s="188">
        <f t="shared" si="2"/>
        <v>975039.05</v>
      </c>
      <c r="F39" s="189">
        <f t="shared" si="2"/>
        <v>185978.2799999998</v>
      </c>
      <c r="G39" s="41"/>
    </row>
    <row r="40" spans="1:7" ht="8.25" customHeight="1" thickTop="1" thickBot="1" x14ac:dyDescent="0.3">
      <c r="A40" s="125"/>
      <c r="B40" s="133"/>
      <c r="C40" s="133"/>
      <c r="D40" s="31"/>
      <c r="E40" s="177"/>
      <c r="F40" s="177"/>
      <c r="G40" s="1"/>
    </row>
    <row r="41" spans="1:7" ht="7.5" customHeight="1" thickTop="1" x14ac:dyDescent="0.25">
      <c r="A41" s="125"/>
      <c r="B41" s="193"/>
      <c r="C41" s="149"/>
      <c r="D41" s="179"/>
      <c r="E41" s="178"/>
      <c r="F41" s="178"/>
    </row>
    <row r="42" spans="1:7" ht="16.5" thickBot="1" x14ac:dyDescent="0.3">
      <c r="A42" s="125"/>
      <c r="B42" s="194" t="s">
        <v>115</v>
      </c>
      <c r="C42" s="230"/>
      <c r="D42" s="195">
        <f>+D23-D39</f>
        <v>275749.30000000005</v>
      </c>
      <c r="E42" s="196">
        <f>E23-E39</f>
        <v>289016.33999999985</v>
      </c>
      <c r="F42" s="195">
        <f>D42-E42</f>
        <v>-13267.039999999804</v>
      </c>
    </row>
    <row r="43" spans="1:7" ht="16.5" thickTop="1" x14ac:dyDescent="0.25">
      <c r="A43" s="125"/>
      <c r="B43" s="125"/>
      <c r="C43" s="125"/>
      <c r="D43" s="27"/>
      <c r="E43" s="27"/>
      <c r="F43" s="27"/>
    </row>
    <row r="44" spans="1:7" ht="15.75" x14ac:dyDescent="0.25">
      <c r="A44" s="125"/>
      <c r="B44" s="125"/>
      <c r="C44" s="125"/>
      <c r="D44" s="27"/>
      <c r="E44" s="125"/>
      <c r="F44" s="125"/>
    </row>
    <row r="45" spans="1:7" ht="15.75" x14ac:dyDescent="0.25">
      <c r="A45" s="125"/>
      <c r="B45" s="125"/>
      <c r="C45" s="125"/>
      <c r="D45" s="150"/>
      <c r="E45" s="125"/>
      <c r="F45" s="125"/>
    </row>
    <row r="46" spans="1:7" ht="15.75" x14ac:dyDescent="0.25">
      <c r="A46" s="125"/>
      <c r="B46" s="125"/>
      <c r="C46" s="125"/>
      <c r="D46" s="125"/>
      <c r="E46" s="125"/>
      <c r="F46" s="125"/>
    </row>
    <row r="50" spans="2:6" s="151" customFormat="1" ht="17.25" customHeight="1" x14ac:dyDescent="0.25">
      <c r="B50" s="240" t="s">
        <v>151</v>
      </c>
      <c r="C50" s="240"/>
      <c r="D50" s="240"/>
      <c r="E50" s="240"/>
      <c r="F50" s="240"/>
    </row>
    <row r="60" spans="2:6" x14ac:dyDescent="0.2">
      <c r="B60" s="182"/>
      <c r="C60" s="182"/>
    </row>
    <row r="61" spans="2:6" x14ac:dyDescent="0.2">
      <c r="B61" s="182"/>
      <c r="C61" s="182"/>
    </row>
    <row r="62" spans="2:6" x14ac:dyDescent="0.2">
      <c r="B62" s="182"/>
      <c r="C62" s="182"/>
      <c r="D62" s="1"/>
    </row>
    <row r="63" spans="2:6" x14ac:dyDescent="0.2">
      <c r="B63" s="182"/>
      <c r="C63" s="182"/>
      <c r="E63" s="1"/>
      <c r="F63" s="41"/>
    </row>
    <row r="67" spans="5:5" x14ac:dyDescent="0.2">
      <c r="E67" s="41"/>
    </row>
    <row r="68" spans="5:5" x14ac:dyDescent="0.2">
      <c r="E68" s="41"/>
    </row>
  </sheetData>
  <mergeCells count="8">
    <mergeCell ref="B1:F1"/>
    <mergeCell ref="B50:F50"/>
    <mergeCell ref="A2:F2"/>
    <mergeCell ref="A3:F3"/>
    <mergeCell ref="A4:F4"/>
    <mergeCell ref="F5:F7"/>
    <mergeCell ref="D5:D7"/>
    <mergeCell ref="E5:E7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7 F34 F23 F42 F17 F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32"/>
  <sheetViews>
    <sheetView showGridLines="0" tabSelected="1" zoomScale="80" zoomScaleNormal="80" workbookViewId="0">
      <selection activeCell="N7" sqref="N7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9" width="13" style="2" customWidth="1"/>
    <col min="10" max="11" width="13.7109375" style="2" customWidth="1"/>
    <col min="12" max="16384" width="11.42578125" style="2"/>
  </cols>
  <sheetData>
    <row r="2" spans="1:9" ht="111" customHeight="1" x14ac:dyDescent="0.35">
      <c r="A2" s="2" t="s">
        <v>6</v>
      </c>
      <c r="B2" s="252"/>
      <c r="C2" s="252"/>
      <c r="D2" s="252"/>
      <c r="E2" s="252"/>
      <c r="F2" s="252"/>
      <c r="G2" s="252"/>
      <c r="H2" s="252"/>
    </row>
    <row r="3" spans="1:9" ht="18.75" x14ac:dyDescent="0.3">
      <c r="B3" s="251" t="s">
        <v>12</v>
      </c>
      <c r="C3" s="251"/>
      <c r="D3" s="251"/>
      <c r="E3" s="251"/>
      <c r="F3" s="251"/>
      <c r="G3" s="251"/>
      <c r="H3" s="251"/>
    </row>
    <row r="4" spans="1:9" x14ac:dyDescent="0.2">
      <c r="B4" s="253" t="s">
        <v>13</v>
      </c>
      <c r="C4" s="253"/>
      <c r="D4" s="253"/>
      <c r="E4" s="253"/>
      <c r="F4" s="253"/>
      <c r="G4" s="253"/>
      <c r="H4" s="253"/>
    </row>
    <row r="5" spans="1:9" ht="8.25" customHeight="1" x14ac:dyDescent="0.2">
      <c r="B5" s="253"/>
      <c r="C5" s="253"/>
      <c r="D5" s="253"/>
      <c r="E5" s="253"/>
      <c r="F5" s="253"/>
      <c r="G5" s="253"/>
      <c r="H5" s="253"/>
    </row>
    <row r="6" spans="1:9" ht="30" customHeight="1" x14ac:dyDescent="0.25">
      <c r="B6" s="4"/>
      <c r="C6" s="5"/>
      <c r="D6" s="5"/>
      <c r="E6" s="6"/>
      <c r="F6" s="7" t="s">
        <v>147</v>
      </c>
      <c r="G6" s="7" t="s">
        <v>145</v>
      </c>
      <c r="H6" s="8" t="s">
        <v>121</v>
      </c>
    </row>
    <row r="7" spans="1:9" ht="24" customHeight="1" x14ac:dyDescent="0.25">
      <c r="B7" s="9" t="s">
        <v>14</v>
      </c>
      <c r="C7" s="10"/>
      <c r="D7" s="10"/>
      <c r="E7" s="11"/>
      <c r="F7" s="12" t="s">
        <v>15</v>
      </c>
      <c r="G7" s="13">
        <v>-2</v>
      </c>
      <c r="H7" s="14" t="s">
        <v>16</v>
      </c>
    </row>
    <row r="8" spans="1:9" ht="21" customHeight="1" x14ac:dyDescent="0.3">
      <c r="B8" s="15" t="s">
        <v>4</v>
      </c>
      <c r="C8" s="16"/>
      <c r="D8" s="16"/>
      <c r="E8" s="17"/>
      <c r="F8" s="18">
        <f t="shared" ref="F8:H8" si="0">SUM(F9:F12)</f>
        <v>1084867.9200000002</v>
      </c>
      <c r="G8" s="18">
        <f t="shared" ref="G8" si="1">SUM(G9:G12)</f>
        <v>1183356</v>
      </c>
      <c r="H8" s="18">
        <f t="shared" si="0"/>
        <v>-98488.080000000016</v>
      </c>
      <c r="I8" s="1"/>
    </row>
    <row r="9" spans="1:9" ht="21" customHeight="1" x14ac:dyDescent="0.25">
      <c r="B9" s="19"/>
      <c r="C9" s="20" t="s">
        <v>17</v>
      </c>
      <c r="D9" s="21"/>
      <c r="E9" s="22"/>
      <c r="F9" s="23">
        <v>282.81</v>
      </c>
      <c r="G9" s="23">
        <v>1679.49</v>
      </c>
      <c r="H9" s="24">
        <f>+F9-G9</f>
        <v>-1396.68</v>
      </c>
      <c r="I9" s="25"/>
    </row>
    <row r="10" spans="1:9" ht="21" customHeight="1" x14ac:dyDescent="0.25">
      <c r="B10" s="26"/>
      <c r="C10" s="20" t="s">
        <v>18</v>
      </c>
      <c r="D10" s="27"/>
      <c r="E10" s="22"/>
      <c r="F10" s="23">
        <v>1016174.26</v>
      </c>
      <c r="G10" s="23">
        <v>960516.41</v>
      </c>
      <c r="H10" s="24">
        <f>+F10-G10</f>
        <v>55657.849999999977</v>
      </c>
    </row>
    <row r="11" spans="1:9" ht="21" customHeight="1" x14ac:dyDescent="0.25">
      <c r="B11" s="26"/>
      <c r="C11" s="20" t="s">
        <v>19</v>
      </c>
      <c r="D11" s="27"/>
      <c r="E11" s="22"/>
      <c r="F11" s="23">
        <v>66376.56</v>
      </c>
      <c r="G11" s="23">
        <v>219125.81</v>
      </c>
      <c r="H11" s="24">
        <f>+F11-G11</f>
        <v>-152749.25</v>
      </c>
    </row>
    <row r="12" spans="1:9" ht="21" customHeight="1" x14ac:dyDescent="0.25">
      <c r="B12" s="26"/>
      <c r="C12" s="20" t="s">
        <v>20</v>
      </c>
      <c r="D12" s="27"/>
      <c r="E12" s="22"/>
      <c r="F12" s="28">
        <v>2034.29</v>
      </c>
      <c r="G12" s="28">
        <v>2034.29</v>
      </c>
      <c r="H12" s="29">
        <f>+F12-G12</f>
        <v>0</v>
      </c>
    </row>
    <row r="13" spans="1:9" ht="21" customHeight="1" x14ac:dyDescent="0.25">
      <c r="B13" s="26"/>
      <c r="C13" s="31"/>
      <c r="D13" s="31"/>
      <c r="E13" s="32"/>
      <c r="F13" s="33"/>
      <c r="G13" s="33"/>
      <c r="H13" s="34"/>
    </row>
    <row r="14" spans="1:9" ht="21" customHeight="1" x14ac:dyDescent="0.3">
      <c r="B14" s="35" t="s">
        <v>3</v>
      </c>
      <c r="C14" s="21"/>
      <c r="D14" s="21"/>
      <c r="E14" s="32"/>
      <c r="F14" s="36">
        <f t="shared" ref="F14:H14" si="2">+F19+F20</f>
        <v>108347623.90000001</v>
      </c>
      <c r="G14" s="36">
        <f t="shared" ref="G14" si="3">+G19+G20</f>
        <v>108347623.90000001</v>
      </c>
      <c r="H14" s="36">
        <f t="shared" si="2"/>
        <v>0</v>
      </c>
    </row>
    <row r="15" spans="1:9" ht="21" customHeight="1" x14ac:dyDescent="0.25">
      <c r="A15" s="37"/>
      <c r="B15" s="26"/>
      <c r="C15" s="20" t="s">
        <v>21</v>
      </c>
      <c r="D15" s="27"/>
      <c r="E15" s="38"/>
      <c r="F15" s="23">
        <v>108347623.90000001</v>
      </c>
      <c r="G15" s="23">
        <v>108347623.90000001</v>
      </c>
      <c r="H15" s="24">
        <f>+F15-G15</f>
        <v>0</v>
      </c>
      <c r="I15" s="39"/>
    </row>
    <row r="16" spans="1:9" ht="21" hidden="1" customHeight="1" x14ac:dyDescent="0.25">
      <c r="B16" s="26"/>
      <c r="C16" s="20" t="s">
        <v>22</v>
      </c>
      <c r="D16" s="27"/>
      <c r="E16" s="38"/>
      <c r="F16" s="40">
        <v>0</v>
      </c>
      <c r="G16" s="40">
        <v>0</v>
      </c>
      <c r="H16" s="24">
        <f>+F16-G16</f>
        <v>0</v>
      </c>
    </row>
    <row r="17" spans="2:9" ht="21" hidden="1" customHeight="1" x14ac:dyDescent="0.25">
      <c r="B17" s="26"/>
      <c r="C17" s="20" t="s">
        <v>23</v>
      </c>
      <c r="D17" s="27"/>
      <c r="E17" s="38"/>
      <c r="F17" s="40">
        <v>0</v>
      </c>
      <c r="G17" s="40">
        <v>0</v>
      </c>
      <c r="H17" s="24">
        <f>+F17-G17</f>
        <v>0</v>
      </c>
      <c r="I17" s="41"/>
    </row>
    <row r="18" spans="2:9" ht="21" hidden="1" customHeight="1" x14ac:dyDescent="0.25">
      <c r="B18" s="26"/>
      <c r="C18" s="20" t="s">
        <v>24</v>
      </c>
      <c r="D18" s="27"/>
      <c r="E18" s="38"/>
      <c r="F18" s="42">
        <v>0</v>
      </c>
      <c r="G18" s="42">
        <v>0</v>
      </c>
      <c r="H18" s="30">
        <f>+F18-G18</f>
        <v>0</v>
      </c>
    </row>
    <row r="19" spans="2:9" ht="21" hidden="1" customHeight="1" x14ac:dyDescent="0.25">
      <c r="B19" s="26"/>
      <c r="C19" s="27"/>
      <c r="D19" s="27"/>
      <c r="E19" s="38" t="s">
        <v>25</v>
      </c>
      <c r="F19" s="43">
        <f t="shared" ref="F19:H19" si="4">SUM(F15:F18)</f>
        <v>108347623.90000001</v>
      </c>
      <c r="G19" s="43">
        <f t="shared" ref="G19" si="5">SUM(G15:G18)</f>
        <v>108347623.90000001</v>
      </c>
      <c r="H19" s="43">
        <f t="shared" si="4"/>
        <v>0</v>
      </c>
    </row>
    <row r="20" spans="2:9" ht="21" hidden="1" customHeight="1" x14ac:dyDescent="0.25">
      <c r="B20" s="26"/>
      <c r="C20" s="44" t="s">
        <v>26</v>
      </c>
      <c r="D20" s="27"/>
      <c r="E20" s="45"/>
      <c r="F20" s="46">
        <v>0</v>
      </c>
      <c r="G20" s="46">
        <v>0</v>
      </c>
      <c r="H20" s="30">
        <f>+F20-G20</f>
        <v>0</v>
      </c>
      <c r="I20" s="41"/>
    </row>
    <row r="21" spans="2:9" ht="21" customHeight="1" x14ac:dyDescent="0.25">
      <c r="B21" s="26"/>
      <c r="C21" s="27"/>
      <c r="D21" s="27"/>
      <c r="E21" s="22"/>
      <c r="F21" s="33"/>
      <c r="G21" s="33"/>
      <c r="H21" s="34"/>
    </row>
    <row r="22" spans="2:9" ht="21" customHeight="1" x14ac:dyDescent="0.3">
      <c r="B22" s="35" t="s">
        <v>27</v>
      </c>
      <c r="C22" s="21"/>
      <c r="D22" s="21"/>
      <c r="E22" s="32"/>
      <c r="F22" s="47">
        <f t="shared" ref="F22:H22" si="6">+F23+F43</f>
        <v>8349516.5199999958</v>
      </c>
      <c r="G22" s="47">
        <f t="shared" ref="G22" si="7">+G23+G43</f>
        <v>8326796.4399999976</v>
      </c>
      <c r="H22" s="47">
        <f t="shared" si="6"/>
        <v>22720.079999997164</v>
      </c>
    </row>
    <row r="23" spans="2:9" ht="21" customHeight="1" x14ac:dyDescent="0.3">
      <c r="B23" s="48" t="s">
        <v>93</v>
      </c>
      <c r="C23" s="49"/>
      <c r="E23" s="50"/>
      <c r="F23" s="51">
        <f t="shared" ref="F23:H23" si="8">+F38+F34+F29+F24</f>
        <v>112321543.28</v>
      </c>
      <c r="G23" s="51">
        <f t="shared" ref="G23" si="9">+G38+G34+G29+G24</f>
        <v>112452492.03</v>
      </c>
      <c r="H23" s="51">
        <f t="shared" si="8"/>
        <v>-130948.75000000105</v>
      </c>
    </row>
    <row r="24" spans="2:9" ht="21" customHeight="1" x14ac:dyDescent="0.3">
      <c r="B24" s="19"/>
      <c r="C24" s="34" t="s">
        <v>28</v>
      </c>
      <c r="D24" s="34"/>
      <c r="E24" s="52"/>
      <c r="F24" s="53">
        <f t="shared" ref="F24:H24" si="10">SUM(F25:F28)</f>
        <v>52589718.210000001</v>
      </c>
      <c r="G24" s="53">
        <f t="shared" ref="G24" si="11">SUM(G25:G28)</f>
        <v>52607480.259999998</v>
      </c>
      <c r="H24" s="53">
        <f t="shared" si="10"/>
        <v>-17762.050000001211</v>
      </c>
    </row>
    <row r="25" spans="2:9" ht="21" customHeight="1" x14ac:dyDescent="0.25">
      <c r="B25" s="26"/>
      <c r="C25" s="27"/>
      <c r="D25" s="38" t="s">
        <v>29</v>
      </c>
      <c r="E25" s="38"/>
      <c r="F25" s="54">
        <v>35915947.640000001</v>
      </c>
      <c r="G25" s="54">
        <v>35933057.030000001</v>
      </c>
      <c r="H25" s="24">
        <f>+F25-G25</f>
        <v>-17109.390000000596</v>
      </c>
    </row>
    <row r="26" spans="2:9" ht="21" customHeight="1" x14ac:dyDescent="0.25">
      <c r="B26" s="26"/>
      <c r="C26" s="27"/>
      <c r="D26" s="38" t="s">
        <v>30</v>
      </c>
      <c r="E26" s="38"/>
      <c r="F26" s="23">
        <v>14769193.43</v>
      </c>
      <c r="G26" s="23">
        <v>14769617.16</v>
      </c>
      <c r="H26" s="55">
        <f>+F26-G26</f>
        <v>-423.73000000044703</v>
      </c>
    </row>
    <row r="27" spans="2:9" ht="21" customHeight="1" x14ac:dyDescent="0.25">
      <c r="B27" s="26"/>
      <c r="C27" s="27"/>
      <c r="D27" s="38" t="s">
        <v>102</v>
      </c>
      <c r="E27" s="38"/>
      <c r="F27" s="56">
        <v>1904577.14</v>
      </c>
      <c r="G27" s="56">
        <v>1904806.07</v>
      </c>
      <c r="H27" s="57">
        <f>+F27-G27</f>
        <v>-228.93000000016764</v>
      </c>
    </row>
    <row r="28" spans="2:9" ht="21.75" hidden="1" customHeight="1" x14ac:dyDescent="0.25">
      <c r="B28" s="26"/>
      <c r="C28" s="27"/>
      <c r="D28" s="38" t="s">
        <v>101</v>
      </c>
      <c r="E28" s="38"/>
      <c r="F28" s="58">
        <v>0</v>
      </c>
      <c r="G28" s="58">
        <v>0</v>
      </c>
      <c r="H28" s="59">
        <f>+F28-G28</f>
        <v>0</v>
      </c>
    </row>
    <row r="29" spans="2:9" ht="21" customHeight="1" x14ac:dyDescent="0.3">
      <c r="B29" s="26"/>
      <c r="C29" s="34" t="s">
        <v>31</v>
      </c>
      <c r="D29" s="34"/>
      <c r="E29" s="52"/>
      <c r="F29" s="53">
        <f t="shared" ref="F29:H29" si="12">SUM(F30:F33)</f>
        <v>33176839.759999998</v>
      </c>
      <c r="G29" s="53">
        <f t="shared" ref="G29" si="13">SUM(G30:G33)</f>
        <v>33242046.029999997</v>
      </c>
      <c r="H29" s="53">
        <f t="shared" si="12"/>
        <v>-65206.269999998156</v>
      </c>
    </row>
    <row r="30" spans="2:9" ht="21" customHeight="1" x14ac:dyDescent="0.25">
      <c r="B30" s="26"/>
      <c r="C30" s="27"/>
      <c r="D30" s="38" t="s">
        <v>32</v>
      </c>
      <c r="E30" s="38"/>
      <c r="F30" s="56">
        <v>14762414.869999999</v>
      </c>
      <c r="G30" s="56">
        <v>14787281.68</v>
      </c>
      <c r="H30" s="60">
        <f>+F30-G30</f>
        <v>-24866.810000000522</v>
      </c>
    </row>
    <row r="31" spans="2:9" ht="21" customHeight="1" x14ac:dyDescent="0.25">
      <c r="B31" s="26"/>
      <c r="C31" s="27"/>
      <c r="D31" s="38" t="s">
        <v>33</v>
      </c>
      <c r="E31" s="38"/>
      <c r="F31" s="23">
        <v>17777876.920000002</v>
      </c>
      <c r="G31" s="23">
        <v>17818578.359999999</v>
      </c>
      <c r="H31" s="61">
        <f>+F31-G31</f>
        <v>-40701.439999997616</v>
      </c>
    </row>
    <row r="32" spans="2:9" ht="20.25" customHeight="1" x14ac:dyDescent="0.25">
      <c r="B32" s="26"/>
      <c r="C32" s="27"/>
      <c r="D32" s="62" t="s">
        <v>100</v>
      </c>
      <c r="E32" s="38"/>
      <c r="F32" s="56">
        <v>636547.97</v>
      </c>
      <c r="G32" s="56">
        <v>636185.99</v>
      </c>
      <c r="H32" s="55">
        <f>+F32-G32</f>
        <v>361.97999999998137</v>
      </c>
    </row>
    <row r="33" spans="2:10" ht="15.75" hidden="1" customHeight="1" x14ac:dyDescent="0.25">
      <c r="B33" s="26"/>
      <c r="C33" s="27"/>
      <c r="D33" s="38" t="s">
        <v>101</v>
      </c>
      <c r="E33" s="38"/>
      <c r="F33" s="63">
        <v>0</v>
      </c>
      <c r="G33" s="63">
        <v>0</v>
      </c>
      <c r="H33" s="64">
        <f>+F33-G33</f>
        <v>0</v>
      </c>
    </row>
    <row r="34" spans="2:10" ht="21" customHeight="1" x14ac:dyDescent="0.3">
      <c r="B34" s="26"/>
      <c r="C34" s="34" t="s">
        <v>34</v>
      </c>
      <c r="D34" s="65"/>
      <c r="E34" s="66"/>
      <c r="F34" s="51">
        <f t="shared" ref="F34:H34" si="14">SUM(F35:F37)</f>
        <v>28359.4</v>
      </c>
      <c r="G34" s="51">
        <f t="shared" ref="G34" si="15">SUM(G35:G37)</f>
        <v>28359.4</v>
      </c>
      <c r="H34" s="53">
        <f t="shared" si="14"/>
        <v>0</v>
      </c>
      <c r="J34" s="1"/>
    </row>
    <row r="35" spans="2:10" ht="21" customHeight="1" x14ac:dyDescent="0.25">
      <c r="B35" s="26"/>
      <c r="C35" s="27"/>
      <c r="D35" s="38" t="s">
        <v>35</v>
      </c>
      <c r="E35" s="38"/>
      <c r="F35" s="54">
        <v>28359.4</v>
      </c>
      <c r="G35" s="54">
        <v>28359.4</v>
      </c>
      <c r="H35" s="24">
        <f>+F35-G35</f>
        <v>0</v>
      </c>
    </row>
    <row r="36" spans="2:10" ht="21" hidden="1" customHeight="1" x14ac:dyDescent="0.25">
      <c r="B36" s="26"/>
      <c r="C36" s="27"/>
      <c r="D36" s="38" t="s">
        <v>36</v>
      </c>
      <c r="E36" s="38"/>
      <c r="F36" s="40">
        <v>0</v>
      </c>
      <c r="G36" s="40">
        <v>0</v>
      </c>
      <c r="H36" s="24">
        <f>+F36-G36</f>
        <v>0</v>
      </c>
    </row>
    <row r="37" spans="2:10" ht="21" hidden="1" customHeight="1" x14ac:dyDescent="0.25">
      <c r="B37" s="26"/>
      <c r="C37" s="27"/>
      <c r="D37" s="38" t="s">
        <v>37</v>
      </c>
      <c r="E37" s="38"/>
      <c r="F37" s="29">
        <v>0</v>
      </c>
      <c r="G37" s="29">
        <v>0</v>
      </c>
      <c r="H37" s="67">
        <f>+F37-G37</f>
        <v>0</v>
      </c>
    </row>
    <row r="38" spans="2:10" ht="21" customHeight="1" x14ac:dyDescent="0.3">
      <c r="B38" s="26"/>
      <c r="C38" s="34" t="s">
        <v>38</v>
      </c>
      <c r="D38" s="34"/>
      <c r="E38" s="22"/>
      <c r="F38" s="51">
        <f t="shared" ref="F38:H38" si="16">SUM(F39:F42)</f>
        <v>26526625.91</v>
      </c>
      <c r="G38" s="51">
        <f t="shared" ref="G38" si="17">SUM(G39:G42)</f>
        <v>26574606.34</v>
      </c>
      <c r="H38" s="51">
        <f t="shared" si="16"/>
        <v>-47980.430000001681</v>
      </c>
    </row>
    <row r="39" spans="2:10" ht="21" customHeight="1" x14ac:dyDescent="0.25">
      <c r="B39" s="26"/>
      <c r="C39" s="27"/>
      <c r="D39" s="38" t="s">
        <v>39</v>
      </c>
      <c r="E39" s="38"/>
      <c r="F39" s="54">
        <v>19711002.559999999</v>
      </c>
      <c r="G39" s="54">
        <v>19753201.34</v>
      </c>
      <c r="H39" s="24">
        <f>+F39-G39</f>
        <v>-42198.780000001192</v>
      </c>
    </row>
    <row r="40" spans="2:10" ht="21" customHeight="1" x14ac:dyDescent="0.25">
      <c r="B40" s="26"/>
      <c r="C40" s="27"/>
      <c r="D40" s="38" t="s">
        <v>40</v>
      </c>
      <c r="E40" s="38"/>
      <c r="F40" s="54">
        <v>8104760.2599999998</v>
      </c>
      <c r="G40" s="54">
        <v>8112194.8200000003</v>
      </c>
      <c r="H40" s="24">
        <f>+F40-G40</f>
        <v>-7434.5600000005215</v>
      </c>
    </row>
    <row r="41" spans="2:10" ht="21" customHeight="1" x14ac:dyDescent="0.25">
      <c r="B41" s="26"/>
      <c r="C41" s="27"/>
      <c r="D41" s="38" t="s">
        <v>103</v>
      </c>
      <c r="E41" s="38"/>
      <c r="F41" s="54">
        <v>713761.37</v>
      </c>
      <c r="G41" s="54">
        <v>711895.46</v>
      </c>
      <c r="H41" s="24">
        <f>+F41-G41</f>
        <v>1865.9100000000326</v>
      </c>
    </row>
    <row r="42" spans="2:10" ht="21" customHeight="1" x14ac:dyDescent="0.25">
      <c r="B42" s="26"/>
      <c r="C42" s="27"/>
      <c r="D42" s="38" t="s">
        <v>111</v>
      </c>
      <c r="E42" s="38"/>
      <c r="F42" s="68">
        <v>-2002898.28</v>
      </c>
      <c r="G42" s="68">
        <v>-2002685.28</v>
      </c>
      <c r="H42" s="67">
        <f>+F42-G42</f>
        <v>-213</v>
      </c>
    </row>
    <row r="43" spans="2:10" ht="21" customHeight="1" x14ac:dyDescent="0.3">
      <c r="B43" s="26" t="s">
        <v>114</v>
      </c>
      <c r="C43" s="34"/>
      <c r="D43" s="27"/>
      <c r="E43" s="69"/>
      <c r="F43" s="70">
        <v>-103972026.76000001</v>
      </c>
      <c r="G43" s="70">
        <v>-104125695.59</v>
      </c>
      <c r="H43" s="51">
        <f>+F43-G43</f>
        <v>153668.82999999821</v>
      </c>
    </row>
    <row r="44" spans="2:10" ht="21" customHeight="1" x14ac:dyDescent="0.25">
      <c r="B44" s="26"/>
      <c r="C44" s="31"/>
      <c r="D44" s="31"/>
      <c r="E44" s="22"/>
      <c r="F44" s="33"/>
      <c r="G44" s="33"/>
      <c r="H44" s="34"/>
    </row>
    <row r="45" spans="2:10" ht="21" customHeight="1" x14ac:dyDescent="0.3">
      <c r="B45" s="35" t="s">
        <v>41</v>
      </c>
      <c r="D45" s="21"/>
      <c r="E45" s="32"/>
      <c r="F45" s="71">
        <f t="shared" ref="F45:H45" si="18">+F48+F49</f>
        <v>6613931.3000000007</v>
      </c>
      <c r="G45" s="71">
        <f t="shared" ref="G45" si="19">+G48+G49</f>
        <v>6644141.8800000008</v>
      </c>
      <c r="H45" s="71">
        <f t="shared" si="18"/>
        <v>-30210.580000000075</v>
      </c>
    </row>
    <row r="46" spans="2:10" ht="21" customHeight="1" x14ac:dyDescent="0.25">
      <c r="B46" s="26"/>
      <c r="C46" s="38" t="s">
        <v>42</v>
      </c>
      <c r="D46" s="27"/>
      <c r="E46" s="38"/>
      <c r="F46" s="23">
        <v>0</v>
      </c>
      <c r="G46" s="23">
        <v>0</v>
      </c>
      <c r="H46" s="24">
        <f>+F46-G46</f>
        <v>0</v>
      </c>
    </row>
    <row r="47" spans="2:10" ht="21" customHeight="1" x14ac:dyDescent="0.25">
      <c r="B47" s="26"/>
      <c r="C47" s="38" t="s">
        <v>43</v>
      </c>
      <c r="D47" s="27"/>
      <c r="E47" s="38"/>
      <c r="F47" s="23">
        <v>11348313.210000001</v>
      </c>
      <c r="G47" s="23">
        <v>11406088.48</v>
      </c>
      <c r="H47" s="29">
        <f>+F47-G47</f>
        <v>-57775.269999999553</v>
      </c>
      <c r="I47" s="25"/>
    </row>
    <row r="48" spans="2:10" ht="21" customHeight="1" x14ac:dyDescent="0.25">
      <c r="B48" s="26"/>
      <c r="C48" s="38" t="s">
        <v>25</v>
      </c>
      <c r="D48" s="27"/>
      <c r="E48" s="38"/>
      <c r="F48" s="43">
        <f>SUM(F46:F47)</f>
        <v>11348313.210000001</v>
      </c>
      <c r="G48" s="43">
        <f>SUM(G46:G47)</f>
        <v>11406088.48</v>
      </c>
      <c r="H48" s="43">
        <f>+H47+H46</f>
        <v>-57775.269999999553</v>
      </c>
    </row>
    <row r="49" spans="2:9" ht="21" customHeight="1" x14ac:dyDescent="0.25">
      <c r="B49" s="26"/>
      <c r="C49" s="38" t="s">
        <v>44</v>
      </c>
      <c r="D49" s="27"/>
      <c r="E49" s="38"/>
      <c r="F49" s="46">
        <v>-4734381.91</v>
      </c>
      <c r="G49" s="46">
        <v>-4761946.5999999996</v>
      </c>
      <c r="H49" s="72">
        <f>+F49-G49</f>
        <v>27564.689999999478</v>
      </c>
      <c r="I49" s="25"/>
    </row>
    <row r="50" spans="2:9" ht="21" customHeight="1" x14ac:dyDescent="0.25">
      <c r="B50" s="26"/>
      <c r="C50" s="31"/>
      <c r="D50" s="31"/>
      <c r="E50" s="22"/>
      <c r="F50" s="33"/>
      <c r="G50" s="33"/>
      <c r="H50" s="34"/>
    </row>
    <row r="51" spans="2:9" ht="21" customHeight="1" x14ac:dyDescent="0.3">
      <c r="B51" s="35" t="s">
        <v>5</v>
      </c>
      <c r="D51" s="21"/>
      <c r="E51" s="32"/>
      <c r="F51" s="71">
        <f t="shared" ref="F51:H51" si="20">SUM(F52:F56)</f>
        <v>4122933.5</v>
      </c>
      <c r="G51" s="71">
        <f t="shared" ref="G51" si="21">SUM(G52:G56)</f>
        <v>4133305.4699999997</v>
      </c>
      <c r="H51" s="71">
        <f t="shared" si="20"/>
        <v>-10371.970000000096</v>
      </c>
    </row>
    <row r="52" spans="2:9" ht="21" customHeight="1" x14ac:dyDescent="0.25">
      <c r="B52" s="73"/>
      <c r="C52" s="38" t="s">
        <v>45</v>
      </c>
      <c r="D52" s="44"/>
      <c r="E52" s="38"/>
      <c r="F52" s="40">
        <v>72217.179999999993</v>
      </c>
      <c r="G52" s="40">
        <v>80736.62</v>
      </c>
      <c r="H52" s="24">
        <f>+F52-G52</f>
        <v>-8519.4400000000023</v>
      </c>
    </row>
    <row r="53" spans="2:9" ht="21" customHeight="1" x14ac:dyDescent="0.25">
      <c r="B53" s="73"/>
      <c r="C53" s="38" t="s">
        <v>46</v>
      </c>
      <c r="D53" s="44"/>
      <c r="E53" s="38"/>
      <c r="F53" s="40">
        <v>0</v>
      </c>
      <c r="G53" s="40">
        <v>62.43</v>
      </c>
      <c r="H53" s="24">
        <f>+F53-G53</f>
        <v>-62.43</v>
      </c>
    </row>
    <row r="54" spans="2:9" ht="21" customHeight="1" x14ac:dyDescent="0.25">
      <c r="B54" s="73"/>
      <c r="C54" s="38" t="s">
        <v>47</v>
      </c>
      <c r="D54" s="44"/>
      <c r="E54" s="38"/>
      <c r="F54" s="40">
        <v>4028989.11</v>
      </c>
      <c r="G54" s="40">
        <v>4030779.21</v>
      </c>
      <c r="H54" s="24">
        <f>+F54-G54</f>
        <v>-1790.1000000000931</v>
      </c>
    </row>
    <row r="55" spans="2:9" ht="21" customHeight="1" x14ac:dyDescent="0.25">
      <c r="B55" s="73"/>
      <c r="C55" s="38" t="s">
        <v>48</v>
      </c>
      <c r="D55" s="44"/>
      <c r="E55" s="38"/>
      <c r="F55" s="40">
        <v>20138.64</v>
      </c>
      <c r="G55" s="40">
        <v>20138.64</v>
      </c>
      <c r="H55" s="24">
        <f>+F55-G55</f>
        <v>0</v>
      </c>
    </row>
    <row r="56" spans="2:9" ht="21" customHeight="1" x14ac:dyDescent="0.25">
      <c r="B56" s="73"/>
      <c r="C56" s="38" t="s">
        <v>49</v>
      </c>
      <c r="D56" s="44"/>
      <c r="E56" s="38"/>
      <c r="F56" s="42">
        <v>1588.57</v>
      </c>
      <c r="G56" s="42">
        <v>1588.57</v>
      </c>
      <c r="H56" s="30">
        <f>+F56-G56</f>
        <v>0</v>
      </c>
    </row>
    <row r="57" spans="2:9" ht="21" customHeight="1" x14ac:dyDescent="0.25">
      <c r="B57" s="73"/>
      <c r="C57" s="21"/>
      <c r="D57" s="21"/>
      <c r="E57" s="32"/>
      <c r="F57" s="26"/>
      <c r="G57" s="26"/>
      <c r="H57" s="74"/>
    </row>
    <row r="58" spans="2:9" ht="21" customHeight="1" x14ac:dyDescent="0.3">
      <c r="B58" s="35" t="s">
        <v>50</v>
      </c>
      <c r="D58" s="21"/>
      <c r="E58" s="32"/>
      <c r="F58" s="71">
        <f>+F59+F60</f>
        <v>48635.950000000012</v>
      </c>
      <c r="G58" s="71">
        <f>+G59+G60</f>
        <v>48847.540000000037</v>
      </c>
      <c r="H58" s="71">
        <f>+H59+H60</f>
        <v>-211.59000000002561</v>
      </c>
    </row>
    <row r="59" spans="2:9" ht="21" customHeight="1" x14ac:dyDescent="0.25">
      <c r="B59" s="19"/>
      <c r="C59" s="55" t="s">
        <v>51</v>
      </c>
      <c r="D59" s="44"/>
      <c r="E59" s="55"/>
      <c r="F59" s="60">
        <v>439622.32</v>
      </c>
      <c r="G59" s="60">
        <v>437933.71</v>
      </c>
      <c r="H59" s="60">
        <f>+F59-G59</f>
        <v>1688.609999999986</v>
      </c>
    </row>
    <row r="60" spans="2:9" ht="21" customHeight="1" x14ac:dyDescent="0.25">
      <c r="B60" s="75"/>
      <c r="C60" s="59" t="s">
        <v>52</v>
      </c>
      <c r="D60" s="76"/>
      <c r="E60" s="59"/>
      <c r="F60" s="58">
        <v>-390986.37</v>
      </c>
      <c r="G60" s="58">
        <v>-389086.17</v>
      </c>
      <c r="H60" s="58">
        <f>+F60-G60</f>
        <v>-1900.2000000000116</v>
      </c>
    </row>
    <row r="61" spans="2:9" ht="21" customHeight="1" thickBot="1" x14ac:dyDescent="0.35">
      <c r="B61" s="78" t="s">
        <v>53</v>
      </c>
      <c r="C61" s="78"/>
      <c r="D61" s="79"/>
      <c r="E61" s="80"/>
      <c r="F61" s="81">
        <f>+F8+F14+F22+F45+F51+F58</f>
        <v>128567509.09</v>
      </c>
      <c r="G61" s="81">
        <f>+G8+G14+G22+G45+G51+G58</f>
        <v>128684071.23</v>
      </c>
      <c r="H61" s="82">
        <f>+H8+H14+H22+H45+H51+H58</f>
        <v>-116562.14000000304</v>
      </c>
    </row>
    <row r="62" spans="2:9" ht="15.75" x14ac:dyDescent="0.25">
      <c r="B62" s="83"/>
      <c r="C62" s="83"/>
      <c r="D62" s="83"/>
      <c r="E62" s="83"/>
      <c r="F62" s="31"/>
      <c r="G62" s="31"/>
      <c r="H62" s="31"/>
    </row>
    <row r="63" spans="2:9" ht="16.5" customHeight="1" x14ac:dyDescent="0.25">
      <c r="B63" s="254"/>
      <c r="C63" s="254"/>
      <c r="D63" s="254"/>
      <c r="E63" s="254"/>
      <c r="F63" s="254"/>
      <c r="G63" s="254"/>
      <c r="H63" s="254"/>
    </row>
    <row r="64" spans="2:9" ht="29.25" customHeight="1" x14ac:dyDescent="0.25">
      <c r="B64" s="84"/>
      <c r="C64" s="85"/>
      <c r="D64" s="85"/>
      <c r="E64" s="86"/>
      <c r="F64" s="7" t="s">
        <v>147</v>
      </c>
      <c r="G64" s="7" t="s">
        <v>145</v>
      </c>
      <c r="H64" s="8" t="s">
        <v>121</v>
      </c>
    </row>
    <row r="65" spans="2:10" ht="15.75" x14ac:dyDescent="0.25">
      <c r="B65" s="87" t="s">
        <v>54</v>
      </c>
      <c r="C65" s="88"/>
      <c r="D65" s="88"/>
      <c r="E65" s="89"/>
      <c r="F65" s="90" t="s">
        <v>15</v>
      </c>
      <c r="G65" s="91">
        <v>-2</v>
      </c>
      <c r="H65" s="92" t="s">
        <v>16</v>
      </c>
    </row>
    <row r="66" spans="2:10" ht="21" customHeight="1" x14ac:dyDescent="0.3">
      <c r="B66" s="93" t="s">
        <v>55</v>
      </c>
      <c r="C66" s="21"/>
      <c r="D66" s="21"/>
      <c r="E66" s="31"/>
      <c r="F66" s="36">
        <f>SUM(F67:F70)</f>
        <v>611877.26</v>
      </c>
      <c r="G66" s="36">
        <f>SUM(G67:G70)</f>
        <v>648790.47</v>
      </c>
      <c r="H66" s="36">
        <f>F66-G66</f>
        <v>-36913.209999999963</v>
      </c>
    </row>
    <row r="67" spans="2:10" ht="21" customHeight="1" x14ac:dyDescent="0.25">
      <c r="B67" s="94"/>
      <c r="C67" s="62" t="s">
        <v>108</v>
      </c>
      <c r="D67" s="62"/>
      <c r="E67" s="27"/>
      <c r="F67" s="73">
        <v>66522.720000000001</v>
      </c>
      <c r="G67" s="73">
        <v>61117.11</v>
      </c>
      <c r="H67" s="57">
        <f>+F67-G67</f>
        <v>5405.6100000000006</v>
      </c>
    </row>
    <row r="68" spans="2:10" ht="21" customHeight="1" x14ac:dyDescent="0.25">
      <c r="B68" s="94"/>
      <c r="C68" s="62" t="s">
        <v>56</v>
      </c>
      <c r="D68" s="44"/>
      <c r="E68" s="27"/>
      <c r="F68" s="73">
        <v>54323.93</v>
      </c>
      <c r="G68" s="73">
        <v>37768.959999999999</v>
      </c>
      <c r="H68" s="57">
        <f>+F68-G68</f>
        <v>16554.97</v>
      </c>
    </row>
    <row r="69" spans="2:10" ht="21" customHeight="1" x14ac:dyDescent="0.25">
      <c r="B69" s="94"/>
      <c r="C69" s="62" t="s">
        <v>57</v>
      </c>
      <c r="D69" s="44"/>
      <c r="E69" s="27"/>
      <c r="F69" s="73">
        <v>489714.35</v>
      </c>
      <c r="G69" s="73">
        <v>548623.39</v>
      </c>
      <c r="H69" s="57">
        <f>+F69-G69</f>
        <v>-58909.040000000037</v>
      </c>
    </row>
    <row r="70" spans="2:10" ht="21" customHeight="1" x14ac:dyDescent="0.25">
      <c r="B70" s="94"/>
      <c r="C70" s="62" t="s">
        <v>58</v>
      </c>
      <c r="D70" s="44"/>
      <c r="E70" s="27"/>
      <c r="F70" s="63">
        <v>1316.26</v>
      </c>
      <c r="G70" s="63">
        <v>1281.01</v>
      </c>
      <c r="H70" s="58">
        <f>+F70-G70</f>
        <v>35.25</v>
      </c>
    </row>
    <row r="71" spans="2:10" ht="21" customHeight="1" x14ac:dyDescent="0.25">
      <c r="B71" s="95"/>
      <c r="C71" s="83"/>
      <c r="D71" s="83"/>
      <c r="E71" s="83"/>
      <c r="F71" s="96"/>
      <c r="G71" s="96"/>
      <c r="H71" s="97"/>
    </row>
    <row r="72" spans="2:10" ht="21" customHeight="1" x14ac:dyDescent="0.3">
      <c r="B72" s="93" t="s">
        <v>59</v>
      </c>
      <c r="C72" s="21"/>
      <c r="D72" s="21"/>
      <c r="E72" s="31"/>
      <c r="F72" s="36">
        <f t="shared" ref="F72:H72" si="22">SUM(F73:F74)</f>
        <v>110185544.59999999</v>
      </c>
      <c r="G72" s="36">
        <f t="shared" ref="G72" si="23">SUM(G73:G74)</f>
        <v>110395544.59999999</v>
      </c>
      <c r="H72" s="36">
        <f t="shared" si="22"/>
        <v>-210000</v>
      </c>
    </row>
    <row r="73" spans="2:10" ht="21" customHeight="1" x14ac:dyDescent="0.25">
      <c r="B73" s="98"/>
      <c r="C73" s="62" t="s">
        <v>60</v>
      </c>
      <c r="D73" s="27"/>
      <c r="E73" s="62"/>
      <c r="F73" s="99">
        <v>110185544.59999999</v>
      </c>
      <c r="G73" s="99">
        <v>110395544.59999999</v>
      </c>
      <c r="H73" s="100">
        <f>+F73-G73</f>
        <v>-210000</v>
      </c>
    </row>
    <row r="74" spans="2:10" ht="21" hidden="1" customHeight="1" x14ac:dyDescent="0.25">
      <c r="B74" s="98"/>
      <c r="C74" s="62" t="s">
        <v>61</v>
      </c>
      <c r="D74" s="27"/>
      <c r="E74" s="62"/>
      <c r="F74" s="42">
        <v>0</v>
      </c>
      <c r="G74" s="42">
        <v>0</v>
      </c>
      <c r="H74" s="30">
        <f>+F74-G74</f>
        <v>0</v>
      </c>
    </row>
    <row r="75" spans="2:10" ht="21" customHeight="1" x14ac:dyDescent="0.25">
      <c r="B75" s="98"/>
      <c r="C75" s="31"/>
      <c r="D75" s="31"/>
      <c r="E75" s="37"/>
      <c r="F75" s="33"/>
      <c r="G75" s="33"/>
      <c r="H75" s="34"/>
    </row>
    <row r="76" spans="2:10" ht="21" customHeight="1" x14ac:dyDescent="0.3">
      <c r="B76" s="93" t="s">
        <v>62</v>
      </c>
      <c r="C76" s="21"/>
      <c r="D76" s="21"/>
      <c r="E76" s="31"/>
      <c r="F76" s="36">
        <f t="shared" ref="F76:H76" si="24">SUM(F77:F79)</f>
        <v>1286775.26</v>
      </c>
      <c r="G76" s="36">
        <f t="shared" ref="G76" si="25">SUM(G77:G79)</f>
        <v>1144845.76</v>
      </c>
      <c r="H76" s="36">
        <f t="shared" si="24"/>
        <v>141929.49999999994</v>
      </c>
    </row>
    <row r="77" spans="2:10" ht="21" customHeight="1" x14ac:dyDescent="0.25">
      <c r="B77" s="98"/>
      <c r="C77" s="27" t="s">
        <v>63</v>
      </c>
      <c r="D77" s="27"/>
      <c r="F77" s="40">
        <v>206127.75</v>
      </c>
      <c r="G77" s="40">
        <v>205903.27</v>
      </c>
      <c r="H77" s="24">
        <f>+F77-G77</f>
        <v>224.48000000001048</v>
      </c>
      <c r="J77" s="41"/>
    </row>
    <row r="78" spans="2:10" ht="21" customHeight="1" x14ac:dyDescent="0.25">
      <c r="B78" s="98"/>
      <c r="C78" s="27" t="s">
        <v>62</v>
      </c>
      <c r="D78" s="27"/>
      <c r="F78" s="40">
        <v>1080460.22</v>
      </c>
      <c r="G78" s="40">
        <v>938786.91</v>
      </c>
      <c r="H78" s="24">
        <f>+F78-G78</f>
        <v>141673.30999999994</v>
      </c>
      <c r="J78" s="25"/>
    </row>
    <row r="79" spans="2:10" ht="21" customHeight="1" x14ac:dyDescent="0.25">
      <c r="B79" s="98"/>
      <c r="C79" s="62" t="s">
        <v>64</v>
      </c>
      <c r="D79" s="27"/>
      <c r="E79" s="62"/>
      <c r="F79" s="29">
        <v>187.29</v>
      </c>
      <c r="G79" s="29">
        <v>155.58000000000001</v>
      </c>
      <c r="H79" s="24">
        <f>+F79-G79</f>
        <v>31.70999999999998</v>
      </c>
    </row>
    <row r="80" spans="2:10" ht="21" customHeight="1" x14ac:dyDescent="0.3">
      <c r="B80" s="101"/>
      <c r="C80" s="102"/>
      <c r="D80" s="102"/>
      <c r="E80" s="103" t="s">
        <v>65</v>
      </c>
      <c r="F80" s="36">
        <f t="shared" ref="F80:H80" si="26">F72+F66+F76</f>
        <v>112084197.12</v>
      </c>
      <c r="G80" s="36">
        <f t="shared" ref="G80" si="27">G72+G66+G76</f>
        <v>112189180.83</v>
      </c>
      <c r="H80" s="71">
        <f t="shared" si="26"/>
        <v>-104983.71000000002</v>
      </c>
    </row>
    <row r="81" spans="2:8" ht="15.75" x14ac:dyDescent="0.25">
      <c r="B81" s="98"/>
      <c r="C81" s="31"/>
      <c r="D81" s="31"/>
      <c r="E81" s="31"/>
      <c r="F81" s="104"/>
      <c r="G81" s="104"/>
      <c r="H81" s="105"/>
    </row>
    <row r="82" spans="2:8" ht="21" customHeight="1" x14ac:dyDescent="0.25">
      <c r="B82" s="106" t="s">
        <v>7</v>
      </c>
      <c r="C82" s="107"/>
      <c r="D82" s="107"/>
      <c r="E82" s="90"/>
      <c r="F82" s="108"/>
      <c r="G82" s="108"/>
      <c r="H82" s="109"/>
    </row>
    <row r="83" spans="2:8" ht="21" customHeight="1" x14ac:dyDescent="0.3">
      <c r="B83" s="93" t="s">
        <v>8</v>
      </c>
      <c r="C83" s="21"/>
      <c r="D83" s="21"/>
      <c r="E83" s="31"/>
      <c r="F83" s="36">
        <f t="shared" ref="F83:H83" si="28">+F84+F95+F100</f>
        <v>123997137.36999999</v>
      </c>
      <c r="G83" s="36">
        <f t="shared" ref="G83" si="29">+G84+G95+G100</f>
        <v>123995448.75999999</v>
      </c>
      <c r="H83" s="110">
        <f t="shared" si="28"/>
        <v>1688.61</v>
      </c>
    </row>
    <row r="84" spans="2:8" ht="21" customHeight="1" x14ac:dyDescent="0.3">
      <c r="B84" s="94"/>
      <c r="C84" s="21" t="s">
        <v>66</v>
      </c>
      <c r="D84" s="21"/>
      <c r="E84" s="31"/>
      <c r="F84" s="111">
        <f t="shared" ref="F84:H84" si="30">SUM(F85:F94)</f>
        <v>76291385.679999992</v>
      </c>
      <c r="G84" s="111">
        <f t="shared" ref="G84" si="31">SUM(G85:G94)</f>
        <v>76289697.069999993</v>
      </c>
      <c r="H84" s="51">
        <f t="shared" si="30"/>
        <v>1688.61</v>
      </c>
    </row>
    <row r="85" spans="2:8" ht="21" customHeight="1" x14ac:dyDescent="0.25">
      <c r="B85" s="98"/>
      <c r="C85" s="31"/>
      <c r="D85" s="62" t="s">
        <v>67</v>
      </c>
      <c r="E85" s="62"/>
      <c r="F85" s="112">
        <v>47174927.689999998</v>
      </c>
      <c r="G85" s="112">
        <v>47174927.689999998</v>
      </c>
      <c r="H85" s="57">
        <f>+F85-G85</f>
        <v>0</v>
      </c>
    </row>
    <row r="86" spans="2:8" ht="21" customHeight="1" x14ac:dyDescent="0.25">
      <c r="B86" s="98"/>
      <c r="C86" s="31"/>
      <c r="D86" s="62" t="s">
        <v>68</v>
      </c>
      <c r="E86" s="62"/>
      <c r="F86" s="112">
        <v>4223599.72</v>
      </c>
      <c r="G86" s="112">
        <v>4223599.72</v>
      </c>
      <c r="H86" s="57">
        <f>+F86-G86</f>
        <v>0</v>
      </c>
    </row>
    <row r="87" spans="2:8" ht="21" hidden="1" customHeight="1" x14ac:dyDescent="0.25">
      <c r="B87" s="98"/>
      <c r="C87" s="31"/>
      <c r="D87" s="62" t="s">
        <v>69</v>
      </c>
      <c r="E87" s="62"/>
      <c r="F87" s="112">
        <v>0</v>
      </c>
      <c r="G87" s="112">
        <v>0</v>
      </c>
      <c r="H87" s="57">
        <f t="shared" ref="H87:H93" si="32">+F87-G87</f>
        <v>0</v>
      </c>
    </row>
    <row r="88" spans="2:8" ht="21" customHeight="1" x14ac:dyDescent="0.25">
      <c r="B88" s="98"/>
      <c r="C88" s="31"/>
      <c r="D88" s="62" t="s">
        <v>125</v>
      </c>
      <c r="E88" s="62"/>
      <c r="F88" s="112">
        <v>859660.80000000005</v>
      </c>
      <c r="G88" s="112">
        <v>859660.80000000005</v>
      </c>
      <c r="H88" s="57">
        <f t="shared" si="32"/>
        <v>0</v>
      </c>
    </row>
    <row r="89" spans="2:8" ht="21" customHeight="1" x14ac:dyDescent="0.25">
      <c r="B89" s="98"/>
      <c r="C89" s="31"/>
      <c r="D89" s="62" t="s">
        <v>70</v>
      </c>
      <c r="E89" s="62"/>
      <c r="F89" s="112">
        <v>19238913.210000001</v>
      </c>
      <c r="G89" s="112">
        <v>19238913.210000001</v>
      </c>
      <c r="H89" s="57">
        <f t="shared" si="32"/>
        <v>0</v>
      </c>
    </row>
    <row r="90" spans="2:8" ht="21" customHeight="1" x14ac:dyDescent="0.25">
      <c r="B90" s="98"/>
      <c r="C90" s="31"/>
      <c r="D90" s="62" t="s">
        <v>71</v>
      </c>
      <c r="E90" s="62"/>
      <c r="F90" s="112">
        <v>2670429.64</v>
      </c>
      <c r="G90" s="112">
        <v>2670429.64</v>
      </c>
      <c r="H90" s="57">
        <f t="shared" si="32"/>
        <v>0</v>
      </c>
    </row>
    <row r="91" spans="2:8" ht="21" customHeight="1" x14ac:dyDescent="0.25">
      <c r="B91" s="98"/>
      <c r="C91" s="31"/>
      <c r="D91" s="62" t="s">
        <v>72</v>
      </c>
      <c r="E91" s="62"/>
      <c r="F91" s="112">
        <v>1646975.51</v>
      </c>
      <c r="G91" s="112">
        <v>1646975.51</v>
      </c>
      <c r="H91" s="57">
        <f t="shared" si="32"/>
        <v>0</v>
      </c>
    </row>
    <row r="92" spans="2:8" ht="21" hidden="1" customHeight="1" x14ac:dyDescent="0.25">
      <c r="B92" s="98"/>
      <c r="C92" s="31"/>
      <c r="D92" s="62" t="s">
        <v>73</v>
      </c>
      <c r="E92" s="62"/>
      <c r="F92" s="112">
        <v>0</v>
      </c>
      <c r="G92" s="112">
        <v>0</v>
      </c>
      <c r="H92" s="57">
        <f t="shared" si="32"/>
        <v>0</v>
      </c>
    </row>
    <row r="93" spans="2:8" ht="21" customHeight="1" x14ac:dyDescent="0.25">
      <c r="B93" s="98"/>
      <c r="C93" s="31"/>
      <c r="D93" s="62" t="s">
        <v>149</v>
      </c>
      <c r="E93" s="62"/>
      <c r="F93" s="112">
        <v>1688.61</v>
      </c>
      <c r="G93" s="112">
        <v>0</v>
      </c>
      <c r="H93" s="57">
        <f t="shared" si="32"/>
        <v>1688.61</v>
      </c>
    </row>
    <row r="94" spans="2:8" ht="21" customHeight="1" x14ac:dyDescent="0.25">
      <c r="B94" s="98"/>
      <c r="C94" s="31"/>
      <c r="D94" s="62" t="s">
        <v>107</v>
      </c>
      <c r="E94" s="62"/>
      <c r="F94" s="63">
        <v>475190.5</v>
      </c>
      <c r="G94" s="63">
        <v>475190.5</v>
      </c>
      <c r="H94" s="58">
        <f>+F94-G94</f>
        <v>0</v>
      </c>
    </row>
    <row r="95" spans="2:8" ht="21" customHeight="1" x14ac:dyDescent="0.3">
      <c r="B95" s="98"/>
      <c r="C95" s="21" t="s">
        <v>74</v>
      </c>
      <c r="D95" s="21"/>
      <c r="E95" s="31"/>
      <c r="F95" s="111">
        <f t="shared" ref="F95:H95" si="33">SUM(F96:F98)</f>
        <v>46216987.689999998</v>
      </c>
      <c r="G95" s="111">
        <f t="shared" ref="G95" si="34">SUM(G96:G98)</f>
        <v>46216987.689999998</v>
      </c>
      <c r="H95" s="51">
        <f t="shared" si="33"/>
        <v>0</v>
      </c>
    </row>
    <row r="96" spans="2:8" ht="21" customHeight="1" x14ac:dyDescent="0.25">
      <c r="B96" s="98"/>
      <c r="C96" s="31"/>
      <c r="D96" s="62" t="s">
        <v>75</v>
      </c>
      <c r="E96" s="62"/>
      <c r="F96" s="112">
        <v>14032640.65</v>
      </c>
      <c r="G96" s="112">
        <v>14032640.65</v>
      </c>
      <c r="H96" s="57">
        <f>+F96-G96</f>
        <v>0</v>
      </c>
    </row>
    <row r="97" spans="2:11" ht="21" customHeight="1" x14ac:dyDescent="0.25">
      <c r="B97" s="98"/>
      <c r="C97" s="31"/>
      <c r="D97" s="62" t="s">
        <v>76</v>
      </c>
      <c r="E97" s="62"/>
      <c r="F97" s="112">
        <v>28571428.57</v>
      </c>
      <c r="G97" s="112">
        <v>28571428.57</v>
      </c>
      <c r="H97" s="57">
        <f>+F97-G97</f>
        <v>0</v>
      </c>
    </row>
    <row r="98" spans="2:11" ht="21" customHeight="1" x14ac:dyDescent="0.25">
      <c r="B98" s="98"/>
      <c r="C98" s="31"/>
      <c r="D98" s="62" t="s">
        <v>77</v>
      </c>
      <c r="E98" s="62"/>
      <c r="F98" s="113">
        <v>3612918.47</v>
      </c>
      <c r="G98" s="113">
        <v>3612918.47</v>
      </c>
      <c r="H98" s="77">
        <f>+F98-G98</f>
        <v>0</v>
      </c>
    </row>
    <row r="99" spans="2:11" ht="11.25" customHeight="1" x14ac:dyDescent="0.25">
      <c r="B99" s="98"/>
      <c r="C99" s="31"/>
      <c r="D99" s="62"/>
      <c r="E99" s="62"/>
      <c r="F99" s="112"/>
      <c r="G99" s="112"/>
      <c r="H99" s="60"/>
    </row>
    <row r="100" spans="2:11" ht="21" customHeight="1" x14ac:dyDescent="0.3">
      <c r="B100" s="98"/>
      <c r="C100" s="21" t="s">
        <v>104</v>
      </c>
      <c r="D100" s="62"/>
      <c r="E100" s="62"/>
      <c r="F100" s="111">
        <f>+F101</f>
        <v>1488764</v>
      </c>
      <c r="G100" s="111">
        <f>+G101</f>
        <v>1488764</v>
      </c>
      <c r="H100" s="114">
        <f>+F100-G100</f>
        <v>0</v>
      </c>
    </row>
    <row r="101" spans="2:11" ht="21" customHeight="1" x14ac:dyDescent="0.25">
      <c r="B101" s="98"/>
      <c r="C101" s="31"/>
      <c r="D101" s="62" t="s">
        <v>105</v>
      </c>
      <c r="E101" s="62"/>
      <c r="F101" s="112">
        <v>1488764</v>
      </c>
      <c r="G101" s="112">
        <v>1488764</v>
      </c>
      <c r="H101" s="115">
        <f>+F101-G101</f>
        <v>0</v>
      </c>
    </row>
    <row r="102" spans="2:11" ht="11.25" customHeight="1" x14ac:dyDescent="0.25">
      <c r="B102" s="98"/>
      <c r="C102" s="31"/>
      <c r="D102" s="31"/>
      <c r="E102" s="31"/>
      <c r="F102" s="116"/>
      <c r="G102" s="116"/>
      <c r="H102" s="33"/>
    </row>
    <row r="103" spans="2:11" ht="21" customHeight="1" x14ac:dyDescent="0.3">
      <c r="B103" s="93" t="s">
        <v>9</v>
      </c>
      <c r="C103" s="21"/>
      <c r="D103" s="21"/>
      <c r="E103" s="31"/>
      <c r="F103" s="36">
        <f t="shared" ref="F103:H103" si="35">SUM(F104:F107)</f>
        <v>120389184.74000001</v>
      </c>
      <c r="G103" s="36">
        <f t="shared" ref="G103" si="36">SUM(G104:G107)</f>
        <v>120389184.74000001</v>
      </c>
      <c r="H103" s="36">
        <f t="shared" si="35"/>
        <v>0</v>
      </c>
      <c r="J103" s="41"/>
    </row>
    <row r="104" spans="2:11" ht="21" customHeight="1" x14ac:dyDescent="0.25">
      <c r="B104" s="98"/>
      <c r="C104" s="62" t="s">
        <v>78</v>
      </c>
      <c r="D104" s="27"/>
      <c r="E104" s="62"/>
      <c r="F104" s="117">
        <v>60697505.710000001</v>
      </c>
      <c r="G104" s="117">
        <v>60697505.710000001</v>
      </c>
      <c r="H104" s="118">
        <f>+F104-G104</f>
        <v>0</v>
      </c>
    </row>
    <row r="105" spans="2:11" ht="21" customHeight="1" x14ac:dyDescent="0.25">
      <c r="B105" s="98"/>
      <c r="C105" s="62" t="s">
        <v>79</v>
      </c>
      <c r="D105" s="27"/>
      <c r="E105" s="62"/>
      <c r="F105" s="117">
        <f>50356324.84-1148158.07</f>
        <v>49208166.770000003</v>
      </c>
      <c r="G105" s="117">
        <f>50356324.84-1148158.07</f>
        <v>49208166.770000003</v>
      </c>
      <c r="H105" s="118">
        <f>+F105-G105</f>
        <v>0</v>
      </c>
    </row>
    <row r="106" spans="2:11" ht="21" customHeight="1" x14ac:dyDescent="0.25">
      <c r="B106" s="98"/>
      <c r="C106" s="62" t="s">
        <v>99</v>
      </c>
      <c r="D106" s="27"/>
      <c r="E106" s="62"/>
      <c r="F106" s="117">
        <v>10483512.26</v>
      </c>
      <c r="G106" s="117">
        <v>10483512.26</v>
      </c>
      <c r="H106" s="118">
        <f>+F106-G106</f>
        <v>0</v>
      </c>
    </row>
    <row r="107" spans="2:11" ht="21" hidden="1" customHeight="1" x14ac:dyDescent="0.25">
      <c r="B107" s="98"/>
      <c r="C107" s="62" t="s">
        <v>109</v>
      </c>
      <c r="D107" s="27"/>
      <c r="E107" s="62"/>
      <c r="F107" s="40">
        <v>0</v>
      </c>
      <c r="G107" s="40">
        <v>0</v>
      </c>
      <c r="H107" s="24">
        <f>+F107-G107</f>
        <v>0</v>
      </c>
    </row>
    <row r="108" spans="2:11" ht="11.25" customHeight="1" x14ac:dyDescent="0.25">
      <c r="B108" s="98"/>
      <c r="C108" s="31"/>
      <c r="D108" s="31"/>
      <c r="E108" s="31"/>
      <c r="F108" s="116"/>
      <c r="G108" s="116"/>
      <c r="H108" s="116"/>
      <c r="I108" s="25"/>
      <c r="K108" s="1"/>
    </row>
    <row r="109" spans="2:11" ht="21" customHeight="1" x14ac:dyDescent="0.3">
      <c r="B109" s="93" t="s">
        <v>10</v>
      </c>
      <c r="C109" s="21"/>
      <c r="D109" s="21"/>
      <c r="E109" s="31"/>
      <c r="F109" s="119">
        <f t="shared" ref="F109:H109" si="37">F110+F111</f>
        <v>-227903010.13999999</v>
      </c>
      <c r="G109" s="119">
        <f t="shared" ref="G109" si="38">G110+G111</f>
        <v>-227889743.09999999</v>
      </c>
      <c r="H109" s="119">
        <f t="shared" si="37"/>
        <v>-13267.040000000037</v>
      </c>
    </row>
    <row r="110" spans="2:11" ht="21" customHeight="1" x14ac:dyDescent="0.25">
      <c r="B110" s="98"/>
      <c r="C110" s="62" t="s">
        <v>82</v>
      </c>
      <c r="D110" s="27"/>
      <c r="E110" s="62"/>
      <c r="F110" s="117">
        <v>-228178759.44</v>
      </c>
      <c r="G110" s="117">
        <v>-228178759.44</v>
      </c>
      <c r="H110" s="118">
        <f>+F110-G110</f>
        <v>0</v>
      </c>
    </row>
    <row r="111" spans="2:11" ht="21" customHeight="1" x14ac:dyDescent="0.25">
      <c r="B111" s="98"/>
      <c r="C111" s="62" t="s">
        <v>80</v>
      </c>
      <c r="D111" s="27"/>
      <c r="E111" s="62"/>
      <c r="F111" s="42">
        <v>275749.3</v>
      </c>
      <c r="G111" s="42">
        <v>289016.34000000003</v>
      </c>
      <c r="H111" s="30">
        <f>+F111-G111</f>
        <v>-13267.040000000037</v>
      </c>
      <c r="J111" s="25"/>
    </row>
    <row r="112" spans="2:11" ht="21" customHeight="1" x14ac:dyDescent="0.3">
      <c r="B112" s="101"/>
      <c r="C112" s="102"/>
      <c r="D112" s="102"/>
      <c r="E112" s="120" t="s">
        <v>11</v>
      </c>
      <c r="F112" s="18">
        <f t="shared" ref="F112:H112" si="39">F83+F103+F109</f>
        <v>16483311.970000029</v>
      </c>
      <c r="G112" s="18">
        <f t="shared" ref="G112" si="40">G83+G103+G109</f>
        <v>16494890.400000006</v>
      </c>
      <c r="H112" s="18">
        <f t="shared" si="39"/>
        <v>-11578.430000000037</v>
      </c>
      <c r="I112" s="25"/>
    </row>
    <row r="113" spans="2:8" ht="15.75" x14ac:dyDescent="0.25">
      <c r="B113" s="98"/>
      <c r="C113" s="31"/>
      <c r="D113" s="31"/>
      <c r="E113" s="31"/>
      <c r="F113" s="33"/>
      <c r="G113" s="33"/>
      <c r="H113" s="121"/>
    </row>
    <row r="114" spans="2:8" ht="21" customHeight="1" thickBot="1" x14ac:dyDescent="0.35">
      <c r="B114" s="106" t="s">
        <v>81</v>
      </c>
      <c r="C114" s="107"/>
      <c r="D114" s="107"/>
      <c r="E114" s="107"/>
      <c r="F114" s="122">
        <f>F112+F80</f>
        <v>128567509.09000003</v>
      </c>
      <c r="G114" s="122">
        <f>G112+G80</f>
        <v>128684071.23</v>
      </c>
      <c r="H114" s="122">
        <f>H112+H80</f>
        <v>-116562.14000000006</v>
      </c>
    </row>
    <row r="115" spans="2:8" ht="15" x14ac:dyDescent="0.25">
      <c r="B115" s="123"/>
      <c r="C115" s="123"/>
      <c r="D115" s="123"/>
      <c r="E115" s="123"/>
      <c r="F115" s="123"/>
      <c r="G115" s="123"/>
      <c r="H115" s="123"/>
    </row>
    <row r="116" spans="2:8" ht="15" x14ac:dyDescent="0.25">
      <c r="B116" s="123"/>
      <c r="C116" s="123"/>
      <c r="D116" s="123"/>
      <c r="E116" s="123"/>
      <c r="F116" s="123"/>
      <c r="G116" s="123"/>
      <c r="H116" s="123"/>
    </row>
    <row r="117" spans="2:8" ht="15" x14ac:dyDescent="0.25">
      <c r="B117" s="123"/>
      <c r="C117" s="123"/>
      <c r="D117" s="123"/>
      <c r="E117" s="123"/>
      <c r="F117" s="123"/>
      <c r="G117" s="123"/>
      <c r="H117" s="123"/>
    </row>
    <row r="118" spans="2:8" ht="15" x14ac:dyDescent="0.25">
      <c r="B118" s="123"/>
      <c r="C118" s="123"/>
      <c r="D118" s="123"/>
      <c r="E118" s="123"/>
      <c r="F118" s="123"/>
      <c r="G118" s="123"/>
      <c r="H118" s="123"/>
    </row>
    <row r="119" spans="2:8" ht="15" x14ac:dyDescent="0.25">
      <c r="B119" s="3"/>
      <c r="C119" s="3"/>
      <c r="D119" s="3"/>
      <c r="E119" s="3"/>
      <c r="F119" s="124"/>
      <c r="G119" s="124"/>
      <c r="H119" s="124"/>
    </row>
    <row r="120" spans="2:8" s="125" customFormat="1" ht="21.75" customHeight="1" x14ac:dyDescent="0.25">
      <c r="B120" s="250" t="s">
        <v>150</v>
      </c>
      <c r="C120" s="250"/>
      <c r="D120" s="250"/>
      <c r="E120" s="250"/>
      <c r="F120" s="250"/>
      <c r="G120" s="250"/>
      <c r="H120" s="250"/>
    </row>
    <row r="121" spans="2:8" ht="15" x14ac:dyDescent="0.25">
      <c r="B121" s="3"/>
      <c r="C121" s="3"/>
      <c r="D121" s="3"/>
      <c r="E121" s="3"/>
      <c r="F121" s="124"/>
      <c r="G121" s="124"/>
      <c r="H121" s="124"/>
    </row>
    <row r="122" spans="2:8" ht="15" x14ac:dyDescent="0.25">
      <c r="B122" s="3"/>
      <c r="C122" s="3"/>
      <c r="D122" s="3"/>
      <c r="E122" s="3"/>
      <c r="F122" s="124"/>
      <c r="G122" s="124"/>
      <c r="H122" s="124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6"/>
    </row>
    <row r="130" spans="8:8" x14ac:dyDescent="0.2">
      <c r="H130" s="1"/>
    </row>
    <row r="132" spans="8:8" x14ac:dyDescent="0.2">
      <c r="H132" s="41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5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2019-07-19T14:49:50Z</cp:lastPrinted>
  <dcterms:created xsi:type="dcterms:W3CDTF">2004-04-13T04:53:39Z</dcterms:created>
  <dcterms:modified xsi:type="dcterms:W3CDTF">2019-07-19T17:33:50Z</dcterms:modified>
</cp:coreProperties>
</file>