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gar\AppData\Local\Microsoft\Windows\INetCache\Content.Outlook\TPM0G2O1\"/>
    </mc:Choice>
  </mc:AlternateContent>
  <xr:revisionPtr revIDLastSave="0" documentId="13_ncr:1_{7E5A0841-7F9A-45D8-B19C-A6C4C234582B}" xr6:coauthVersionLast="43" xr6:coauthVersionMax="43" xr10:uidLastSave="{00000000-0000-0000-0000-000000000000}"/>
  <bookViews>
    <workbookView xWindow="-120" yWindow="-120" windowWidth="20730" windowHeight="11160" tabRatio="663" xr2:uid="{00000000-000D-0000-FFFF-FFFF00000000}"/>
  </bookViews>
  <sheets>
    <sheet name="Balance-Anexo1" sheetId="1" r:id="rId1"/>
    <sheet name="Resultados-Anexo2A" sheetId="6" r:id="rId2"/>
    <sheet name="Balance-Anexo1A" sheetId="5" r:id="rId3"/>
  </sheets>
  <definedNames>
    <definedName name="_xlnm.Print_Area" localSheetId="0">'Balance-Anexo1'!$B$2:$Y$58</definedName>
    <definedName name="_xlnm.Print_Area" localSheetId="2">'Balance-Anexo1A'!$A$2:$Q$120</definedName>
    <definedName name="_xlnm.Print_Titles" localSheetId="2">'Balance-Anexo1A'!$2:$5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3" i="5" l="1"/>
  <c r="F72" i="5" l="1"/>
  <c r="H48" i="5"/>
  <c r="H58" i="5"/>
  <c r="I109" i="5" l="1"/>
  <c r="I105" i="5"/>
  <c r="I103" i="5"/>
  <c r="I100" i="5"/>
  <c r="I95" i="5"/>
  <c r="I84" i="5"/>
  <c r="I83" i="5" s="1"/>
  <c r="I76" i="5"/>
  <c r="I72" i="5"/>
  <c r="I58" i="5"/>
  <c r="I51" i="5"/>
  <c r="I48" i="5"/>
  <c r="I45" i="5" s="1"/>
  <c r="I38" i="5"/>
  <c r="I23" i="5" s="1"/>
  <c r="I22" i="5" s="1"/>
  <c r="I34" i="5"/>
  <c r="I29" i="5"/>
  <c r="I24" i="5"/>
  <c r="I19" i="5"/>
  <c r="I14" i="5" s="1"/>
  <c r="E17" i="6" l="1"/>
  <c r="G109" i="5"/>
  <c r="G105" i="5"/>
  <c r="G103" i="5" s="1"/>
  <c r="G100" i="5"/>
  <c r="G95" i="5"/>
  <c r="G84" i="5"/>
  <c r="G83" i="5" s="1"/>
  <c r="G76" i="5"/>
  <c r="G72" i="5"/>
  <c r="G58" i="5"/>
  <c r="G51" i="5"/>
  <c r="G48" i="5"/>
  <c r="G45" i="5" s="1"/>
  <c r="G38" i="5"/>
  <c r="G23" i="5" s="1"/>
  <c r="G22" i="5" s="1"/>
  <c r="G34" i="5"/>
  <c r="G29" i="5"/>
  <c r="G24" i="5"/>
  <c r="G19" i="5"/>
  <c r="G14" i="5" s="1"/>
  <c r="K109" i="5" l="1"/>
  <c r="K105" i="5"/>
  <c r="K103" i="5" s="1"/>
  <c r="K100" i="5"/>
  <c r="K95" i="5"/>
  <c r="K84" i="5"/>
  <c r="K83" i="5" s="1"/>
  <c r="K76" i="5"/>
  <c r="K72" i="5"/>
  <c r="K58" i="5"/>
  <c r="K51" i="5"/>
  <c r="K48" i="5"/>
  <c r="K45" i="5" s="1"/>
  <c r="K38" i="5"/>
  <c r="K34" i="5"/>
  <c r="K29" i="5"/>
  <c r="K24" i="5"/>
  <c r="K23" i="5"/>
  <c r="K22" i="5" s="1"/>
  <c r="K19" i="5"/>
  <c r="K14" i="5" s="1"/>
  <c r="M109" i="5"/>
  <c r="M105" i="5"/>
  <c r="M103" i="5"/>
  <c r="M100" i="5"/>
  <c r="M95" i="5"/>
  <c r="M83" i="5" s="1"/>
  <c r="M112" i="5" s="1"/>
  <c r="M114" i="5" s="1"/>
  <c r="M84" i="5"/>
  <c r="M76" i="5"/>
  <c r="M72" i="5"/>
  <c r="M80" i="5" s="1"/>
  <c r="M66" i="5"/>
  <c r="M58" i="5"/>
  <c r="M51" i="5"/>
  <c r="M48" i="5"/>
  <c r="M45" i="5" s="1"/>
  <c r="M38" i="5"/>
  <c r="M34" i="5"/>
  <c r="M23" i="5" s="1"/>
  <c r="M22" i="5" s="1"/>
  <c r="M61" i="5" s="1"/>
  <c r="M29" i="5"/>
  <c r="M24" i="5"/>
  <c r="M19" i="5"/>
  <c r="M14" i="5"/>
  <c r="M8" i="5"/>
  <c r="I30" i="6"/>
  <c r="I27" i="6" s="1"/>
  <c r="I34" i="6"/>
  <c r="J19" i="6"/>
  <c r="J18" i="6"/>
  <c r="I17" i="6"/>
  <c r="I9" i="6"/>
  <c r="I39" i="6" l="1"/>
  <c r="I23" i="6"/>
  <c r="I42" i="6" l="1"/>
  <c r="I66" i="5" l="1"/>
  <c r="I80" i="5" s="1"/>
  <c r="I8" i="5"/>
  <c r="G8" i="5"/>
  <c r="D9" i="6" l="1"/>
  <c r="H31" i="6" l="1"/>
  <c r="M34" i="6" l="1"/>
  <c r="M27" i="6"/>
  <c r="M17" i="6"/>
  <c r="M9" i="6"/>
  <c r="M23" i="6" l="1"/>
  <c r="M39" i="6"/>
  <c r="P111" i="5"/>
  <c r="P110" i="5"/>
  <c r="P106" i="5"/>
  <c r="P104" i="5"/>
  <c r="P101" i="5"/>
  <c r="P98" i="5"/>
  <c r="P97" i="5"/>
  <c r="P96" i="5"/>
  <c r="P93" i="5"/>
  <c r="P92" i="5"/>
  <c r="P91" i="5"/>
  <c r="P90" i="5"/>
  <c r="P89" i="5"/>
  <c r="P88" i="5"/>
  <c r="P87" i="5"/>
  <c r="P86" i="5"/>
  <c r="P85" i="5"/>
  <c r="P79" i="5"/>
  <c r="P78" i="5"/>
  <c r="P77" i="5"/>
  <c r="P73" i="5"/>
  <c r="P70" i="5"/>
  <c r="P69" i="5"/>
  <c r="P68" i="5"/>
  <c r="P67" i="5"/>
  <c r="P60" i="5"/>
  <c r="P59" i="5"/>
  <c r="P56" i="5"/>
  <c r="P55" i="5"/>
  <c r="P54" i="5"/>
  <c r="P53" i="5"/>
  <c r="P52" i="5"/>
  <c r="P49" i="5"/>
  <c r="P47" i="5"/>
  <c r="P46" i="5"/>
  <c r="P42" i="5"/>
  <c r="P41" i="5"/>
  <c r="P40" i="5"/>
  <c r="P39" i="5"/>
  <c r="P35" i="5"/>
  <c r="P32" i="5"/>
  <c r="P31" i="5"/>
  <c r="P30" i="5"/>
  <c r="P27" i="5"/>
  <c r="P26" i="5"/>
  <c r="P25" i="5"/>
  <c r="P15" i="5"/>
  <c r="P12" i="5"/>
  <c r="P11" i="5"/>
  <c r="P10" i="5"/>
  <c r="P9" i="5"/>
  <c r="O109" i="5"/>
  <c r="O105" i="5"/>
  <c r="O100" i="5"/>
  <c r="O95" i="5"/>
  <c r="O94" i="5"/>
  <c r="P94" i="5" s="1"/>
  <c r="O76" i="5"/>
  <c r="O72" i="5"/>
  <c r="O66" i="5"/>
  <c r="O58" i="5"/>
  <c r="O51" i="5"/>
  <c r="O48" i="5"/>
  <c r="O45" i="5" s="1"/>
  <c r="O38" i="5"/>
  <c r="O34" i="5"/>
  <c r="O29" i="5"/>
  <c r="O24" i="5"/>
  <c r="O19" i="5"/>
  <c r="O14" i="5" s="1"/>
  <c r="O8" i="5"/>
  <c r="M42" i="6" l="1"/>
  <c r="O80" i="5"/>
  <c r="O84" i="5"/>
  <c r="O83" i="5" s="1"/>
  <c r="O23" i="5"/>
  <c r="O22" i="5" s="1"/>
  <c r="O61" i="5" s="1"/>
  <c r="O103" i="5"/>
  <c r="K34" i="6"/>
  <c r="O112" i="5" l="1"/>
  <c r="O114" i="5" s="1"/>
  <c r="J9" i="5" l="1"/>
  <c r="L9" i="5"/>
  <c r="G34" i="6" l="1"/>
  <c r="K112" i="5" l="1"/>
  <c r="K66" i="5"/>
  <c r="K80" i="5" s="1"/>
  <c r="K8" i="5"/>
  <c r="G66" i="5" l="1"/>
  <c r="G80" i="5" s="1"/>
  <c r="H35" i="6" l="1"/>
  <c r="L35" i="6"/>
  <c r="E34" i="6" l="1"/>
  <c r="D34" i="6"/>
  <c r="F35" i="6"/>
  <c r="N35" i="6" l="1"/>
  <c r="J35" i="6"/>
  <c r="H30" i="5"/>
  <c r="N30" i="5" s="1"/>
  <c r="H31" i="5"/>
  <c r="N31" i="5" s="1"/>
  <c r="H32" i="5"/>
  <c r="N32" i="5" s="1"/>
  <c r="L43" i="5" l="1"/>
  <c r="L110" i="5"/>
  <c r="T37" i="1"/>
  <c r="T36" i="1"/>
  <c r="L111" i="5"/>
  <c r="L106" i="5"/>
  <c r="L104" i="5"/>
  <c r="L101" i="5"/>
  <c r="L100" i="5" s="1"/>
  <c r="L98" i="5"/>
  <c r="L97" i="5"/>
  <c r="L96" i="5"/>
  <c r="L93" i="5"/>
  <c r="L92" i="5"/>
  <c r="L91" i="5"/>
  <c r="L90" i="5"/>
  <c r="L89" i="5"/>
  <c r="L88" i="5"/>
  <c r="L87" i="5"/>
  <c r="L86" i="5"/>
  <c r="L85" i="5"/>
  <c r="L79" i="5"/>
  <c r="L78" i="5"/>
  <c r="L77" i="5"/>
  <c r="L73" i="5"/>
  <c r="L70" i="5"/>
  <c r="L69" i="5"/>
  <c r="L68" i="5"/>
  <c r="L67" i="5"/>
  <c r="L60" i="5"/>
  <c r="L59" i="5"/>
  <c r="L56" i="5"/>
  <c r="L55" i="5"/>
  <c r="L54" i="5"/>
  <c r="L53" i="5"/>
  <c r="L52" i="5"/>
  <c r="L49" i="5"/>
  <c r="L47" i="5"/>
  <c r="L46" i="5"/>
  <c r="L42" i="5"/>
  <c r="L41" i="5"/>
  <c r="L40" i="5"/>
  <c r="L39" i="5"/>
  <c r="L35" i="5"/>
  <c r="L32" i="5"/>
  <c r="L31" i="5"/>
  <c r="L30" i="5"/>
  <c r="L27" i="5"/>
  <c r="L26" i="5"/>
  <c r="L25" i="5"/>
  <c r="L15" i="5"/>
  <c r="L12" i="5"/>
  <c r="L11" i="5"/>
  <c r="L10" i="5"/>
  <c r="L37" i="6"/>
  <c r="L36" i="6"/>
  <c r="L31" i="6"/>
  <c r="L30" i="6"/>
  <c r="L29" i="6"/>
  <c r="L28" i="6"/>
  <c r="L20" i="6"/>
  <c r="L15" i="6"/>
  <c r="L14" i="6"/>
  <c r="L13" i="6"/>
  <c r="L12" i="6"/>
  <c r="L11" i="6"/>
  <c r="L10" i="6"/>
  <c r="K27" i="6"/>
  <c r="L19" i="6"/>
  <c r="L18" i="6"/>
  <c r="K17" i="6"/>
  <c r="K9" i="6"/>
  <c r="L34" i="6" l="1"/>
  <c r="L109" i="5"/>
  <c r="K39" i="6"/>
  <c r="L27" i="6"/>
  <c r="L17" i="6"/>
  <c r="L9" i="6"/>
  <c r="K23" i="6"/>
  <c r="L39" i="6" l="1"/>
  <c r="K42" i="6"/>
  <c r="L23" i="6"/>
  <c r="T35" i="1"/>
  <c r="L95" i="5"/>
  <c r="L76" i="5"/>
  <c r="T28" i="1"/>
  <c r="T27" i="1"/>
  <c r="L66" i="5"/>
  <c r="L58" i="5"/>
  <c r="T19" i="1"/>
  <c r="L51" i="5"/>
  <c r="T18" i="1"/>
  <c r="T17" i="1"/>
  <c r="L38" i="5"/>
  <c r="T16" i="1"/>
  <c r="T15" i="1"/>
  <c r="L8" i="5"/>
  <c r="T14" i="1"/>
  <c r="L42" i="6" l="1"/>
  <c r="T26" i="1"/>
  <c r="T30" i="1" s="1"/>
  <c r="T34" i="1"/>
  <c r="T39" i="1" s="1"/>
  <c r="T21" i="1"/>
  <c r="L48" i="5"/>
  <c r="L45" i="5" s="1"/>
  <c r="K61" i="5"/>
  <c r="T42" i="1" l="1"/>
  <c r="K114" i="5"/>
  <c r="G27" i="6" l="1"/>
  <c r="H37" i="6"/>
  <c r="E27" i="6"/>
  <c r="D27" i="6" l="1"/>
  <c r="F27" i="6" s="1"/>
  <c r="F37" i="6" l="1"/>
  <c r="N37" i="6" l="1"/>
  <c r="J37" i="6"/>
  <c r="F34" i="6"/>
  <c r="E9" i="6" l="1"/>
  <c r="F31" i="6"/>
  <c r="N31" i="6" l="1"/>
  <c r="J31" i="6"/>
  <c r="G61" i="5" l="1"/>
  <c r="L17" i="1" l="1"/>
  <c r="L16" i="1"/>
  <c r="F105" i="5"/>
  <c r="P105" i="5" s="1"/>
  <c r="L35" i="1"/>
  <c r="L27" i="1"/>
  <c r="J52" i="5"/>
  <c r="J53" i="5"/>
  <c r="J54" i="5"/>
  <c r="J55" i="5"/>
  <c r="J56" i="5"/>
  <c r="H14" i="6"/>
  <c r="H13" i="6"/>
  <c r="L28" i="1"/>
  <c r="L18" i="1"/>
  <c r="H25" i="5"/>
  <c r="N25" i="5" s="1"/>
  <c r="H26" i="5"/>
  <c r="N26" i="5" s="1"/>
  <c r="H27" i="5"/>
  <c r="N27" i="5" s="1"/>
  <c r="L19" i="1"/>
  <c r="F13" i="6"/>
  <c r="F14" i="6"/>
  <c r="H73" i="5"/>
  <c r="N73" i="5" s="1"/>
  <c r="H67" i="5"/>
  <c r="N67" i="5" s="1"/>
  <c r="H68" i="5"/>
  <c r="N68" i="5" s="1"/>
  <c r="H69" i="5"/>
  <c r="N69" i="5" s="1"/>
  <c r="H70" i="5"/>
  <c r="N70" i="5" s="1"/>
  <c r="J106" i="5"/>
  <c r="H49" i="5"/>
  <c r="N49" i="5" s="1"/>
  <c r="F9" i="6"/>
  <c r="H106" i="5"/>
  <c r="N106" i="5" s="1"/>
  <c r="H78" i="5"/>
  <c r="N78" i="5" s="1"/>
  <c r="P19" i="1"/>
  <c r="P17" i="1"/>
  <c r="H28" i="6"/>
  <c r="G17" i="6"/>
  <c r="G39" i="6"/>
  <c r="G9" i="6"/>
  <c r="P27" i="1"/>
  <c r="P18" i="1"/>
  <c r="P16" i="1"/>
  <c r="P15" i="1"/>
  <c r="P14" i="1"/>
  <c r="E39" i="6"/>
  <c r="P36" i="1"/>
  <c r="J67" i="5"/>
  <c r="J101" i="5"/>
  <c r="P37" i="1"/>
  <c r="H94" i="5"/>
  <c r="N94" i="5" s="1"/>
  <c r="L36" i="1"/>
  <c r="I37" i="1"/>
  <c r="I36" i="1"/>
  <c r="H110" i="5"/>
  <c r="N110" i="5" s="1"/>
  <c r="H85" i="5"/>
  <c r="N85" i="5" s="1"/>
  <c r="H86" i="5"/>
  <c r="N86" i="5" s="1"/>
  <c r="H87" i="5"/>
  <c r="N87" i="5" s="1"/>
  <c r="H88" i="5"/>
  <c r="N88" i="5" s="1"/>
  <c r="H89" i="5"/>
  <c r="N89" i="5" s="1"/>
  <c r="H90" i="5"/>
  <c r="N90" i="5" s="1"/>
  <c r="H91" i="5"/>
  <c r="N91" i="5" s="1"/>
  <c r="H92" i="5"/>
  <c r="N92" i="5" s="1"/>
  <c r="H93" i="5"/>
  <c r="N93" i="5" s="1"/>
  <c r="H96" i="5"/>
  <c r="N96" i="5" s="1"/>
  <c r="H97" i="5"/>
  <c r="N97" i="5" s="1"/>
  <c r="H98" i="5"/>
  <c r="N98" i="5" s="1"/>
  <c r="F100" i="5"/>
  <c r="J100" i="5" s="1"/>
  <c r="H105" i="5"/>
  <c r="N105" i="5" s="1"/>
  <c r="H107" i="5"/>
  <c r="L107" i="5" s="1"/>
  <c r="H101" i="5"/>
  <c r="F95" i="5"/>
  <c r="F66" i="5"/>
  <c r="I26" i="1" s="1"/>
  <c r="I27" i="1"/>
  <c r="J27" i="5"/>
  <c r="J32" i="5"/>
  <c r="J110" i="5"/>
  <c r="J107" i="5"/>
  <c r="J104" i="5"/>
  <c r="J85" i="5"/>
  <c r="J86" i="5"/>
  <c r="J87" i="5"/>
  <c r="J88" i="5"/>
  <c r="J89" i="5"/>
  <c r="J90" i="5"/>
  <c r="J91" i="5"/>
  <c r="J92" i="5"/>
  <c r="J93" i="5"/>
  <c r="J96" i="5"/>
  <c r="J97" i="5"/>
  <c r="J98" i="5"/>
  <c r="J69" i="5"/>
  <c r="J68" i="5"/>
  <c r="J70" i="5"/>
  <c r="J73" i="5"/>
  <c r="J74" i="5"/>
  <c r="J77" i="5"/>
  <c r="J79" i="5"/>
  <c r="J30" i="5"/>
  <c r="J31" i="5"/>
  <c r="J33" i="5"/>
  <c r="J25" i="5"/>
  <c r="J26" i="5"/>
  <c r="J28" i="5"/>
  <c r="J40" i="5"/>
  <c r="J41" i="5"/>
  <c r="J42" i="5"/>
  <c r="J35" i="5"/>
  <c r="J36" i="5"/>
  <c r="J37" i="5"/>
  <c r="J43" i="5"/>
  <c r="J49" i="5"/>
  <c r="J46" i="5"/>
  <c r="J47" i="5"/>
  <c r="J10" i="5"/>
  <c r="J11" i="5"/>
  <c r="J12" i="5"/>
  <c r="J15" i="5"/>
  <c r="J16" i="5"/>
  <c r="J17" i="5"/>
  <c r="J18" i="5"/>
  <c r="J20" i="5"/>
  <c r="J59" i="5"/>
  <c r="J60" i="5"/>
  <c r="P35" i="1"/>
  <c r="F24" i="5"/>
  <c r="F29" i="5"/>
  <c r="F38" i="5"/>
  <c r="F34" i="5"/>
  <c r="F8" i="5"/>
  <c r="I14" i="1" s="1"/>
  <c r="F19" i="5"/>
  <c r="F14" i="5" s="1"/>
  <c r="I15" i="1" s="1"/>
  <c r="V15" i="1" s="1"/>
  <c r="F48" i="5"/>
  <c r="F45" i="5" s="1"/>
  <c r="I17" i="1" s="1"/>
  <c r="F51" i="5"/>
  <c r="I18" i="1" s="1"/>
  <c r="F58" i="5"/>
  <c r="I19" i="1" s="1"/>
  <c r="H41" i="5"/>
  <c r="N41" i="5" s="1"/>
  <c r="D17" i="6"/>
  <c r="H20" i="5"/>
  <c r="L20" i="5" s="1"/>
  <c r="H10" i="6"/>
  <c r="H11" i="6"/>
  <c r="H12" i="6"/>
  <c r="H15" i="6"/>
  <c r="H18" i="6"/>
  <c r="N18" i="6" s="1"/>
  <c r="H19" i="6"/>
  <c r="N19" i="6" s="1"/>
  <c r="H20" i="6"/>
  <c r="H29" i="6"/>
  <c r="H36" i="6"/>
  <c r="H34" i="6" s="1"/>
  <c r="F36" i="6"/>
  <c r="F29" i="6"/>
  <c r="F28" i="6"/>
  <c r="F15" i="6"/>
  <c r="F12" i="6"/>
  <c r="F11" i="6"/>
  <c r="H77" i="5"/>
  <c r="N77" i="5" s="1"/>
  <c r="H79" i="5"/>
  <c r="N79" i="5" s="1"/>
  <c r="H74" i="5"/>
  <c r="L74" i="5" s="1"/>
  <c r="L72" i="5" s="1"/>
  <c r="L80" i="5" s="1"/>
  <c r="H52" i="5"/>
  <c r="N52" i="5" s="1"/>
  <c r="H53" i="5"/>
  <c r="N53" i="5" s="1"/>
  <c r="H54" i="5"/>
  <c r="N54" i="5" s="1"/>
  <c r="H55" i="5"/>
  <c r="N55" i="5" s="1"/>
  <c r="H56" i="5"/>
  <c r="N56" i="5" s="1"/>
  <c r="H9" i="5"/>
  <c r="N9" i="5" s="1"/>
  <c r="H10" i="5"/>
  <c r="N10" i="5" s="1"/>
  <c r="H11" i="5"/>
  <c r="N11" i="5" s="1"/>
  <c r="H12" i="5"/>
  <c r="N12" i="5" s="1"/>
  <c r="H15" i="5"/>
  <c r="N15" i="5" s="1"/>
  <c r="H16" i="5"/>
  <c r="L16" i="5" s="1"/>
  <c r="H17" i="5"/>
  <c r="L17" i="5" s="1"/>
  <c r="H18" i="5"/>
  <c r="L18" i="5" s="1"/>
  <c r="H39" i="5"/>
  <c r="N39" i="5" s="1"/>
  <c r="H40" i="5"/>
  <c r="N40" i="5" s="1"/>
  <c r="H42" i="5"/>
  <c r="N42" i="5" s="1"/>
  <c r="H35" i="5"/>
  <c r="N35" i="5" s="1"/>
  <c r="H36" i="5"/>
  <c r="L36" i="5" s="1"/>
  <c r="H37" i="5"/>
  <c r="L37" i="5" s="1"/>
  <c r="H33" i="5"/>
  <c r="L33" i="5" s="1"/>
  <c r="L29" i="5" s="1"/>
  <c r="H28" i="5"/>
  <c r="L28" i="5" s="1"/>
  <c r="L24" i="5" s="1"/>
  <c r="H43" i="5"/>
  <c r="H60" i="5"/>
  <c r="N60" i="5" s="1"/>
  <c r="H59" i="5"/>
  <c r="N59" i="5" s="1"/>
  <c r="H47" i="5"/>
  <c r="H46" i="5"/>
  <c r="N46" i="5" s="1"/>
  <c r="J111" i="5"/>
  <c r="F109" i="5"/>
  <c r="L26" i="1"/>
  <c r="J39" i="5"/>
  <c r="H30" i="6"/>
  <c r="F84" i="5"/>
  <c r="F76" i="5"/>
  <c r="F30" i="6"/>
  <c r="H104" i="5"/>
  <c r="N104" i="5" s="1"/>
  <c r="P28" i="1"/>
  <c r="J78" i="5"/>
  <c r="F10" i="6"/>
  <c r="J94" i="5"/>
  <c r="F20" i="6"/>
  <c r="L14" i="1"/>
  <c r="L34" i="1"/>
  <c r="N36" i="6" l="1"/>
  <c r="N34" i="6" s="1"/>
  <c r="J36" i="6"/>
  <c r="J34" i="6" s="1"/>
  <c r="N76" i="5"/>
  <c r="N58" i="5"/>
  <c r="P74" i="5"/>
  <c r="P72" i="5" s="1"/>
  <c r="N74" i="5"/>
  <c r="N72" i="5" s="1"/>
  <c r="P107" i="5"/>
  <c r="N107" i="5"/>
  <c r="N103" i="5" s="1"/>
  <c r="N95" i="5"/>
  <c r="N84" i="5"/>
  <c r="P100" i="5"/>
  <c r="N101" i="5"/>
  <c r="N100" i="5" s="1"/>
  <c r="N66" i="5"/>
  <c r="P20" i="5"/>
  <c r="N20" i="5"/>
  <c r="P18" i="5"/>
  <c r="N18" i="5"/>
  <c r="P17" i="5"/>
  <c r="N17" i="5"/>
  <c r="P28" i="5"/>
  <c r="P24" i="5" s="1"/>
  <c r="N28" i="5"/>
  <c r="N24" i="5" s="1"/>
  <c r="P16" i="5"/>
  <c r="N16" i="5"/>
  <c r="P37" i="5"/>
  <c r="N37" i="5"/>
  <c r="P36" i="5"/>
  <c r="N36" i="5"/>
  <c r="P33" i="5"/>
  <c r="P29" i="5" s="1"/>
  <c r="N33" i="5"/>
  <c r="N29" i="5" s="1"/>
  <c r="P48" i="5"/>
  <c r="P45" i="5" s="1"/>
  <c r="N47" i="5"/>
  <c r="N48" i="5" s="1"/>
  <c r="N45" i="5" s="1"/>
  <c r="N51" i="5"/>
  <c r="N8" i="5"/>
  <c r="P43" i="5"/>
  <c r="N43" i="5"/>
  <c r="N38" i="5"/>
  <c r="N28" i="6"/>
  <c r="J28" i="6"/>
  <c r="N29" i="6"/>
  <c r="J29" i="6"/>
  <c r="N30" i="6"/>
  <c r="J30" i="6"/>
  <c r="N20" i="6"/>
  <c r="N17" i="6" s="1"/>
  <c r="J20" i="6"/>
  <c r="J17" i="6" s="1"/>
  <c r="N12" i="6"/>
  <c r="J12" i="6"/>
  <c r="N13" i="6"/>
  <c r="J13" i="6"/>
  <c r="N15" i="6"/>
  <c r="J15" i="6"/>
  <c r="N10" i="6"/>
  <c r="J10" i="6"/>
  <c r="N11" i="6"/>
  <c r="J11" i="6"/>
  <c r="N14" i="6"/>
  <c r="J14" i="6"/>
  <c r="P8" i="5"/>
  <c r="P95" i="5"/>
  <c r="P84" i="5"/>
  <c r="P58" i="5"/>
  <c r="P76" i="5"/>
  <c r="P66" i="5"/>
  <c r="P103" i="5"/>
  <c r="P38" i="5"/>
  <c r="P51" i="5"/>
  <c r="G23" i="6"/>
  <c r="G42" i="6" s="1"/>
  <c r="P26" i="1"/>
  <c r="R26" i="1" s="1"/>
  <c r="H66" i="5"/>
  <c r="L94" i="5"/>
  <c r="L84" i="5" s="1"/>
  <c r="L83" i="5" s="1"/>
  <c r="L105" i="5"/>
  <c r="L103" i="5" s="1"/>
  <c r="J72" i="5"/>
  <c r="H100" i="5"/>
  <c r="F83" i="5"/>
  <c r="I34" i="1" s="1"/>
  <c r="N34" i="1" s="1"/>
  <c r="J95" i="5"/>
  <c r="J105" i="5"/>
  <c r="J103" i="5" s="1"/>
  <c r="F103" i="5"/>
  <c r="I35" i="1" s="1"/>
  <c r="N35" i="1" s="1"/>
  <c r="L19" i="5"/>
  <c r="L14" i="5" s="1"/>
  <c r="L34" i="5"/>
  <c r="L23" i="5" s="1"/>
  <c r="L22" i="5" s="1"/>
  <c r="N14" i="1"/>
  <c r="V37" i="1"/>
  <c r="V36" i="1"/>
  <c r="N36" i="1"/>
  <c r="V27" i="1"/>
  <c r="N27" i="1"/>
  <c r="V26" i="1"/>
  <c r="N26" i="1"/>
  <c r="V19" i="1"/>
  <c r="N19" i="1"/>
  <c r="V18" i="1"/>
  <c r="N18" i="1"/>
  <c r="V17" i="1"/>
  <c r="N17" i="1"/>
  <c r="R14" i="1"/>
  <c r="V14" i="1"/>
  <c r="R15" i="1"/>
  <c r="R37" i="1"/>
  <c r="R36" i="1"/>
  <c r="R27" i="1"/>
  <c r="R19" i="1"/>
  <c r="R18" i="1"/>
  <c r="R17" i="1"/>
  <c r="H27" i="6"/>
  <c r="H39" i="6" s="1"/>
  <c r="H17" i="6"/>
  <c r="L30" i="1"/>
  <c r="D39" i="6"/>
  <c r="J19" i="5"/>
  <c r="J14" i="5" s="1"/>
  <c r="J58" i="5"/>
  <c r="H24" i="5"/>
  <c r="J51" i="5"/>
  <c r="H103" i="5"/>
  <c r="H45" i="5"/>
  <c r="H95" i="5"/>
  <c r="H29" i="5"/>
  <c r="E23" i="6"/>
  <c r="J38" i="5"/>
  <c r="J34" i="5"/>
  <c r="J24" i="5"/>
  <c r="H34" i="5"/>
  <c r="H76" i="5"/>
  <c r="H38" i="5"/>
  <c r="F17" i="6"/>
  <c r="F23" i="6" s="1"/>
  <c r="H72" i="5"/>
  <c r="H8" i="5"/>
  <c r="D23" i="6"/>
  <c r="H9" i="6"/>
  <c r="J109" i="5"/>
  <c r="J48" i="5"/>
  <c r="J45" i="5" s="1"/>
  <c r="J29" i="5"/>
  <c r="F23" i="5"/>
  <c r="F22" i="5" s="1"/>
  <c r="F61" i="5" s="1"/>
  <c r="P61" i="5" s="1"/>
  <c r="I28" i="1"/>
  <c r="N28" i="1" s="1"/>
  <c r="F80" i="5"/>
  <c r="I61" i="5"/>
  <c r="J8" i="5"/>
  <c r="P21" i="1"/>
  <c r="I112" i="5"/>
  <c r="P34" i="1"/>
  <c r="L15" i="1"/>
  <c r="H19" i="5"/>
  <c r="H14" i="5" s="1"/>
  <c r="H51" i="5"/>
  <c r="J76" i="5"/>
  <c r="J66" i="5"/>
  <c r="J84" i="5"/>
  <c r="H84" i="5"/>
  <c r="N19" i="5" l="1"/>
  <c r="N14" i="5" s="1"/>
  <c r="P19" i="5"/>
  <c r="P14" i="5" s="1"/>
  <c r="N80" i="5"/>
  <c r="N27" i="6"/>
  <c r="N39" i="6" s="1"/>
  <c r="J9" i="6"/>
  <c r="J23" i="6" s="1"/>
  <c r="N9" i="6"/>
  <c r="N23" i="6" s="1"/>
  <c r="N34" i="5"/>
  <c r="N23" i="5" s="1"/>
  <c r="N22" i="5" s="1"/>
  <c r="P34" i="5"/>
  <c r="P23" i="5" s="1"/>
  <c r="P22" i="5" s="1"/>
  <c r="N83" i="5"/>
  <c r="J27" i="6"/>
  <c r="J39" i="6" s="1"/>
  <c r="P83" i="5"/>
  <c r="P80" i="5"/>
  <c r="P30" i="1"/>
  <c r="V35" i="1"/>
  <c r="L112" i="5"/>
  <c r="J83" i="5"/>
  <c r="J112" i="5" s="1"/>
  <c r="I114" i="5"/>
  <c r="F112" i="5"/>
  <c r="F114" i="5" s="1"/>
  <c r="P114" i="5" s="1"/>
  <c r="R35" i="1"/>
  <c r="L21" i="1"/>
  <c r="N15" i="1"/>
  <c r="L61" i="5"/>
  <c r="N30" i="1"/>
  <c r="I30" i="1"/>
  <c r="V28" i="1"/>
  <c r="V30" i="1" s="1"/>
  <c r="I39" i="1"/>
  <c r="V34" i="1"/>
  <c r="R28" i="1"/>
  <c r="R30" i="1" s="1"/>
  <c r="P39" i="1"/>
  <c r="R34" i="1"/>
  <c r="H23" i="6"/>
  <c r="H42" i="6" s="1"/>
  <c r="D42" i="6"/>
  <c r="E42" i="6"/>
  <c r="F39" i="6"/>
  <c r="H83" i="5"/>
  <c r="H80" i="5"/>
  <c r="H23" i="5"/>
  <c r="H22" i="5" s="1"/>
  <c r="H61" i="5" s="1"/>
  <c r="N61" i="5" s="1"/>
  <c r="J23" i="5"/>
  <c r="J22" i="5" s="1"/>
  <c r="J80" i="5"/>
  <c r="I16" i="1"/>
  <c r="J61" i="5"/>
  <c r="N42" i="6" l="1"/>
  <c r="J42" i="6"/>
  <c r="P42" i="1"/>
  <c r="G112" i="5"/>
  <c r="G114" i="5" s="1"/>
  <c r="H111" i="5"/>
  <c r="N111" i="5" s="1"/>
  <c r="N109" i="5" s="1"/>
  <c r="N112" i="5" s="1"/>
  <c r="L37" i="1"/>
  <c r="V39" i="1"/>
  <c r="V42" i="1" s="1"/>
  <c r="R39" i="1"/>
  <c r="R42" i="1" s="1"/>
  <c r="I42" i="1"/>
  <c r="V16" i="1"/>
  <c r="V21" i="1" s="1"/>
  <c r="N16" i="1"/>
  <c r="N21" i="1" s="1"/>
  <c r="J114" i="5"/>
  <c r="L114" i="5"/>
  <c r="I21" i="1"/>
  <c r="R16" i="1"/>
  <c r="R21" i="1" s="1"/>
  <c r="F42" i="6"/>
  <c r="H109" i="5" l="1"/>
  <c r="H112" i="5" s="1"/>
  <c r="H114" i="5" s="1"/>
  <c r="N114" i="5" s="1"/>
  <c r="P109" i="5"/>
  <c r="P112" i="5" s="1"/>
  <c r="N37" i="1"/>
  <c r="N39" i="1" s="1"/>
  <c r="N42" i="1" s="1"/>
  <c r="L39" i="1"/>
  <c r="L42" i="1" s="1"/>
</calcChain>
</file>

<file path=xl/sharedStrings.xml><?xml version="1.0" encoding="utf-8"?>
<sst xmlns="http://schemas.openxmlformats.org/spreadsheetml/2006/main" count="226" uniqueCount="160">
  <si>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</si>
  <si>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</si>
  <si>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</si>
  <si>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</si>
  <si>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</si>
  <si>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</si>
  <si>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</si>
  <si>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</si>
  <si>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</si>
  <si>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</si>
  <si>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</si>
  <si>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</si>
  <si>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</si>
  <si>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BALANCE  GENERAL</t>
  </si>
  <si>
    <t>(EN U.S. DOLARES)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</si>
  <si>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</si>
  <si>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</si>
  <si>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</si>
  <si>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</si>
  <si>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</si>
  <si>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</si>
  <si>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</si>
  <si>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</si>
  <si>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</si>
  <si>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</si>
  <si>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</si>
  <si>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</si>
  <si>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</si>
  <si>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</si>
  <si>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</si>
  <si>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</si>
  <si>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</si>
  <si>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</si>
  <si>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</si>
  <si>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</si>
  <si>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</si>
  <si>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</si>
  <si>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</si>
  <si>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</si>
  <si>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</si>
  <si>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</si>
  <si>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</si>
  <si>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</si>
  <si>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</si>
  <si>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</si>
  <si>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</si>
  <si>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</si>
  <si>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</si>
  <si>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</si>
  <si>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</si>
  <si>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</si>
  <si>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</si>
  <si>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</si>
  <si>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</si>
  <si>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</si>
  <si>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</si>
  <si>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</si>
  <si>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</si>
  <si>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</si>
  <si>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</si>
  <si>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</si>
  <si>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</si>
  <si>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</si>
  <si>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</si>
  <si>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</si>
  <si>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</si>
  <si>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</si>
  <si>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</si>
  <si>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</si>
  <si>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</si>
  <si>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</si>
  <si>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</si>
  <si>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</si>
  <si>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</si>
  <si>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</si>
  <si>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Aportaciones BCR-Equipo de Cómputación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</si>
  <si>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</si>
  <si>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</si>
  <si>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</si>
  <si>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</si>
  <si>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</si>
  <si>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</si>
  <si>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</si>
  <si>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</si>
  <si>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</si>
  <si>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ESTADO DE RESULTADOS</t>
  </si>
  <si>
    <t>(En US Dólares)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</si>
  <si>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</si>
  <si>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</si>
  <si>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</si>
  <si>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</si>
  <si>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</si>
  <si>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</si>
  <si>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</si>
  <si>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</si>
  <si>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</si>
  <si>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</si>
  <si>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</si>
  <si>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</si>
  <si>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</si>
  <si>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</si>
  <si>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</si>
  <si>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</si>
  <si>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</si>
  <si>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</si>
  <si>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</si>
  <si>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</si>
  <si>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</si>
  <si>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>Utilidad (Pérdida) Acumulada Ejercicios Anteriores</t>
  </si>
  <si>
    <t xml:space="preserve"> Otros Aportes BCR</t>
  </si>
  <si>
    <t>Cuentas por Pagar por Recup.  de Cartera</t>
  </si>
  <si>
    <t>Superavit  No Realizado por Revaluación de Activos Extraordinarios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</si>
  <si>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</si>
  <si>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</si>
  <si>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</si>
  <si>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</si>
  <si>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</si>
  <si>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UTILIDAD ( PÉRDIDA ) DEL EJERCICIO</t>
  </si>
  <si>
    <t>Pérdida por Aplicación de Decretos</t>
  </si>
  <si>
    <t>Reserva de Saneamiento Créditos Forestales DL No.677</t>
  </si>
  <si>
    <t>Variación del Período</t>
  </si>
  <si>
    <t>Variacion</t>
  </si>
  <si>
    <t xml:space="preserve">          FONDO DE SANEAMIENTO Y FORTALECIMIENTO FINANCIERO</t>
  </si>
  <si>
    <t xml:space="preserve">Otros Gastos </t>
  </si>
  <si>
    <t>Variación</t>
  </si>
  <si>
    <t>Diciembre 2016</t>
  </si>
  <si>
    <t xml:space="preserve">Superávit o Déficit </t>
  </si>
  <si>
    <t>Resultados del Mes</t>
  </si>
  <si>
    <t>Diciembre 2017</t>
  </si>
  <si>
    <t xml:space="preserve">GASTOS DE OPERACIÓN </t>
  </si>
  <si>
    <t xml:space="preserve">Otros Ingresos </t>
  </si>
  <si>
    <t xml:space="preserve">Variación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</si>
  <si>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</si>
  <si>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</si>
  <si>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Diciembre 2018</t>
  </si>
  <si>
    <t>Pasivo</t>
  </si>
  <si>
    <t xml:space="preserve">Efectivo y Equivalentes   </t>
  </si>
  <si>
    <t xml:space="preserve">Inversiones Financieras   </t>
  </si>
  <si>
    <t xml:space="preserve">Cartera de Préstamos - netos   </t>
  </si>
  <si>
    <t xml:space="preserve">Activos extraordinarios - neto   </t>
  </si>
  <si>
    <t xml:space="preserve">Otros Activos  </t>
  </si>
  <si>
    <t xml:space="preserve">Propiedad, Planta y Equipo - neto  </t>
  </si>
  <si>
    <t xml:space="preserve">Cuentas por pagar </t>
  </si>
  <si>
    <t xml:space="preserve">Obligaciones con Banco Central de Reserva  </t>
  </si>
  <si>
    <t xml:space="preserve">Otros Pasivos  </t>
  </si>
  <si>
    <t xml:space="preserve">Patrimonio  </t>
  </si>
  <si>
    <t xml:space="preserve">INGRESOS DE OPERACIÓN  </t>
  </si>
  <si>
    <t xml:space="preserve">INGRESOS NO DE OPERACIÓN </t>
  </si>
  <si>
    <t xml:space="preserve">Gastos de Funcionamiento  </t>
  </si>
  <si>
    <t xml:space="preserve">Gastos de  Activos Extraordinarios  </t>
  </si>
  <si>
    <t>Gestión de Recuperación y Comercialización</t>
  </si>
  <si>
    <t xml:space="preserve">Gastos por Constitución de Reservas </t>
  </si>
  <si>
    <r>
      <t xml:space="preserve">OTROS GASTOS </t>
    </r>
    <r>
      <rPr>
        <b/>
        <sz val="10"/>
        <rFont val="Calibri"/>
        <family val="2"/>
      </rPr>
      <t xml:space="preserve"> </t>
    </r>
  </si>
  <si>
    <t>Marzo 2019</t>
  </si>
  <si>
    <t xml:space="preserve"> Presidente                                             Gerente General                               Jefe Sección Contabilidad y Finanzas     </t>
  </si>
  <si>
    <t>Abril 2019</t>
  </si>
  <si>
    <t>Al  30 de Abril de 2019</t>
  </si>
  <si>
    <t>Abril 2018</t>
  </si>
  <si>
    <t xml:space="preserve">Presidente                                     Gerente General                                     Jefe Sección Contabilidad y Finanzas   </t>
  </si>
  <si>
    <t xml:space="preserve">Presidente                                      Gerente General                                    Jefe Sección Contabilidad y Finanzas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</si>
</sst>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&quot;US$&quot;\ * #,##0.00_);_(&quot;US$&quot;\ * \(#,##0.00\);_(&quot;US$&quot;\ * &quot;-&quot;??_);_(@_)"/>
    <numFmt numFmtId="165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0"/>
      <color rgb="FF000000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sz val="14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64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164" fontId="11" fillId="0" borderId="0" applyFont="0" applyFill="0" applyBorder="0" applyAlignment="0" applyProtection="0"/>
  </cellStyleXfs>
  <cellXfs count="323">
    <xf numFmtId="0" fontId="0" fillId="0" borderId="0" xfId="0"/>
    <xf numFmtId="43" fontId="12" fillId="0" borderId="0" xfId="1" applyFont="1"/>
    <xf numFmtId="0" fontId="12" fillId="0" borderId="0" xfId="0" applyFont="1"/>
    <xf numFmtId="0" fontId="13" fillId="0" borderId="0" xfId="0" applyFont="1"/>
    <xf numFmtId="167" fontId="14" fillId="0" borderId="24" xfId="0" applyNumberFormat="1" applyFont="1" applyBorder="1"/>
    <xf numFmtId="167" fontId="14" fillId="0" borderId="18" xfId="0" applyNumberFormat="1" applyFont="1" applyBorder="1"/>
    <xf numFmtId="167" fontId="14" fillId="0" borderId="25" xfId="0" applyNumberFormat="1" applyFont="1" applyBorder="1"/>
    <xf numFmtId="49" fontId="15" fillId="0" borderId="26" xfId="0" applyNumberFormat="1" applyFont="1" applyBorder="1" applyAlignment="1">
      <alignment horizontal="center" vertical="center" wrapText="1"/>
    </xf>
    <xf numFmtId="49" fontId="15" fillId="0" borderId="45" xfId="0" applyNumberFormat="1" applyFont="1" applyBorder="1" applyAlignment="1">
      <alignment horizontal="center" vertical="center" wrapText="1"/>
    </xf>
    <xf numFmtId="167" fontId="15" fillId="0" borderId="27" xfId="0" applyNumberFormat="1" applyFont="1" applyBorder="1" applyAlignment="1">
      <alignment horizontal="centerContinuous" wrapText="1"/>
    </xf>
    <xf numFmtId="167" fontId="14" fillId="0" borderId="28" xfId="0" applyNumberFormat="1" applyFont="1" applyBorder="1" applyAlignment="1">
      <alignment horizontal="centerContinuous"/>
    </xf>
    <xf numFmtId="167" fontId="14" fillId="0" borderId="0" xfId="0" applyNumberFormat="1" applyFont="1" applyAlignment="1">
      <alignment horizontal="centerContinuous"/>
    </xf>
    <xf numFmtId="167" fontId="14" fillId="0" borderId="29" xfId="0" applyNumberFormat="1" applyFont="1" applyBorder="1" applyAlignment="1">
      <alignment horizontal="centerContinuous"/>
    </xf>
    <xf numFmtId="167" fontId="14" fillId="0" borderId="23" xfId="0" applyNumberFormat="1" applyFont="1" applyBorder="1" applyAlignment="1">
      <alignment horizontal="centerContinuous" vertical="center"/>
    </xf>
    <xf numFmtId="168" fontId="15" fillId="0" borderId="30" xfId="0" applyNumberFormat="1" applyFont="1" applyBorder="1" applyAlignment="1">
      <alignment horizontal="centerContinuous" vertical="center"/>
    </xf>
    <xf numFmtId="167" fontId="14" fillId="0" borderId="22" xfId="0" applyNumberFormat="1" applyFont="1" applyBorder="1" applyAlignment="1">
      <alignment horizontal="centerContinuous" vertical="center"/>
    </xf>
    <xf numFmtId="167" fontId="20" fillId="0" borderId="9" xfId="0" applyNumberFormat="1" applyFont="1" applyBorder="1" applyAlignment="1">
      <alignment horizontal="left"/>
    </xf>
    <xf numFmtId="167" fontId="21" fillId="0" borderId="10" xfId="0" applyNumberFormat="1" applyFont="1" applyBorder="1" applyAlignment="1">
      <alignment horizontal="left"/>
    </xf>
    <xf numFmtId="167" fontId="15" fillId="0" borderId="11" xfId="0" applyNumberFormat="1" applyFont="1" applyBorder="1"/>
    <xf numFmtId="167" fontId="18" fillId="0" borderId="23" xfId="0" applyNumberFormat="1" applyFont="1" applyBorder="1"/>
    <xf numFmtId="167" fontId="21" fillId="0" borderId="12" xfId="0" applyNumberFormat="1" applyFont="1" applyBorder="1" applyAlignment="1">
      <alignment horizontal="left"/>
    </xf>
    <xf numFmtId="167" fontId="17" fillId="0" borderId="29" xfId="0" applyNumberFormat="1" applyFont="1" applyBorder="1" applyAlignment="1">
      <alignment horizontal="left"/>
    </xf>
    <xf numFmtId="167" fontId="21" fillId="0" borderId="0" xfId="0" applyNumberFormat="1" applyFont="1" applyAlignment="1">
      <alignment horizontal="left"/>
    </xf>
    <xf numFmtId="167" fontId="15" fillId="0" borderId="13" xfId="0" applyNumberFormat="1" applyFont="1" applyBorder="1" applyAlignment="1">
      <alignment horizontal="left"/>
    </xf>
    <xf numFmtId="167" fontId="17" fillId="0" borderId="19" xfId="0" applyNumberFormat="1" applyFont="1" applyBorder="1" applyAlignment="1">
      <alignment horizontal="right"/>
    </xf>
    <xf numFmtId="167" fontId="17" fillId="0" borderId="29" xfId="0" applyNumberFormat="1" applyFont="1" applyBorder="1"/>
    <xf numFmtId="167" fontId="12" fillId="0" borderId="0" xfId="0" applyNumberFormat="1" applyFont="1"/>
    <xf numFmtId="167" fontId="15" fillId="0" borderId="12" xfId="0" applyNumberFormat="1" applyFont="1" applyBorder="1"/>
    <xf numFmtId="167" fontId="17" fillId="0" borderId="0" xfId="0" applyNumberFormat="1" applyFont="1"/>
    <xf numFmtId="167" fontId="17" fillId="0" borderId="22" xfId="0" applyNumberFormat="1" applyFont="1" applyBorder="1" applyAlignment="1">
      <alignment horizontal="right"/>
    </xf>
    <xf numFmtId="167" fontId="17" fillId="0" borderId="31" xfId="0" applyNumberFormat="1" applyFont="1" applyBorder="1"/>
    <xf numFmtId="167" fontId="17" fillId="0" borderId="32" xfId="0" applyNumberFormat="1" applyFont="1" applyBorder="1"/>
    <xf numFmtId="167" fontId="15" fillId="0" borderId="0" xfId="0" applyNumberFormat="1" applyFont="1"/>
    <xf numFmtId="167" fontId="15" fillId="0" borderId="13" xfId="0" applyNumberFormat="1" applyFont="1" applyBorder="1"/>
    <xf numFmtId="167" fontId="15" fillId="0" borderId="19" xfId="0" applyNumberFormat="1" applyFont="1" applyBorder="1"/>
    <xf numFmtId="167" fontId="15" fillId="0" borderId="29" xfId="0" applyNumberFormat="1" applyFont="1" applyBorder="1"/>
    <xf numFmtId="167" fontId="20" fillId="0" borderId="12" xfId="0" applyNumberFormat="1" applyFont="1" applyBorder="1" applyAlignment="1">
      <alignment horizontal="left"/>
    </xf>
    <xf numFmtId="167" fontId="18" fillId="0" borderId="22" xfId="0" applyNumberFormat="1" applyFont="1" applyBorder="1"/>
    <xf numFmtId="167" fontId="15" fillId="0" borderId="0" xfId="0" applyNumberFormat="1" applyFont="1" applyAlignment="1">
      <alignment horizontal="left"/>
    </xf>
    <xf numFmtId="167" fontId="17" fillId="0" borderId="13" xfId="0" applyNumberFormat="1" applyFont="1" applyBorder="1" applyAlignment="1">
      <alignment horizontal="left"/>
    </xf>
    <xf numFmtId="4" fontId="12" fillId="0" borderId="0" xfId="0" applyNumberFormat="1" applyFont="1"/>
    <xf numFmtId="167" fontId="17" fillId="0" borderId="19" xfId="0" applyNumberFormat="1" applyFont="1" applyBorder="1"/>
    <xf numFmtId="43" fontId="12" fillId="0" borderId="0" xfId="0" applyNumberFormat="1" applyFont="1"/>
    <xf numFmtId="167" fontId="17" fillId="0" borderId="22" xfId="0" applyNumberFormat="1" applyFont="1" applyBorder="1"/>
    <xf numFmtId="167" fontId="17" fillId="0" borderId="33" xfId="0" applyNumberFormat="1" applyFont="1" applyBorder="1"/>
    <xf numFmtId="167" fontId="22" fillId="0" borderId="0" xfId="0" applyNumberFormat="1" applyFont="1" applyAlignment="1">
      <alignment horizontal="left"/>
    </xf>
    <xf numFmtId="167" fontId="22" fillId="0" borderId="13" xfId="0" applyNumberFormat="1" applyFont="1" applyBorder="1" applyAlignment="1">
      <alignment horizontal="left"/>
    </xf>
    <xf numFmtId="167" fontId="17" fillId="0" borderId="22" xfId="1" applyNumberFormat="1" applyFont="1" applyBorder="1"/>
    <xf numFmtId="167" fontId="18" fillId="0" borderId="19" xfId="0" applyNumberFormat="1" applyFont="1" applyBorder="1"/>
    <xf numFmtId="167" fontId="18" fillId="0" borderId="12" xfId="0" applyNumberFormat="1" applyFont="1" applyBorder="1"/>
    <xf numFmtId="167" fontId="15" fillId="0" borderId="29" xfId="0" applyNumberFormat="1" applyFont="1" applyBorder="1" applyAlignment="1">
      <alignment horizontal="left"/>
    </xf>
    <xf numFmtId="0" fontId="12" fillId="0" borderId="13" xfId="0" applyFont="1" applyBorder="1"/>
    <xf numFmtId="167" fontId="23" fillId="0" borderId="27" xfId="0" applyNumberFormat="1" applyFont="1" applyBorder="1"/>
    <xf numFmtId="0" fontId="12" fillId="0" borderId="34" xfId="0" applyFont="1" applyBorder="1"/>
    <xf numFmtId="167" fontId="23" fillId="0" borderId="35" xfId="0" applyNumberFormat="1" applyFont="1" applyBorder="1"/>
    <xf numFmtId="167" fontId="17" fillId="0" borderId="29" xfId="0" applyNumberFormat="1" applyFont="1" applyBorder="1" applyAlignment="1">
      <alignment horizontal="right"/>
    </xf>
    <xf numFmtId="167" fontId="17" fillId="0" borderId="13" xfId="0" applyNumberFormat="1" applyFont="1" applyBorder="1"/>
    <xf numFmtId="167" fontId="17" fillId="0" borderId="36" xfId="0" applyNumberFormat="1" applyFont="1" applyBorder="1" applyAlignment="1">
      <alignment horizontal="right"/>
    </xf>
    <xf numFmtId="167" fontId="17" fillId="0" borderId="36" xfId="0" applyNumberFormat="1" applyFont="1" applyBorder="1"/>
    <xf numFmtId="167" fontId="17" fillId="0" borderId="37" xfId="0" applyNumberFormat="1" applyFont="1" applyBorder="1"/>
    <xf numFmtId="167" fontId="17" fillId="0" borderId="17" xfId="0" applyNumberFormat="1" applyFont="1" applyBorder="1"/>
    <xf numFmtId="167" fontId="17" fillId="0" borderId="38" xfId="0" applyNumberFormat="1" applyFont="1" applyBorder="1"/>
    <xf numFmtId="167" fontId="17" fillId="0" borderId="34" xfId="0" applyNumberFormat="1" applyFont="1" applyBorder="1"/>
    <xf numFmtId="167" fontId="17" fillId="0" borderId="0" xfId="0" applyNumberFormat="1" applyFont="1" applyAlignment="1">
      <alignment horizontal="left"/>
    </xf>
    <xf numFmtId="167" fontId="17" fillId="0" borderId="16" xfId="0" applyNumberFormat="1" applyFont="1" applyBorder="1"/>
    <xf numFmtId="167" fontId="17" fillId="0" borderId="39" xfId="0" applyNumberFormat="1" applyFont="1" applyBorder="1"/>
    <xf numFmtId="167" fontId="18" fillId="0" borderId="29" xfId="0" applyNumberFormat="1" applyFont="1" applyBorder="1"/>
    <xf numFmtId="167" fontId="15" fillId="0" borderId="34" xfId="0" applyNumberFormat="1" applyFont="1" applyBorder="1" applyAlignment="1">
      <alignment horizontal="left"/>
    </xf>
    <xf numFmtId="167" fontId="17" fillId="0" borderId="40" xfId="0" applyNumberFormat="1" applyFont="1" applyBorder="1"/>
    <xf numFmtId="167" fontId="17" fillId="0" borderId="31" xfId="0" applyNumberFormat="1" applyFont="1" applyBorder="1" applyAlignment="1">
      <alignment horizontal="right"/>
    </xf>
    <xf numFmtId="167" fontId="21" fillId="0" borderId="13" xfId="0" applyNumberFormat="1" applyFont="1" applyBorder="1" applyAlignment="1">
      <alignment horizontal="left"/>
    </xf>
    <xf numFmtId="167" fontId="23" fillId="0" borderId="27" xfId="0" applyNumberFormat="1" applyFont="1" applyBorder="1" applyAlignment="1">
      <alignment horizontal="right"/>
    </xf>
    <xf numFmtId="167" fontId="18" fillId="0" borderId="27" xfId="0" applyNumberFormat="1" applyFont="1" applyBorder="1"/>
    <xf numFmtId="167" fontId="17" fillId="0" borderId="32" xfId="1" applyNumberFormat="1" applyFont="1" applyBorder="1"/>
    <xf numFmtId="167" fontId="17" fillId="0" borderId="12" xfId="0" applyNumberFormat="1" applyFont="1" applyBorder="1"/>
    <xf numFmtId="167" fontId="15" fillId="0" borderId="36" xfId="0" applyNumberFormat="1" applyFont="1" applyBorder="1"/>
    <xf numFmtId="167" fontId="21" fillId="0" borderId="16" xfId="0" applyNumberFormat="1" applyFont="1" applyBorder="1" applyAlignment="1">
      <alignment horizontal="left"/>
    </xf>
    <xf numFmtId="167" fontId="22" fillId="0" borderId="14" xfId="0" applyNumberFormat="1" applyFont="1" applyBorder="1" applyAlignment="1">
      <alignment horizontal="left"/>
    </xf>
    <xf numFmtId="167" fontId="17" fillId="0" borderId="47" xfId="0" applyNumberFormat="1" applyFont="1" applyBorder="1"/>
    <xf numFmtId="167" fontId="15" fillId="0" borderId="24" xfId="0" applyNumberFormat="1" applyFont="1" applyBorder="1" applyAlignment="1">
      <alignment horizontal="centerContinuous"/>
    </xf>
    <xf numFmtId="167" fontId="15" fillId="0" borderId="18" xfId="0" applyNumberFormat="1" applyFont="1" applyBorder="1" applyAlignment="1">
      <alignment horizontal="centerContinuous"/>
    </xf>
    <xf numFmtId="167" fontId="15" fillId="0" borderId="25" xfId="0" applyNumberFormat="1" applyFont="1" applyBorder="1" applyAlignment="1">
      <alignment horizontal="centerContinuous"/>
    </xf>
    <xf numFmtId="167" fontId="18" fillId="0" borderId="41" xfId="0" applyNumberFormat="1" applyFont="1" applyBorder="1"/>
    <xf numFmtId="167" fontId="18" fillId="0" borderId="42" xfId="0" applyNumberFormat="1" applyFont="1" applyBorder="1"/>
    <xf numFmtId="167" fontId="15" fillId="0" borderId="0" xfId="0" applyNumberFormat="1" applyFont="1" applyAlignment="1">
      <alignment horizontal="centerContinuous"/>
    </xf>
    <xf numFmtId="167" fontId="15" fillId="0" borderId="9" xfId="0" applyNumberFormat="1" applyFont="1" applyBorder="1" applyAlignment="1">
      <alignment horizontal="centerContinuous"/>
    </xf>
    <xf numFmtId="167" fontId="15" fillId="0" borderId="10" xfId="0" applyNumberFormat="1" applyFont="1" applyBorder="1" applyAlignment="1">
      <alignment horizontal="centerContinuous"/>
    </xf>
    <xf numFmtId="167" fontId="15" fillId="0" borderId="11" xfId="0" applyNumberFormat="1" applyFont="1" applyBorder="1" applyAlignment="1">
      <alignment horizontal="centerContinuous"/>
    </xf>
    <xf numFmtId="167" fontId="15" fillId="0" borderId="16" xfId="0" applyNumberFormat="1" applyFont="1" applyBorder="1" applyAlignment="1">
      <alignment horizontal="centerContinuous"/>
    </xf>
    <xf numFmtId="167" fontId="15" fillId="0" borderId="14" xfId="0" applyNumberFormat="1" applyFont="1" applyBorder="1" applyAlignment="1">
      <alignment horizontal="centerContinuous"/>
    </xf>
    <xf numFmtId="167" fontId="15" fillId="0" borderId="17" xfId="0" applyNumberFormat="1" applyFont="1" applyBorder="1" applyAlignment="1">
      <alignment horizontal="centerContinuous"/>
    </xf>
    <xf numFmtId="167" fontId="15" fillId="0" borderId="30" xfId="0" applyNumberFormat="1" applyFont="1" applyBorder="1" applyAlignment="1">
      <alignment horizontal="centerContinuous"/>
    </xf>
    <xf numFmtId="168" fontId="15" fillId="0" borderId="30" xfId="0" applyNumberFormat="1" applyFont="1" applyBorder="1" applyAlignment="1">
      <alignment horizontal="centerContinuous"/>
    </xf>
    <xf numFmtId="167" fontId="15" fillId="0" borderId="33" xfId="0" applyNumberFormat="1" applyFont="1" applyBorder="1" applyAlignment="1">
      <alignment horizontal="center"/>
    </xf>
    <xf numFmtId="167" fontId="14" fillId="0" borderId="22" xfId="0" applyNumberFormat="1" applyFont="1" applyBorder="1" applyAlignment="1">
      <alignment horizontal="centerContinuous"/>
    </xf>
    <xf numFmtId="167" fontId="20" fillId="0" borderId="28" xfId="0" applyNumberFormat="1" applyFont="1" applyBorder="1" applyAlignment="1">
      <alignment horizontal="left"/>
    </xf>
    <xf numFmtId="167" fontId="21" fillId="0" borderId="28" xfId="0" applyNumberFormat="1" applyFont="1" applyBorder="1" applyAlignment="1">
      <alignment horizontal="left"/>
    </xf>
    <xf numFmtId="167" fontId="15" fillId="0" borderId="28" xfId="0" applyNumberFormat="1" applyFont="1" applyBorder="1" applyAlignment="1">
      <alignment horizontal="centerContinuous"/>
    </xf>
    <xf numFmtId="167" fontId="15" fillId="0" borderId="16" xfId="0" applyNumberFormat="1" applyFont="1" applyBorder="1"/>
    <xf numFmtId="167" fontId="15" fillId="0" borderId="37" xfId="0" applyNumberFormat="1" applyFont="1" applyBorder="1"/>
    <xf numFmtId="167" fontId="15" fillId="0" borderId="28" xfId="0" applyNumberFormat="1" applyFont="1" applyBorder="1"/>
    <xf numFmtId="167" fontId="17" fillId="0" borderId="45" xfId="0" applyNumberFormat="1" applyFont="1" applyBorder="1"/>
    <xf numFmtId="167" fontId="17" fillId="0" borderId="35" xfId="0" applyNumberFormat="1" applyFont="1" applyBorder="1"/>
    <xf numFmtId="167" fontId="17" fillId="0" borderId="69" xfId="0" applyNumberFormat="1" applyFont="1" applyBorder="1"/>
    <xf numFmtId="167" fontId="15" fillId="0" borderId="43" xfId="0" applyNumberFormat="1" applyFont="1" applyBorder="1"/>
    <xf numFmtId="167" fontId="15" fillId="0" borderId="21" xfId="0" applyNumberFormat="1" applyFont="1" applyBorder="1"/>
    <xf numFmtId="167" fontId="15" fillId="0" borderId="30" xfId="0" applyNumberFormat="1" applyFont="1" applyBorder="1" applyAlignment="1">
      <alignment horizontal="center"/>
    </xf>
    <xf numFmtId="167" fontId="17" fillId="0" borderId="44" xfId="0" applyNumberFormat="1" applyFont="1" applyBorder="1"/>
    <xf numFmtId="167" fontId="15" fillId="0" borderId="44" xfId="0" applyNumberFormat="1" applyFont="1" applyBorder="1"/>
    <xf numFmtId="167" fontId="15" fillId="0" borderId="43" xfId="0" applyNumberFormat="1" applyFont="1" applyBorder="1" applyAlignment="1">
      <alignment horizontal="centerContinuous"/>
    </xf>
    <xf numFmtId="167" fontId="15" fillId="0" borderId="21" xfId="0" applyNumberFormat="1" applyFont="1" applyBorder="1" applyAlignment="1">
      <alignment horizontal="centerContinuous"/>
    </xf>
    <xf numFmtId="167" fontId="17" fillId="0" borderId="23" xfId="0" applyNumberFormat="1" applyFont="1" applyBorder="1"/>
    <xf numFmtId="167" fontId="15" fillId="0" borderId="23" xfId="0" applyNumberFormat="1" applyFont="1" applyBorder="1"/>
    <xf numFmtId="167" fontId="18" fillId="0" borderId="45" xfId="0" applyNumberFormat="1" applyFont="1" applyBorder="1"/>
    <xf numFmtId="167" fontId="23" fillId="0" borderId="46" xfId="0" applyNumberFormat="1" applyFont="1" applyBorder="1"/>
    <xf numFmtId="167" fontId="17" fillId="0" borderId="28" xfId="0" applyNumberFormat="1" applyFont="1" applyBorder="1"/>
    <xf numFmtId="167" fontId="17" fillId="0" borderId="46" xfId="0" applyNumberFormat="1" applyFont="1" applyBorder="1"/>
    <xf numFmtId="167" fontId="17" fillId="0" borderId="48" xfId="0" applyNumberFormat="1" applyFont="1" applyBorder="1"/>
    <xf numFmtId="167" fontId="23" fillId="0" borderId="37" xfId="0" applyNumberFormat="1" applyFont="1" applyBorder="1"/>
    <xf numFmtId="167" fontId="17" fillId="0" borderId="27" xfId="0" applyNumberFormat="1" applyFont="1" applyBorder="1"/>
    <xf numFmtId="167" fontId="17" fillId="0" borderId="49" xfId="0" applyNumberFormat="1" applyFont="1" applyBorder="1"/>
    <xf numFmtId="167" fontId="15" fillId="0" borderId="20" xfId="0" applyNumberFormat="1" applyFont="1" applyBorder="1"/>
    <xf numFmtId="167" fontId="17" fillId="0" borderId="19" xfId="1" applyNumberFormat="1" applyFont="1" applyBorder="1"/>
    <xf numFmtId="167" fontId="17" fillId="0" borderId="29" xfId="1" applyNumberFormat="1" applyFont="1" applyBorder="1"/>
    <xf numFmtId="167" fontId="18" fillId="0" borderId="22" xfId="1" applyNumberFormat="1" applyFont="1" applyBorder="1"/>
    <xf numFmtId="167" fontId="15" fillId="0" borderId="21" xfId="0" applyNumberFormat="1" applyFont="1" applyBorder="1" applyAlignment="1">
      <alignment horizontal="center"/>
    </xf>
    <xf numFmtId="167" fontId="15" fillId="0" borderId="32" xfId="0" applyNumberFormat="1" applyFont="1" applyBorder="1"/>
    <xf numFmtId="167" fontId="18" fillId="0" borderId="50" xfId="0" applyNumberFormat="1" applyFont="1" applyBorder="1"/>
    <xf numFmtId="167" fontId="14" fillId="0" borderId="0" xfId="0" applyNumberFormat="1" applyFont="1"/>
    <xf numFmtId="39" fontId="13" fillId="0" borderId="0" xfId="0" applyNumberFormat="1" applyFont="1"/>
    <xf numFmtId="0" fontId="17" fillId="0" borderId="0" xfId="0" applyFont="1"/>
    <xf numFmtId="169" fontId="12" fillId="0" borderId="0" xfId="2" applyNumberFormat="1" applyFont="1"/>
    <xf numFmtId="0" fontId="2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9" xfId="0" applyFont="1" applyBorder="1"/>
    <xf numFmtId="0" fontId="15" fillId="0" borderId="11" xfId="0" applyFont="1" applyBorder="1"/>
    <xf numFmtId="0" fontId="15" fillId="0" borderId="16" xfId="0" applyFont="1" applyBorder="1"/>
    <xf numFmtId="0" fontId="15" fillId="0" borderId="17" xfId="0" applyFont="1" applyBorder="1"/>
    <xf numFmtId="0" fontId="15" fillId="0" borderId="44" xfId="0" applyFont="1" applyBorder="1"/>
    <xf numFmtId="0" fontId="15" fillId="0" borderId="28" xfId="0" applyFont="1" applyBorder="1"/>
    <xf numFmtId="0" fontId="15" fillId="0" borderId="0" xfId="0" applyFont="1"/>
    <xf numFmtId="167" fontId="18" fillId="0" borderId="52" xfId="0" applyNumberFormat="1" applyFont="1" applyBorder="1"/>
    <xf numFmtId="167" fontId="18" fillId="0" borderId="32" xfId="0" applyNumberFormat="1" applyFont="1" applyBorder="1"/>
    <xf numFmtId="0" fontId="25" fillId="0" borderId="0" xfId="0" applyFont="1" applyAlignment="1">
      <alignment horizontal="justify" vertical="center" readingOrder="1"/>
    </xf>
    <xf numFmtId="0" fontId="17" fillId="0" borderId="0" xfId="0" applyFont="1" applyAlignment="1">
      <alignment horizontal="left"/>
    </xf>
    <xf numFmtId="169" fontId="17" fillId="0" borderId="0" xfId="2" applyNumberFormat="1" applyFont="1"/>
    <xf numFmtId="167" fontId="17" fillId="0" borderId="52" xfId="0" applyNumberFormat="1" applyFont="1" applyBorder="1"/>
    <xf numFmtId="0" fontId="15" fillId="0" borderId="54" xfId="0" applyFont="1" applyBorder="1"/>
    <xf numFmtId="167" fontId="18" fillId="0" borderId="55" xfId="0" applyNumberFormat="1" applyFont="1" applyBorder="1"/>
    <xf numFmtId="167" fontId="18" fillId="0" borderId="56" xfId="0" applyNumberFormat="1" applyFont="1" applyBorder="1"/>
    <xf numFmtId="0" fontId="15" fillId="0" borderId="58" xfId="0" applyFont="1" applyBorder="1"/>
    <xf numFmtId="167" fontId="15" fillId="0" borderId="59" xfId="0" applyNumberFormat="1" applyFont="1" applyBorder="1"/>
    <xf numFmtId="167" fontId="15" fillId="0" borderId="60" xfId="0" applyNumberFormat="1" applyFont="1" applyBorder="1"/>
    <xf numFmtId="0" fontId="15" fillId="0" borderId="12" xfId="0" applyFont="1" applyBorder="1"/>
    <xf numFmtId="167" fontId="18" fillId="0" borderId="61" xfId="0" applyNumberFormat="1" applyFont="1" applyBorder="1"/>
    <xf numFmtId="0" fontId="26" fillId="0" borderId="0" xfId="0" applyFont="1"/>
    <xf numFmtId="10" fontId="26" fillId="0" borderId="0" xfId="2" applyNumberFormat="1" applyFont="1"/>
    <xf numFmtId="4" fontId="26" fillId="0" borderId="0" xfId="0" applyNumberFormat="1" applyFont="1"/>
    <xf numFmtId="0" fontId="15" fillId="0" borderId="0" xfId="0" applyFont="1" applyAlignment="1">
      <alignment horizontal="left"/>
    </xf>
    <xf numFmtId="167" fontId="15" fillId="0" borderId="22" xfId="0" applyNumberFormat="1" applyFont="1" applyBorder="1"/>
    <xf numFmtId="167" fontId="15" fillId="0" borderId="61" xfId="0" applyNumberFormat="1" applyFont="1" applyBorder="1"/>
    <xf numFmtId="167" fontId="17" fillId="0" borderId="71" xfId="0" applyNumberFormat="1" applyFont="1" applyBorder="1"/>
    <xf numFmtId="167" fontId="17" fillId="0" borderId="72" xfId="0" applyNumberFormat="1" applyFont="1" applyBorder="1"/>
    <xf numFmtId="0" fontId="17" fillId="0" borderId="14" xfId="0" applyFont="1" applyBorder="1"/>
    <xf numFmtId="2" fontId="12" fillId="0" borderId="0" xfId="0" applyNumberFormat="1" applyFont="1"/>
    <xf numFmtId="0" fontId="15" fillId="0" borderId="66" xfId="0" applyFont="1" applyBorder="1"/>
    <xf numFmtId="167" fontId="15" fillId="0" borderId="66" xfId="0" applyNumberFormat="1" applyFont="1" applyBorder="1"/>
    <xf numFmtId="167" fontId="15" fillId="0" borderId="63" xfId="0" applyNumberFormat="1" applyFont="1" applyBorder="1"/>
    <xf numFmtId="167" fontId="18" fillId="0" borderId="67" xfId="0" applyNumberFormat="1" applyFont="1" applyBorder="1"/>
    <xf numFmtId="167" fontId="18" fillId="0" borderId="65" xfId="0" applyNumberFormat="1" applyFont="1" applyBorder="1"/>
    <xf numFmtId="43" fontId="17" fillId="0" borderId="0" xfId="0" applyNumberFormat="1" applyFont="1"/>
    <xf numFmtId="0" fontId="27" fillId="0" borderId="0" xfId="0" applyFont="1"/>
    <xf numFmtId="164" fontId="12" fillId="0" borderId="0" xfId="20" applyFont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165" fontId="13" fillId="2" borderId="0" xfId="1" applyNumberFormat="1" applyFont="1" applyFill="1" applyAlignment="1">
      <alignment horizontal="left"/>
    </xf>
    <xf numFmtId="165" fontId="13" fillId="2" borderId="0" xfId="1" applyNumberFormat="1" applyFont="1" applyFill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left"/>
    </xf>
    <xf numFmtId="0" fontId="13" fillId="2" borderId="3" xfId="0" applyFont="1" applyFill="1" applyBorder="1"/>
    <xf numFmtId="0" fontId="13" fillId="2" borderId="0" xfId="0" applyFont="1" applyFill="1" applyAlignment="1">
      <alignment horizontal="right"/>
    </xf>
    <xf numFmtId="0" fontId="13" fillId="2" borderId="4" xfId="0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165" fontId="16" fillId="2" borderId="0" xfId="1" applyNumberFormat="1" applyFont="1" applyFill="1" applyAlignment="1">
      <alignment horizontal="left"/>
    </xf>
    <xf numFmtId="165" fontId="13" fillId="2" borderId="4" xfId="0" applyNumberFormat="1" applyFont="1" applyFill="1" applyBorder="1" applyAlignment="1">
      <alignment horizontal="left"/>
    </xf>
    <xf numFmtId="165" fontId="28" fillId="2" borderId="0" xfId="1" applyNumberFormat="1" applyFont="1" applyFill="1" applyAlignment="1">
      <alignment horizontal="left"/>
    </xf>
    <xf numFmtId="43" fontId="13" fillId="2" borderId="0" xfId="1" applyFont="1" applyFill="1" applyAlignment="1">
      <alignment horizontal="left"/>
    </xf>
    <xf numFmtId="0" fontId="12" fillId="2" borderId="0" xfId="0" applyFont="1" applyFill="1" applyAlignment="1">
      <alignment horizontal="left"/>
    </xf>
    <xf numFmtId="165" fontId="13" fillId="2" borderId="0" xfId="0" applyNumberFormat="1" applyFont="1" applyFill="1" applyAlignment="1">
      <alignment horizontal="left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6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37" fontId="13" fillId="2" borderId="0" xfId="0" applyNumberFormat="1" applyFont="1" applyFill="1" applyAlignment="1">
      <alignment horizontal="left"/>
    </xf>
    <xf numFmtId="167" fontId="15" fillId="0" borderId="27" xfId="0" applyNumberFormat="1" applyFont="1" applyBorder="1" applyAlignment="1">
      <alignment horizontal="centerContinuous" vertical="center" wrapText="1"/>
    </xf>
    <xf numFmtId="167" fontId="15" fillId="0" borderId="75" xfId="0" applyNumberFormat="1" applyFont="1" applyBorder="1"/>
    <xf numFmtId="167" fontId="15" fillId="0" borderId="77" xfId="0" applyNumberFormat="1" applyFont="1" applyBorder="1"/>
    <xf numFmtId="167" fontId="15" fillId="0" borderId="78" xfId="0" applyNumberFormat="1" applyFont="1" applyBorder="1"/>
    <xf numFmtId="167" fontId="15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19" fillId="0" borderId="0" xfId="0" applyNumberFormat="1" applyFont="1" applyAlignment="1">
      <alignment horizontal="center"/>
    </xf>
    <xf numFmtId="167" fontId="15" fillId="0" borderId="33" xfId="0" applyNumberFormat="1" applyFont="1" applyBorder="1"/>
    <xf numFmtId="167" fontId="15" fillId="0" borderId="79" xfId="0" applyNumberFormat="1" applyFont="1" applyBorder="1"/>
    <xf numFmtId="0" fontId="12" fillId="0" borderId="0" xfId="0" applyFont="1" applyAlignment="1">
      <alignment horizontal="right"/>
    </xf>
    <xf numFmtId="0" fontId="15" fillId="0" borderId="51" xfId="0" applyFont="1" applyBorder="1" applyAlignment="1">
      <alignment horizontal="left"/>
    </xf>
    <xf numFmtId="0" fontId="15" fillId="0" borderId="68" xfId="0" applyFont="1" applyBorder="1" applyAlignment="1">
      <alignment horizontal="left"/>
    </xf>
    <xf numFmtId="167" fontId="15" fillId="0" borderId="52" xfId="0" applyNumberFormat="1" applyFont="1" applyBorder="1"/>
    <xf numFmtId="0" fontId="15" fillId="0" borderId="28" xfId="0" applyFont="1" applyBorder="1" applyAlignment="1">
      <alignment horizontal="left"/>
    </xf>
    <xf numFmtId="0" fontId="15" fillId="0" borderId="53" xfId="0" applyFont="1" applyBorder="1" applyAlignment="1">
      <alignment horizontal="left"/>
    </xf>
    <xf numFmtId="167" fontId="15" fillId="0" borderId="74" xfId="0" applyNumberFormat="1" applyFont="1" applyBorder="1"/>
    <xf numFmtId="167" fontId="15" fillId="0" borderId="73" xfId="0" applyNumberFormat="1" applyFont="1" applyBorder="1"/>
    <xf numFmtId="167" fontId="15" fillId="0" borderId="55" xfId="0" applyNumberFormat="1" applyFont="1" applyBorder="1"/>
    <xf numFmtId="167" fontId="15" fillId="0" borderId="56" xfId="0" applyNumberFormat="1" applyFont="1" applyBorder="1"/>
    <xf numFmtId="0" fontId="15" fillId="0" borderId="57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5" fillId="0" borderId="62" xfId="0" applyFont="1" applyBorder="1"/>
    <xf numFmtId="0" fontId="15" fillId="0" borderId="64" xfId="0" applyFont="1" applyBorder="1" applyAlignment="1">
      <alignment horizontal="left"/>
    </xf>
    <xf numFmtId="167" fontId="15" fillId="0" borderId="70" xfId="0" applyNumberFormat="1" applyFont="1" applyBorder="1"/>
    <xf numFmtId="167" fontId="15" fillId="0" borderId="76" xfId="0" applyNumberFormat="1" applyFont="1" applyBorder="1"/>
    <xf numFmtId="167" fontId="15" fillId="0" borderId="65" xfId="0" applyNumberFormat="1" applyFont="1" applyBorder="1"/>
    <xf numFmtId="0" fontId="29" fillId="2" borderId="0" xfId="0" applyFont="1" applyFill="1" applyAlignment="1">
      <alignment horizontal="center"/>
    </xf>
    <xf numFmtId="0" fontId="30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7" fontId="15" fillId="0" borderId="80" xfId="0" applyNumberFormat="1" applyFont="1" applyBorder="1"/>
    <xf numFmtId="167" fontId="17" fillId="0" borderId="81" xfId="0" applyNumberFormat="1" applyFont="1" applyBorder="1"/>
    <xf numFmtId="43" fontId="13" fillId="2" borderId="0" xfId="1" applyFont="1" applyFill="1" applyAlignment="1">
      <alignment horizontal="right"/>
    </xf>
    <xf numFmtId="43" fontId="13" fillId="2" borderId="0" xfId="0" applyNumberFormat="1" applyFont="1" applyFill="1" applyAlignment="1">
      <alignment horizontal="left"/>
    </xf>
    <xf numFmtId="0" fontId="31" fillId="0" borderId="9" xfId="0" applyFont="1" applyBorder="1"/>
    <xf numFmtId="0" fontId="31" fillId="0" borderId="10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12" xfId="0" applyFont="1" applyBorder="1"/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49" fontId="33" fillId="0" borderId="0" xfId="0" applyNumberFormat="1" applyFont="1" applyAlignment="1">
      <alignment horizontal="center"/>
    </xf>
    <xf numFmtId="0" fontId="31" fillId="0" borderId="13" xfId="0" applyFont="1" applyBorder="1" applyAlignment="1">
      <alignment horizontal="left"/>
    </xf>
    <xf numFmtId="0" fontId="34" fillId="0" borderId="0" xfId="0" applyFont="1" applyAlignment="1">
      <alignment horizontal="left"/>
    </xf>
    <xf numFmtId="43" fontId="34" fillId="0" borderId="0" xfId="1" applyFont="1"/>
    <xf numFmtId="0" fontId="34" fillId="0" borderId="13" xfId="0" applyFont="1" applyBorder="1" applyAlignment="1">
      <alignment horizontal="left"/>
    </xf>
    <xf numFmtId="43" fontId="31" fillId="0" borderId="0" xfId="1" applyFont="1" applyAlignment="1">
      <alignment horizontal="left"/>
    </xf>
    <xf numFmtId="0" fontId="31" fillId="0" borderId="0" xfId="0" applyFont="1"/>
    <xf numFmtId="43" fontId="31" fillId="0" borderId="14" xfId="1" applyFont="1" applyBorder="1" applyAlignment="1">
      <alignment horizontal="left"/>
    </xf>
    <xf numFmtId="43" fontId="34" fillId="0" borderId="14" xfId="1" applyFont="1" applyBorder="1"/>
    <xf numFmtId="43" fontId="31" fillId="0" borderId="0" xfId="1" applyFont="1"/>
    <xf numFmtId="0" fontId="35" fillId="0" borderId="0" xfId="0" applyFont="1" applyAlignment="1">
      <alignment horizontal="left"/>
    </xf>
    <xf numFmtId="43" fontId="36" fillId="0" borderId="15" xfId="1" applyFont="1" applyBorder="1" applyAlignment="1">
      <alignment horizontal="left"/>
    </xf>
    <xf numFmtId="43" fontId="36" fillId="0" borderId="0" xfId="1" applyFont="1" applyAlignment="1">
      <alignment horizontal="left"/>
    </xf>
    <xf numFmtId="0" fontId="35" fillId="0" borderId="13" xfId="0" applyFont="1" applyBorder="1" applyAlignment="1">
      <alignment horizontal="left"/>
    </xf>
    <xf numFmtId="43" fontId="31" fillId="0" borderId="14" xfId="1" applyFont="1" applyBorder="1"/>
    <xf numFmtId="0" fontId="36" fillId="0" borderId="0" xfId="0" applyFont="1" applyAlignment="1">
      <alignment horizontal="left"/>
    </xf>
    <xf numFmtId="43" fontId="36" fillId="0" borderId="14" xfId="1" applyFont="1" applyBorder="1" applyAlignment="1">
      <alignment horizontal="left"/>
    </xf>
    <xf numFmtId="43" fontId="36" fillId="0" borderId="14" xfId="1" applyFont="1" applyBorder="1" applyAlignment="1">
      <alignment horizontal="right"/>
    </xf>
    <xf numFmtId="43" fontId="36" fillId="0" borderId="0" xfId="1" applyFont="1" applyAlignment="1">
      <alignment horizontal="right"/>
    </xf>
    <xf numFmtId="43" fontId="31" fillId="0" borderId="0" xfId="1" applyFont="1" applyAlignment="1">
      <alignment horizontal="right"/>
    </xf>
    <xf numFmtId="0" fontId="31" fillId="0" borderId="16" xfId="0" applyFont="1" applyBorder="1"/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15" fillId="0" borderId="67" xfId="0" applyFont="1" applyBorder="1"/>
    <xf numFmtId="167" fontId="17" fillId="0" borderId="19" xfId="0" applyNumberFormat="1" applyFont="1" applyFill="1" applyBorder="1" applyAlignment="1" applyProtection="1">
      <alignment horizontal="right"/>
    </xf>
    <xf numFmtId="167" fontId="17" fillId="0" borderId="22" xfId="0" applyNumberFormat="1" applyFont="1" applyFill="1" applyBorder="1" applyAlignment="1" applyProtection="1">
      <alignment horizontal="right"/>
    </xf>
    <xf numFmtId="167" fontId="15" fillId="0" borderId="19" xfId="0" applyNumberFormat="1" applyFont="1" applyFill="1" applyBorder="1"/>
    <xf numFmtId="167" fontId="18" fillId="0" borderId="22" xfId="0" applyNumberFormat="1" applyFont="1" applyFill="1" applyBorder="1" applyProtection="1"/>
    <xf numFmtId="167" fontId="17" fillId="0" borderId="19" xfId="0" applyNumberFormat="1" applyFont="1" applyFill="1" applyBorder="1" applyProtection="1"/>
    <xf numFmtId="167" fontId="17" fillId="0" borderId="22" xfId="0" applyNumberFormat="1" applyFont="1" applyFill="1" applyBorder="1" applyProtection="1"/>
    <xf numFmtId="167" fontId="17" fillId="0" borderId="33" xfId="0" applyNumberFormat="1" applyFont="1" applyFill="1" applyBorder="1" applyProtection="1"/>
    <xf numFmtId="167" fontId="17" fillId="0" borderId="22" xfId="1" applyNumberFormat="1" applyFont="1" applyFill="1" applyBorder="1" applyProtection="1"/>
    <xf numFmtId="167" fontId="15" fillId="0" borderId="19" xfId="0" applyNumberFormat="1" applyFont="1" applyFill="1" applyBorder="1" applyProtection="1"/>
    <xf numFmtId="167" fontId="18" fillId="0" borderId="19" xfId="0" applyNumberFormat="1" applyFont="1" applyFill="1" applyBorder="1" applyProtection="1"/>
    <xf numFmtId="167" fontId="23" fillId="0" borderId="27" xfId="0" applyNumberFormat="1" applyFont="1" applyFill="1" applyBorder="1" applyProtection="1"/>
    <xf numFmtId="167" fontId="23" fillId="0" borderId="35" xfId="0" applyNumberFormat="1" applyFont="1" applyFill="1" applyBorder="1" applyProtection="1"/>
    <xf numFmtId="167" fontId="17" fillId="0" borderId="29" xfId="0" applyNumberFormat="1" applyFont="1" applyFill="1" applyBorder="1" applyAlignment="1" applyProtection="1">
      <alignment horizontal="right"/>
    </xf>
    <xf numFmtId="167" fontId="17" fillId="0" borderId="36" xfId="0" applyNumberFormat="1" applyFont="1" applyFill="1" applyBorder="1" applyAlignment="1" applyProtection="1">
      <alignment horizontal="right"/>
    </xf>
    <xf numFmtId="167" fontId="17" fillId="0" borderId="37" xfId="0" applyNumberFormat="1" applyFont="1" applyFill="1" applyBorder="1" applyProtection="1"/>
    <xf numFmtId="167" fontId="17" fillId="0" borderId="16" xfId="0" applyNumberFormat="1" applyFont="1" applyFill="1" applyBorder="1" applyProtection="1"/>
    <xf numFmtId="167" fontId="17" fillId="0" borderId="31" xfId="0" applyNumberFormat="1" applyFont="1" applyFill="1" applyBorder="1" applyProtection="1"/>
    <xf numFmtId="167" fontId="17" fillId="0" borderId="31" xfId="0" applyNumberFormat="1" applyFont="1" applyFill="1" applyBorder="1" applyAlignment="1" applyProtection="1">
      <alignment horizontal="right"/>
    </xf>
    <xf numFmtId="167" fontId="23" fillId="0" borderId="27" xfId="0" applyNumberFormat="1" applyFont="1" applyFill="1" applyBorder="1" applyAlignment="1" applyProtection="1">
      <alignment horizontal="right"/>
    </xf>
    <xf numFmtId="167" fontId="18" fillId="0" borderId="27" xfId="0" applyNumberFormat="1" applyFont="1" applyFill="1" applyBorder="1" applyProtection="1"/>
    <xf numFmtId="167" fontId="15" fillId="0" borderId="12" xfId="0" applyNumberFormat="1" applyFont="1" applyFill="1" applyBorder="1" applyProtection="1"/>
    <xf numFmtId="167" fontId="17" fillId="0" borderId="38" xfId="0" applyNumberFormat="1" applyFont="1" applyFill="1" applyBorder="1" applyProtection="1"/>
    <xf numFmtId="167" fontId="17" fillId="0" borderId="12" xfId="0" applyNumberFormat="1" applyFont="1" applyFill="1" applyBorder="1" applyProtection="1"/>
    <xf numFmtId="167" fontId="15" fillId="0" borderId="16" xfId="0" applyNumberFormat="1" applyFont="1" applyFill="1" applyBorder="1"/>
    <xf numFmtId="167" fontId="17" fillId="0" borderId="45" xfId="0" applyNumberFormat="1" applyFont="1" applyFill="1" applyBorder="1" applyProtection="1"/>
    <xf numFmtId="167" fontId="17" fillId="0" borderId="44" xfId="0" applyNumberFormat="1" applyFont="1" applyFill="1" applyBorder="1"/>
    <xf numFmtId="167" fontId="17" fillId="0" borderId="23" xfId="0" applyNumberFormat="1" applyFont="1" applyFill="1" applyBorder="1"/>
    <xf numFmtId="167" fontId="23" fillId="0" borderId="46" xfId="0" applyNumberFormat="1" applyFont="1" applyFill="1" applyBorder="1" applyProtection="1"/>
    <xf numFmtId="167" fontId="17" fillId="0" borderId="28" xfId="0" applyNumberFormat="1" applyFont="1" applyFill="1" applyBorder="1" applyProtection="1"/>
    <xf numFmtId="167" fontId="17" fillId="0" borderId="46" xfId="0" applyNumberFormat="1" applyFont="1" applyFill="1" applyBorder="1" applyProtection="1"/>
    <xf numFmtId="167" fontId="15" fillId="0" borderId="20" xfId="0" applyNumberFormat="1" applyFont="1" applyFill="1" applyBorder="1"/>
    <xf numFmtId="167" fontId="17" fillId="0" borderId="19" xfId="1" applyNumberFormat="1" applyFont="1" applyFill="1" applyBorder="1" applyProtection="1"/>
    <xf numFmtId="167" fontId="18" fillId="0" borderId="22" xfId="1" applyNumberFormat="1" applyFont="1" applyFill="1" applyBorder="1" applyProtection="1"/>
    <xf numFmtId="0" fontId="13" fillId="2" borderId="0" xfId="0" applyFont="1" applyFill="1" applyAlignment="1">
      <alignment horizontal="center"/>
    </xf>
    <xf numFmtId="0" fontId="31" fillId="0" borderId="0" xfId="0" applyFont="1" applyAlignment="1">
      <alignment horizontal="left"/>
    </xf>
    <xf numFmtId="0" fontId="18" fillId="2" borderId="0" xfId="0" applyFont="1" applyFill="1" applyAlignment="1">
      <alignment horizontal="center"/>
    </xf>
    <xf numFmtId="49" fontId="14" fillId="0" borderId="3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49" fontId="14" fillId="0" borderId="38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30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9" fontId="15" fillId="0" borderId="38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49" fontId="15" fillId="0" borderId="37" xfId="0" applyNumberFormat="1" applyFont="1" applyBorder="1" applyAlignment="1">
      <alignment horizontal="center" vertical="center" wrapText="1"/>
    </xf>
    <xf numFmtId="49" fontId="15" fillId="0" borderId="38" xfId="0" applyNumberFormat="1" applyFont="1" applyBorder="1" applyAlignment="1">
      <alignment horizontal="center" vertical="center"/>
    </xf>
    <xf numFmtId="49" fontId="15" fillId="0" borderId="36" xfId="0" applyNumberFormat="1" applyFont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24" fillId="0" borderId="0" xfId="0" applyNumberFormat="1" applyFont="1" applyAlignment="1">
      <alignment horizontal="center"/>
    </xf>
    <xf numFmtId="167" fontId="19" fillId="0" borderId="0" xfId="0" applyNumberFormat="1" applyFont="1" applyAlignment="1">
      <alignment horizontal="center"/>
    </xf>
    <xf numFmtId="167" fontId="15" fillId="0" borderId="0" xfId="0" applyNumberFormat="1" applyFont="1" applyAlignment="1">
      <alignment horizontal="center"/>
    </xf>
  </cellXfs>
  <cellStyles count="21">
    <cellStyle name="Millares" xfId="1" builtinId="3"/>
    <cellStyle name="Moneda" xfId="20" builtinId="4"/>
    <cellStyle name="Normal" xfId="0" builtinId="0"/>
    <cellStyle name="Porcentaje" xfId="2" builtinId="5"/>
    <cellStyle name="S0" xfId="3" xr:uid="{00000000-0005-0000-0000-000004000000}"/>
    <cellStyle name="S1" xfId="4" xr:uid="{00000000-0005-0000-0000-000005000000}"/>
    <cellStyle name="S10" xfId="5" xr:uid="{00000000-0005-0000-0000-000006000000}"/>
    <cellStyle name="S11" xfId="6" xr:uid="{00000000-0005-0000-0000-000007000000}"/>
    <cellStyle name="S12" xfId="7" xr:uid="{00000000-0005-0000-0000-000008000000}"/>
    <cellStyle name="S13" xfId="8" xr:uid="{00000000-0005-0000-0000-000009000000}"/>
    <cellStyle name="S14" xfId="9" xr:uid="{00000000-0005-0000-0000-00000A000000}"/>
    <cellStyle name="S15" xfId="10" xr:uid="{00000000-0005-0000-0000-00000B000000}"/>
    <cellStyle name="S16" xfId="11" xr:uid="{00000000-0005-0000-0000-00000C000000}"/>
    <cellStyle name="S2" xfId="12" xr:uid="{00000000-0005-0000-0000-00000D000000}"/>
    <cellStyle name="S3" xfId="13" xr:uid="{00000000-0005-0000-0000-00000E000000}"/>
    <cellStyle name="S4" xfId="14" xr:uid="{00000000-0005-0000-0000-00000F000000}"/>
    <cellStyle name="S5" xfId="15" xr:uid="{00000000-0005-0000-0000-000010000000}"/>
    <cellStyle name="S6" xfId="16" xr:uid="{00000000-0005-0000-0000-000011000000}"/>
    <cellStyle name="S7" xfId="17" xr:uid="{00000000-0005-0000-0000-000012000000}"/>
    <cellStyle name="S8" xfId="18" xr:uid="{00000000-0005-0000-0000-000013000000}"/>
    <cellStyle name="S9" xfId="19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3</xdr:row>
      <xdr:rowOff>95248</xdr:rowOff>
    </xdr:from>
    <xdr:to>
      <xdr:col>6</xdr:col>
      <xdr:colOff>619125</xdr:colOff>
      <xdr:row>7</xdr:row>
      <xdr:rowOff>28575</xdr:rowOff>
    </xdr:to>
    <xdr:pic>
      <xdr:nvPicPr>
        <xdr:cNvPr id="2" name="1 Imagen" descr="Z:\fosaffi_2012\09_ODI\oficial de informacion\OFICIAL DE INFORMACION\2015\LOGO 2015\LOGO OFICIAL DEFINITIV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28648"/>
          <a:ext cx="1076325" cy="6572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129646</xdr:colOff>
      <xdr:row>0</xdr:row>
      <xdr:rowOff>97892</xdr:rowOff>
    </xdr:from>
    <xdr:to>
      <xdr:col>2</xdr:col>
      <xdr:colOff>1202533</xdr:colOff>
      <xdr:row>3</xdr:row>
      <xdr:rowOff>19846</xdr:rowOff>
    </xdr:to>
    <xdr:pic>
      <xdr:nvPicPr>
        <xdr:cNvPr id="2" name="1 Imagen" descr="Z:\fosaffi_2012\09_ODI\oficial de informacion\OFICIAL DE INFORMACION\2015\LOGO 2015\LOGO OFICIAL DEFINITIV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46" y="97892"/>
          <a:ext cx="1477700" cy="648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64554</xdr:colOff>
      <xdr:row>1</xdr:row>
      <xdr:rowOff>21169</xdr:rowOff>
    </xdr:from>
    <xdr:to>
      <xdr:col>4</xdr:col>
      <xdr:colOff>1202531</xdr:colOff>
      <xdr:row>4</xdr:row>
      <xdr:rowOff>71435</xdr:rowOff>
    </xdr:to>
    <xdr:pic>
      <xdr:nvPicPr>
        <xdr:cNvPr id="2" name="1 Imagen" descr="Z:\fosaffi_2012\09_ODI\oficial de informacion\OFICIAL DE INFORMACION\2015\LOGO 2015\LOGO OFICIAL DEFINITIV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429" y="187857"/>
          <a:ext cx="1423727" cy="7170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AD73"/>
  <sheetViews>
    <sheetView showGridLines="0" tabSelected="1" zoomScaleNormal="75" zoomScaleSheetLayoutView="75" workbookViewId="0">
      <selection activeCell="E53" sqref="E53"/>
    </sheetView>
  </sheetViews>
  <sheetFormatPr baseColWidth="10" defaultColWidth="9.140625" defaultRowHeight="15" x14ac:dyDescent="0.25"/>
  <cols>
    <col min="1" max="1" width="5.85546875" style="173" customWidth="1"/>
    <col min="2" max="2" width="2.85546875" style="173" customWidth="1"/>
    <col min="3" max="3" width="4.28515625" style="173" customWidth="1"/>
    <col min="4" max="4" width="1.42578125" style="173" customWidth="1"/>
    <col min="5" max="5" width="0.85546875" style="174" customWidth="1"/>
    <col min="6" max="6" width="1.28515625" style="174" customWidth="1"/>
    <col min="7" max="7" width="37.85546875" style="174" customWidth="1"/>
    <col min="8" max="8" width="4.5703125" style="174" customWidth="1"/>
    <col min="9" max="9" width="15.5703125" style="174" customWidth="1"/>
    <col min="10" max="10" width="1.42578125" style="174" customWidth="1"/>
    <col min="11" max="11" width="4" style="174" customWidth="1"/>
    <col min="12" max="12" width="15.7109375" style="174" customWidth="1"/>
    <col min="13" max="13" width="4.42578125" style="174" customWidth="1"/>
    <col min="14" max="14" width="14.5703125" style="174" customWidth="1"/>
    <col min="15" max="15" width="3.7109375" style="174" hidden="1" customWidth="1"/>
    <col min="16" max="16" width="18.140625" style="174" hidden="1" customWidth="1"/>
    <col min="17" max="17" width="2.28515625" style="174" hidden="1" customWidth="1"/>
    <col min="18" max="18" width="15" style="174" hidden="1" customWidth="1"/>
    <col min="19" max="19" width="3.7109375" style="174" hidden="1" customWidth="1"/>
    <col min="20" max="20" width="19.85546875" style="174" hidden="1" customWidth="1"/>
    <col min="21" max="21" width="3.7109375" style="174" hidden="1" customWidth="1"/>
    <col min="22" max="22" width="13.85546875" style="174" hidden="1" customWidth="1"/>
    <col min="23" max="23" width="1.140625" style="174" customWidth="1"/>
    <col min="24" max="24" width="10.5703125" style="174" customWidth="1"/>
    <col min="25" max="25" width="4" style="174" customWidth="1"/>
    <col min="26" max="26" width="14.140625" style="175" bestFit="1" customWidth="1"/>
    <col min="27" max="27" width="9.28515625" style="175" bestFit="1" customWidth="1"/>
    <col min="28" max="28" width="11.42578125" style="175" bestFit="1" customWidth="1"/>
    <col min="29" max="29" width="9.28515625" style="175" bestFit="1" customWidth="1"/>
    <col min="30" max="30" width="9.28515625" style="176" bestFit="1" customWidth="1"/>
    <col min="31" max="16384" width="9.140625" style="173"/>
  </cols>
  <sheetData>
    <row r="2" spans="3:24" ht="13.5" customHeight="1" thickBot="1" x14ac:dyDescent="0.3"/>
    <row r="3" spans="3:24" ht="13.5" customHeight="1" x14ac:dyDescent="0.25">
      <c r="C3" s="177"/>
      <c r="D3" s="178"/>
      <c r="E3" s="179"/>
      <c r="F3" s="179"/>
      <c r="G3" s="179"/>
      <c r="H3" s="179"/>
      <c r="I3" s="179"/>
      <c r="J3" s="179"/>
      <c r="K3" s="179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79"/>
      <c r="X3" s="181"/>
    </row>
    <row r="4" spans="3:24" x14ac:dyDescent="0.25">
      <c r="C4" s="182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X4" s="184"/>
    </row>
    <row r="5" spans="3:24" ht="18.75" x14ac:dyDescent="0.3">
      <c r="C5" s="182"/>
      <c r="E5" s="301" t="s">
        <v>122</v>
      </c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184"/>
    </row>
    <row r="6" spans="3:24" ht="4.5" customHeight="1" x14ac:dyDescent="0.25">
      <c r="C6" s="182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84"/>
    </row>
    <row r="7" spans="3:24" ht="18.75" customHeight="1" x14ac:dyDescent="0.3">
      <c r="C7" s="182"/>
      <c r="E7" s="301" t="s">
        <v>96</v>
      </c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184"/>
    </row>
    <row r="8" spans="3:24" ht="5.25" customHeight="1" x14ac:dyDescent="0.25">
      <c r="C8" s="182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4"/>
    </row>
    <row r="9" spans="3:24" x14ac:dyDescent="0.25">
      <c r="C9" s="182"/>
      <c r="E9" s="299" t="s">
        <v>156</v>
      </c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184"/>
    </row>
    <row r="10" spans="3:24" ht="5.25" customHeight="1" x14ac:dyDescent="0.25">
      <c r="C10" s="182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4"/>
    </row>
    <row r="11" spans="3:24" x14ac:dyDescent="0.25">
      <c r="C11" s="182"/>
      <c r="E11" s="299" t="s">
        <v>2</v>
      </c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184"/>
    </row>
    <row r="12" spans="3:24" ht="6.75" customHeight="1" x14ac:dyDescent="0.25">
      <c r="C12" s="182"/>
      <c r="D12" s="234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6"/>
      <c r="X12" s="184"/>
    </row>
    <row r="13" spans="3:24" x14ac:dyDescent="0.25">
      <c r="C13" s="182"/>
      <c r="D13" s="237"/>
      <c r="E13" s="238"/>
      <c r="F13" s="238"/>
      <c r="G13" s="239" t="s">
        <v>1</v>
      </c>
      <c r="H13" s="238"/>
      <c r="I13" s="240" t="s">
        <v>155</v>
      </c>
      <c r="J13" s="240"/>
      <c r="K13" s="238"/>
      <c r="L13" s="240" t="s">
        <v>153</v>
      </c>
      <c r="M13" s="240"/>
      <c r="N13" s="240" t="s">
        <v>121</v>
      </c>
      <c r="O13" s="240"/>
      <c r="P13" s="240" t="s">
        <v>157</v>
      </c>
      <c r="Q13" s="240"/>
      <c r="R13" s="240" t="s">
        <v>124</v>
      </c>
      <c r="S13" s="240"/>
      <c r="T13" s="240" t="s">
        <v>134</v>
      </c>
      <c r="U13" s="240"/>
      <c r="V13" s="240" t="s">
        <v>121</v>
      </c>
      <c r="W13" s="241"/>
      <c r="X13" s="184"/>
    </row>
    <row r="14" spans="3:24" ht="19.5" customHeight="1" x14ac:dyDescent="0.25">
      <c r="C14" s="182"/>
      <c r="D14" s="237"/>
      <c r="E14" s="238"/>
      <c r="F14" s="242" t="s">
        <v>136</v>
      </c>
      <c r="G14" s="242"/>
      <c r="H14" s="242" t="s">
        <v>0</v>
      </c>
      <c r="I14" s="243">
        <f>+'Balance-Anexo1A'!F8</f>
        <v>913540.87999999989</v>
      </c>
      <c r="J14" s="243"/>
      <c r="K14" s="242" t="s">
        <v>0</v>
      </c>
      <c r="L14" s="243">
        <f>+'Balance-Anexo1A'!G8</f>
        <v>948116.79</v>
      </c>
      <c r="M14" s="242" t="s">
        <v>0</v>
      </c>
      <c r="N14" s="243">
        <f>+I14-L14</f>
        <v>-34575.910000000149</v>
      </c>
      <c r="O14" s="242" t="s">
        <v>0</v>
      </c>
      <c r="P14" s="243">
        <f>+'Balance-Anexo1A'!I8</f>
        <v>451902.24999999994</v>
      </c>
      <c r="Q14" s="242"/>
      <c r="R14" s="243">
        <f>+I14-P14</f>
        <v>461638.62999999995</v>
      </c>
      <c r="S14" s="242" t="s">
        <v>0</v>
      </c>
      <c r="T14" s="243">
        <f>+'Balance-Anexo1A'!K8</f>
        <v>645057.92000000004</v>
      </c>
      <c r="U14" s="242" t="s">
        <v>0</v>
      </c>
      <c r="V14" s="243">
        <f>+I14-T14</f>
        <v>268482.95999999985</v>
      </c>
      <c r="W14" s="244"/>
      <c r="X14" s="184"/>
    </row>
    <row r="15" spans="3:24" ht="19.5" customHeight="1" x14ac:dyDescent="0.25">
      <c r="C15" s="182"/>
      <c r="D15" s="237"/>
      <c r="E15" s="238"/>
      <c r="F15" s="242" t="s">
        <v>137</v>
      </c>
      <c r="G15" s="242"/>
      <c r="H15" s="238"/>
      <c r="I15" s="243">
        <f>+'Balance-Anexo1A'!F14</f>
        <v>108421890.69</v>
      </c>
      <c r="J15" s="243"/>
      <c r="K15" s="245"/>
      <c r="L15" s="243">
        <f>+'Balance-Anexo1A'!G14</f>
        <v>108421890.69</v>
      </c>
      <c r="M15" s="245"/>
      <c r="N15" s="243">
        <f t="shared" ref="N15:N18" si="0">+I15-L15</f>
        <v>0</v>
      </c>
      <c r="O15" s="238"/>
      <c r="P15" s="243">
        <f>+'Balance-Anexo1A'!I14</f>
        <v>100862212.45</v>
      </c>
      <c r="Q15" s="238"/>
      <c r="R15" s="243">
        <f t="shared" ref="R15:R19" si="1">+I15-P15</f>
        <v>7559678.2399999946</v>
      </c>
      <c r="S15" s="238"/>
      <c r="T15" s="243">
        <f>+'Balance-Anexo1A'!K14</f>
        <v>100862212.45</v>
      </c>
      <c r="U15" s="238"/>
      <c r="V15" s="243">
        <f t="shared" ref="V15:V19" si="2">+I15-T15</f>
        <v>7559678.2399999946</v>
      </c>
      <c r="W15" s="241"/>
      <c r="X15" s="184"/>
    </row>
    <row r="16" spans="3:24" ht="19.5" customHeight="1" x14ac:dyDescent="0.25">
      <c r="C16" s="182"/>
      <c r="D16" s="237"/>
      <c r="E16" s="238"/>
      <c r="F16" s="242" t="s">
        <v>138</v>
      </c>
      <c r="G16" s="242"/>
      <c r="H16" s="238"/>
      <c r="I16" s="243">
        <f>+'Balance-Anexo1A'!F22</f>
        <v>8539983.200000003</v>
      </c>
      <c r="J16" s="243"/>
      <c r="K16" s="245"/>
      <c r="L16" s="243">
        <f>+'Balance-Anexo1A'!G22</f>
        <v>8566600.7099999785</v>
      </c>
      <c r="M16" s="245"/>
      <c r="N16" s="243">
        <f t="shared" si="0"/>
        <v>-26617.509999975562</v>
      </c>
      <c r="O16" s="238"/>
      <c r="P16" s="243">
        <f>+'Balance-Anexo1A'!I22</f>
        <v>9040390.7699999958</v>
      </c>
      <c r="Q16" s="238"/>
      <c r="R16" s="243">
        <f t="shared" si="1"/>
        <v>-500407.56999999285</v>
      </c>
      <c r="S16" s="238"/>
      <c r="T16" s="243">
        <f>+'Balance-Anexo1A'!K22</f>
        <v>8748353.400000006</v>
      </c>
      <c r="U16" s="238"/>
      <c r="V16" s="243">
        <f t="shared" si="2"/>
        <v>-208370.20000000298</v>
      </c>
      <c r="W16" s="241"/>
      <c r="X16" s="184"/>
    </row>
    <row r="17" spans="3:28" ht="19.5" customHeight="1" x14ac:dyDescent="0.25">
      <c r="C17" s="182"/>
      <c r="D17" s="237"/>
      <c r="E17" s="238"/>
      <c r="F17" s="242" t="s">
        <v>139</v>
      </c>
      <c r="G17" s="242"/>
      <c r="H17" s="238"/>
      <c r="I17" s="243">
        <f>+'Balance-Anexo1A'!F45</f>
        <v>5288777.8100000005</v>
      </c>
      <c r="J17" s="243"/>
      <c r="K17" s="245"/>
      <c r="L17" s="243">
        <f>+'Balance-Anexo1A'!G45</f>
        <v>5302606.74</v>
      </c>
      <c r="M17" s="245"/>
      <c r="N17" s="243">
        <f t="shared" si="0"/>
        <v>-13828.929999999702</v>
      </c>
      <c r="O17" s="238"/>
      <c r="P17" s="243">
        <f>+'Balance-Anexo1A'!I45</f>
        <v>5938464.1700000009</v>
      </c>
      <c r="Q17" s="238"/>
      <c r="R17" s="243">
        <f t="shared" si="1"/>
        <v>-649686.36000000034</v>
      </c>
      <c r="S17" s="238"/>
      <c r="T17" s="243">
        <f>+'Balance-Anexo1A'!K45</f>
        <v>5389126.0300000003</v>
      </c>
      <c r="U17" s="238"/>
      <c r="V17" s="243">
        <f t="shared" si="2"/>
        <v>-100348.21999999974</v>
      </c>
      <c r="W17" s="241"/>
      <c r="X17" s="184"/>
    </row>
    <row r="18" spans="3:28" ht="19.5" customHeight="1" x14ac:dyDescent="0.25">
      <c r="C18" s="182"/>
      <c r="D18" s="237"/>
      <c r="E18" s="242"/>
      <c r="F18" s="246" t="s">
        <v>140</v>
      </c>
      <c r="G18" s="242"/>
      <c r="H18" s="238"/>
      <c r="I18" s="245">
        <f>+'Balance-Anexo1A'!F51</f>
        <v>4149929.69</v>
      </c>
      <c r="J18" s="245"/>
      <c r="K18" s="245"/>
      <c r="L18" s="245">
        <f>+'Balance-Anexo1A'!G51</f>
        <v>4117225.61</v>
      </c>
      <c r="M18" s="245"/>
      <c r="N18" s="243">
        <f t="shared" si="0"/>
        <v>32704.080000000075</v>
      </c>
      <c r="O18" s="238"/>
      <c r="P18" s="245">
        <f>+'Balance-Anexo1A'!I51</f>
        <v>4820733.0599999996</v>
      </c>
      <c r="Q18" s="238"/>
      <c r="R18" s="243">
        <f t="shared" si="1"/>
        <v>-670803.36999999965</v>
      </c>
      <c r="S18" s="238"/>
      <c r="T18" s="243">
        <f>+'Balance-Anexo1A'!K51</f>
        <v>4058158.79</v>
      </c>
      <c r="U18" s="238"/>
      <c r="V18" s="243">
        <f t="shared" si="2"/>
        <v>91770.899999999907</v>
      </c>
      <c r="W18" s="241"/>
      <c r="X18" s="184"/>
    </row>
    <row r="19" spans="3:28" ht="19.5" customHeight="1" x14ac:dyDescent="0.25">
      <c r="C19" s="182"/>
      <c r="D19" s="237"/>
      <c r="E19" s="242"/>
      <c r="F19" s="242" t="s">
        <v>141</v>
      </c>
      <c r="G19" s="242"/>
      <c r="H19" s="238"/>
      <c r="I19" s="247">
        <f>+'Balance-Anexo1A'!F58</f>
        <v>50752.650000000023</v>
      </c>
      <c r="J19" s="245"/>
      <c r="K19" s="245"/>
      <c r="L19" s="247">
        <f>+'Balance-Anexo1A'!G58</f>
        <v>52168.610000000044</v>
      </c>
      <c r="M19" s="245"/>
      <c r="N19" s="248">
        <f>+I19-L19</f>
        <v>-1415.960000000021</v>
      </c>
      <c r="O19" s="238"/>
      <c r="P19" s="247">
        <f>+'Balance-Anexo1A'!I58</f>
        <v>64061.380000000005</v>
      </c>
      <c r="Q19" s="238"/>
      <c r="R19" s="248">
        <f t="shared" si="1"/>
        <v>-13308.729999999981</v>
      </c>
      <c r="S19" s="238"/>
      <c r="T19" s="248">
        <f>+'Balance-Anexo1A'!K58</f>
        <v>57461.81</v>
      </c>
      <c r="U19" s="238"/>
      <c r="V19" s="248">
        <f t="shared" si="2"/>
        <v>-6709.1599999999744</v>
      </c>
      <c r="W19" s="241"/>
      <c r="X19" s="184"/>
    </row>
    <row r="20" spans="3:28" ht="5.25" hidden="1" customHeight="1" x14ac:dyDescent="0.25">
      <c r="C20" s="182"/>
      <c r="D20" s="237"/>
      <c r="E20" s="238"/>
      <c r="F20" s="242"/>
      <c r="G20" s="242"/>
      <c r="H20" s="238"/>
      <c r="I20" s="249"/>
      <c r="J20" s="249"/>
      <c r="K20" s="245"/>
      <c r="L20" s="249"/>
      <c r="M20" s="245"/>
      <c r="N20" s="249"/>
      <c r="O20" s="238"/>
      <c r="P20" s="249"/>
      <c r="Q20" s="238"/>
      <c r="R20" s="249"/>
      <c r="S20" s="238"/>
      <c r="T20" s="249"/>
      <c r="U20" s="238"/>
      <c r="V20" s="249"/>
      <c r="W20" s="241"/>
      <c r="X20" s="184"/>
      <c r="AB20" s="186"/>
    </row>
    <row r="21" spans="3:28" ht="21" customHeight="1" thickBot="1" x14ac:dyDescent="0.3">
      <c r="C21" s="182"/>
      <c r="D21" s="237"/>
      <c r="E21" s="238"/>
      <c r="F21" s="238"/>
      <c r="G21" s="250" t="s">
        <v>97</v>
      </c>
      <c r="H21" s="250" t="s">
        <v>0</v>
      </c>
      <c r="I21" s="251">
        <f>SUM(I14:I19)</f>
        <v>127364874.92</v>
      </c>
      <c r="J21" s="252"/>
      <c r="K21" s="250" t="s">
        <v>0</v>
      </c>
      <c r="L21" s="251">
        <f>SUM(L14:L19)</f>
        <v>127408609.14999998</v>
      </c>
      <c r="M21" s="250" t="s">
        <v>0</v>
      </c>
      <c r="N21" s="251">
        <f>SUM(N14:N19)</f>
        <v>-43734.22999997536</v>
      </c>
      <c r="O21" s="250" t="s">
        <v>0</v>
      </c>
      <c r="P21" s="251">
        <f>SUM(P14:P19)</f>
        <v>121177764.08</v>
      </c>
      <c r="Q21" s="250"/>
      <c r="R21" s="251">
        <f>SUM(R14:R19)</f>
        <v>6187110.8400000017</v>
      </c>
      <c r="S21" s="250" t="s">
        <v>0</v>
      </c>
      <c r="T21" s="251">
        <f>SUM(T14:T19)</f>
        <v>119760370.40000002</v>
      </c>
      <c r="U21" s="250" t="s">
        <v>0</v>
      </c>
      <c r="V21" s="251">
        <f>SUM(V14:V19)</f>
        <v>7604504.5199999921</v>
      </c>
      <c r="W21" s="253"/>
      <c r="X21" s="184"/>
    </row>
    <row r="22" spans="3:28" ht="8.25" customHeight="1" thickTop="1" x14ac:dyDescent="0.25">
      <c r="C22" s="182"/>
      <c r="D22" s="237"/>
      <c r="E22" s="242"/>
      <c r="F22" s="238"/>
      <c r="G22" s="238"/>
      <c r="H22" s="238"/>
      <c r="I22" s="246"/>
      <c r="J22" s="246"/>
      <c r="K22" s="238"/>
      <c r="L22" s="246"/>
      <c r="M22" s="238"/>
      <c r="N22" s="246"/>
      <c r="O22" s="238"/>
      <c r="P22" s="246"/>
      <c r="Q22" s="238"/>
      <c r="R22" s="246"/>
      <c r="S22" s="238"/>
      <c r="T22" s="246"/>
      <c r="U22" s="238"/>
      <c r="V22" s="246"/>
      <c r="W22" s="241"/>
      <c r="X22" s="184"/>
    </row>
    <row r="23" spans="3:28" ht="12.75" customHeight="1" x14ac:dyDescent="0.25">
      <c r="C23" s="182"/>
      <c r="D23" s="237"/>
      <c r="E23" s="238"/>
      <c r="F23" s="250" t="s">
        <v>133</v>
      </c>
      <c r="G23" s="239"/>
      <c r="H23" s="238"/>
      <c r="I23" s="246"/>
      <c r="J23" s="246"/>
      <c r="K23" s="238"/>
      <c r="L23" s="246"/>
      <c r="M23" s="238"/>
      <c r="N23" s="246"/>
      <c r="O23" s="238"/>
      <c r="P23" s="246"/>
      <c r="Q23" s="238"/>
      <c r="R23" s="246"/>
      <c r="S23" s="238"/>
      <c r="T23" s="246"/>
      <c r="U23" s="238"/>
      <c r="V23" s="246"/>
      <c r="W23" s="241"/>
      <c r="X23" s="184"/>
    </row>
    <row r="24" spans="3:28" ht="6" customHeight="1" x14ac:dyDescent="0.25">
      <c r="C24" s="182"/>
      <c r="D24" s="237"/>
      <c r="E24" s="242"/>
      <c r="F24" s="238"/>
      <c r="G24" s="238"/>
      <c r="H24" s="238"/>
      <c r="I24" s="246"/>
      <c r="J24" s="246"/>
      <c r="K24" s="238"/>
      <c r="L24" s="246"/>
      <c r="M24" s="238"/>
      <c r="N24" s="246"/>
      <c r="O24" s="238"/>
      <c r="P24" s="246"/>
      <c r="Q24" s="238"/>
      <c r="R24" s="246"/>
      <c r="S24" s="238"/>
      <c r="T24" s="246"/>
      <c r="U24" s="238"/>
      <c r="V24" s="246"/>
      <c r="W24" s="241"/>
      <c r="X24" s="184"/>
    </row>
    <row r="25" spans="3:28" ht="14.25" customHeight="1" x14ac:dyDescent="0.25">
      <c r="C25" s="182"/>
      <c r="D25" s="237"/>
      <c r="E25" s="239" t="s">
        <v>135</v>
      </c>
      <c r="F25" s="263"/>
      <c r="G25" s="238"/>
      <c r="H25" s="238"/>
      <c r="I25" s="246"/>
      <c r="J25" s="246"/>
      <c r="K25" s="238"/>
      <c r="L25" s="246"/>
      <c r="M25" s="238"/>
      <c r="N25" s="246"/>
      <c r="O25" s="238"/>
      <c r="P25" s="246"/>
      <c r="Q25" s="238"/>
      <c r="R25" s="246"/>
      <c r="S25" s="238"/>
      <c r="T25" s="246"/>
      <c r="U25" s="238"/>
      <c r="V25" s="246"/>
      <c r="W25" s="241"/>
      <c r="X25" s="184"/>
    </row>
    <row r="26" spans="3:28" ht="21" customHeight="1" x14ac:dyDescent="0.25">
      <c r="C26" s="182"/>
      <c r="D26" s="237"/>
      <c r="E26" s="242"/>
      <c r="F26" s="300" t="s">
        <v>142</v>
      </c>
      <c r="G26" s="300"/>
      <c r="H26" s="242" t="s">
        <v>0</v>
      </c>
      <c r="I26" s="243">
        <f>+'Balance-Anexo1A'!F66</f>
        <v>625576.35</v>
      </c>
      <c r="J26" s="243"/>
      <c r="K26" s="242" t="s">
        <v>0</v>
      </c>
      <c r="L26" s="243">
        <f>+'Balance-Anexo1A'!G66</f>
        <v>609207.32000000007</v>
      </c>
      <c r="M26" s="242"/>
      <c r="N26" s="243">
        <f t="shared" ref="N26:N27" si="3">+I26-L26</f>
        <v>16369.029999999912</v>
      </c>
      <c r="O26" s="242" t="s">
        <v>0</v>
      </c>
      <c r="P26" s="243">
        <f>+'Balance-Anexo1A'!I66</f>
        <v>538376.49999999988</v>
      </c>
      <c r="Q26" s="242"/>
      <c r="R26" s="243">
        <f t="shared" ref="R26:R28" si="4">+I26-P26</f>
        <v>87199.850000000093</v>
      </c>
      <c r="S26" s="242" t="s">
        <v>0</v>
      </c>
      <c r="T26" s="243">
        <f>+'Balance-Anexo1A'!K66</f>
        <v>671647.52</v>
      </c>
      <c r="U26" s="242" t="s">
        <v>0</v>
      </c>
      <c r="V26" s="243">
        <f>+I26-T26</f>
        <v>-46071.170000000042</v>
      </c>
      <c r="W26" s="241"/>
      <c r="X26" s="184"/>
    </row>
    <row r="27" spans="3:28" ht="21" customHeight="1" x14ac:dyDescent="0.25">
      <c r="C27" s="182"/>
      <c r="D27" s="237"/>
      <c r="E27" s="242"/>
      <c r="F27" s="238" t="s">
        <v>143</v>
      </c>
      <c r="G27" s="238"/>
      <c r="H27" s="238"/>
      <c r="I27" s="249">
        <f>+'Balance-Anexo1A'!F72</f>
        <v>110405544.59999999</v>
      </c>
      <c r="J27" s="246"/>
      <c r="K27" s="238"/>
      <c r="L27" s="249">
        <f>+'Balance-Anexo1A'!G72</f>
        <v>110435544.59999999</v>
      </c>
      <c r="M27" s="238"/>
      <c r="N27" s="243">
        <f t="shared" si="3"/>
        <v>-30000</v>
      </c>
      <c r="O27" s="238"/>
      <c r="P27" s="249">
        <f>+'Balance-Anexo1A'!I72</f>
        <v>111485544.59999999</v>
      </c>
      <c r="Q27" s="238"/>
      <c r="R27" s="243">
        <f t="shared" si="4"/>
        <v>-1080000</v>
      </c>
      <c r="S27" s="238"/>
      <c r="T27" s="243">
        <f>+'Balance-Anexo1A'!K72</f>
        <v>110705544.59999999</v>
      </c>
      <c r="U27" s="238"/>
      <c r="V27" s="243">
        <f t="shared" ref="V27:V28" si="5">+I27-T27</f>
        <v>-300000</v>
      </c>
      <c r="W27" s="241"/>
      <c r="X27" s="184"/>
    </row>
    <row r="28" spans="3:28" ht="21" customHeight="1" x14ac:dyDescent="0.25">
      <c r="C28" s="182"/>
      <c r="D28" s="237"/>
      <c r="E28" s="238"/>
      <c r="F28" s="238" t="s">
        <v>144</v>
      </c>
      <c r="G28" s="238"/>
      <c r="H28" s="238"/>
      <c r="I28" s="254">
        <f>+'Balance-Anexo1A'!F76</f>
        <v>643949.54</v>
      </c>
      <c r="J28" s="249"/>
      <c r="K28" s="238"/>
      <c r="L28" s="254">
        <f>+'Balance-Anexo1A'!G76</f>
        <v>642561.29</v>
      </c>
      <c r="M28" s="238"/>
      <c r="N28" s="248">
        <f>+I28-L28</f>
        <v>1388.25</v>
      </c>
      <c r="O28" s="238"/>
      <c r="P28" s="248">
        <f>+'Balance-Anexo1A'!I76</f>
        <v>570865.97</v>
      </c>
      <c r="Q28" s="238"/>
      <c r="R28" s="248">
        <f t="shared" si="4"/>
        <v>73083.570000000065</v>
      </c>
      <c r="S28" s="238"/>
      <c r="T28" s="248">
        <f>+'Balance-Anexo1A'!K76</f>
        <v>601571.66999999993</v>
      </c>
      <c r="U28" s="238"/>
      <c r="V28" s="248">
        <f t="shared" si="5"/>
        <v>42377.870000000112</v>
      </c>
      <c r="W28" s="244"/>
      <c r="X28" s="184"/>
    </row>
    <row r="29" spans="3:28" ht="4.5" hidden="1" customHeight="1" x14ac:dyDescent="0.25">
      <c r="C29" s="182"/>
      <c r="D29" s="237"/>
      <c r="E29" s="238"/>
      <c r="F29" s="238"/>
      <c r="G29" s="238"/>
      <c r="H29" s="238"/>
      <c r="I29" s="249"/>
      <c r="J29" s="249"/>
      <c r="K29" s="238"/>
      <c r="L29" s="249"/>
      <c r="M29" s="238"/>
      <c r="N29" s="249"/>
      <c r="O29" s="238"/>
      <c r="P29" s="249"/>
      <c r="Q29" s="238"/>
      <c r="R29" s="249"/>
      <c r="S29" s="238"/>
      <c r="T29" s="249"/>
      <c r="U29" s="238"/>
      <c r="V29" s="249"/>
      <c r="W29" s="241"/>
      <c r="X29" s="184"/>
    </row>
    <row r="30" spans="3:28" ht="21" customHeight="1" x14ac:dyDescent="0.25">
      <c r="C30" s="182"/>
      <c r="D30" s="237"/>
      <c r="E30" s="238"/>
      <c r="F30" s="238"/>
      <c r="G30" s="255" t="s">
        <v>98</v>
      </c>
      <c r="H30" s="255"/>
      <c r="I30" s="256">
        <f>SUM(I26:I28)</f>
        <v>111675070.48999999</v>
      </c>
      <c r="J30" s="252"/>
      <c r="K30" s="255"/>
      <c r="L30" s="256">
        <f>+L26+L27+L28</f>
        <v>111687313.20999999</v>
      </c>
      <c r="M30" s="255"/>
      <c r="N30" s="256">
        <f>SUM(N26:N28)</f>
        <v>-12242.720000000088</v>
      </c>
      <c r="O30" s="255"/>
      <c r="P30" s="256">
        <f>SUM(P26:P28)</f>
        <v>112594787.06999999</v>
      </c>
      <c r="Q30" s="255"/>
      <c r="R30" s="256">
        <f>SUM(R26:R28)</f>
        <v>-919716.57999999984</v>
      </c>
      <c r="S30" s="255"/>
      <c r="T30" s="256">
        <f>SUM(T26:T28)</f>
        <v>111978763.78999999</v>
      </c>
      <c r="U30" s="255"/>
      <c r="V30" s="256">
        <f>SUM(V26:V28)</f>
        <v>-303693.29999999993</v>
      </c>
      <c r="W30" s="241"/>
      <c r="X30" s="184"/>
    </row>
    <row r="31" spans="3:28" ht="9.75" hidden="1" customHeight="1" x14ac:dyDescent="0.25">
      <c r="C31" s="182"/>
      <c r="D31" s="237"/>
      <c r="E31" s="238"/>
      <c r="F31" s="238"/>
      <c r="G31" s="242"/>
      <c r="H31" s="238"/>
      <c r="I31" s="246"/>
      <c r="J31" s="246"/>
      <c r="K31" s="238"/>
      <c r="L31" s="246"/>
      <c r="M31" s="238"/>
      <c r="N31" s="246"/>
      <c r="O31" s="238"/>
      <c r="P31" s="246"/>
      <c r="Q31" s="238"/>
      <c r="R31" s="246"/>
      <c r="S31" s="238"/>
      <c r="T31" s="246"/>
      <c r="U31" s="238"/>
      <c r="V31" s="246"/>
      <c r="W31" s="241"/>
      <c r="X31" s="184"/>
    </row>
    <row r="32" spans="3:28" ht="6" hidden="1" customHeight="1" x14ac:dyDescent="0.25">
      <c r="C32" s="182"/>
      <c r="D32" s="237"/>
      <c r="E32" s="238"/>
      <c r="F32" s="242"/>
      <c r="G32" s="242"/>
      <c r="H32" s="238"/>
      <c r="I32" s="246"/>
      <c r="J32" s="246"/>
      <c r="K32" s="238"/>
      <c r="L32" s="246"/>
      <c r="M32" s="238"/>
      <c r="N32" s="246"/>
      <c r="O32" s="238"/>
      <c r="P32" s="246"/>
      <c r="Q32" s="238"/>
      <c r="R32" s="246"/>
      <c r="S32" s="238"/>
      <c r="T32" s="246"/>
      <c r="U32" s="238"/>
      <c r="V32" s="246"/>
      <c r="W32" s="241"/>
      <c r="X32" s="184"/>
    </row>
    <row r="33" spans="3:26" ht="21" customHeight="1" x14ac:dyDescent="0.25">
      <c r="C33" s="182"/>
      <c r="D33" s="237"/>
      <c r="E33" s="239" t="s">
        <v>145</v>
      </c>
      <c r="F33" s="264"/>
      <c r="G33" s="242"/>
      <c r="H33" s="238"/>
      <c r="I33" s="246"/>
      <c r="J33" s="246"/>
      <c r="K33" s="238"/>
      <c r="L33" s="246"/>
      <c r="M33" s="238"/>
      <c r="N33" s="246"/>
      <c r="O33" s="238"/>
      <c r="P33" s="246"/>
      <c r="Q33" s="238"/>
      <c r="R33" s="246"/>
      <c r="S33" s="238"/>
      <c r="T33" s="246"/>
      <c r="U33" s="238"/>
      <c r="V33" s="246"/>
      <c r="W33" s="241"/>
      <c r="X33" s="184"/>
    </row>
    <row r="34" spans="3:26" ht="21" customHeight="1" x14ac:dyDescent="0.25">
      <c r="C34" s="182"/>
      <c r="D34" s="237"/>
      <c r="E34" s="238"/>
      <c r="F34" s="242" t="s">
        <v>9</v>
      </c>
      <c r="G34" s="242"/>
      <c r="H34" s="238"/>
      <c r="I34" s="243">
        <f>+'Balance-Anexo1A'!F83</f>
        <v>123697420.75999999</v>
      </c>
      <c r="J34" s="243"/>
      <c r="K34" s="238"/>
      <c r="L34" s="243">
        <f>+'Balance-Anexo1A'!G83</f>
        <v>123697420.75999999</v>
      </c>
      <c r="M34" s="238"/>
      <c r="N34" s="243">
        <f t="shared" ref="N34:N36" si="6">+I34-L34</f>
        <v>0</v>
      </c>
      <c r="O34" s="238"/>
      <c r="P34" s="243">
        <f>+'Balance-Anexo1A'!I83</f>
        <v>122286899.42</v>
      </c>
      <c r="Q34" s="238"/>
      <c r="R34" s="243">
        <f t="shared" ref="R34:R37" si="7">+I34-P34</f>
        <v>1410521.3399999887</v>
      </c>
      <c r="S34" s="238"/>
      <c r="T34" s="243">
        <f>+'Balance-Anexo1A'!K83</f>
        <v>123056592.75999999</v>
      </c>
      <c r="U34" s="238"/>
      <c r="V34" s="243">
        <f>+I34-T34</f>
        <v>640828</v>
      </c>
      <c r="W34" s="241"/>
      <c r="X34" s="184"/>
    </row>
    <row r="35" spans="3:26" ht="21" customHeight="1" x14ac:dyDescent="0.25">
      <c r="C35" s="182"/>
      <c r="D35" s="237"/>
      <c r="E35" s="238"/>
      <c r="F35" s="242" t="s">
        <v>126</v>
      </c>
      <c r="G35" s="242"/>
      <c r="H35" s="238"/>
      <c r="I35" s="243">
        <f>+'Balance-Anexo1A'!F103</f>
        <v>120463451.53000002</v>
      </c>
      <c r="J35" s="243"/>
      <c r="K35" s="238"/>
      <c r="L35" s="243">
        <f>+'Balance-Anexo1A'!G103</f>
        <v>120463451.53000002</v>
      </c>
      <c r="M35" s="238"/>
      <c r="N35" s="243">
        <f t="shared" si="6"/>
        <v>0</v>
      </c>
      <c r="O35" s="238"/>
      <c r="P35" s="243">
        <f>+'Balance-Anexo1A'!I103</f>
        <v>112994297.31</v>
      </c>
      <c r="Q35" s="238"/>
      <c r="R35" s="243">
        <f t="shared" si="7"/>
        <v>7469154.2200000137</v>
      </c>
      <c r="S35" s="238"/>
      <c r="T35" s="243">
        <f>+'Balance-Anexo1A'!K103</f>
        <v>112902998.92</v>
      </c>
      <c r="U35" s="238"/>
      <c r="V35" s="243">
        <f t="shared" ref="V35:V37" si="8">+I35-T35</f>
        <v>7560452.6100000143</v>
      </c>
      <c r="W35" s="241"/>
      <c r="X35" s="187"/>
    </row>
    <row r="36" spans="3:26" ht="21" customHeight="1" x14ac:dyDescent="0.25">
      <c r="C36" s="182"/>
      <c r="D36" s="237"/>
      <c r="E36" s="238"/>
      <c r="F36" s="242" t="s">
        <v>108</v>
      </c>
      <c r="G36" s="242"/>
      <c r="H36" s="238"/>
      <c r="I36" s="243">
        <f>+'Balance-Anexo1A'!F110</f>
        <v>-228178759.44</v>
      </c>
      <c r="J36" s="243"/>
      <c r="K36" s="238"/>
      <c r="L36" s="243">
        <f>+'Balance-Anexo1A'!G110</f>
        <v>-228178759.44</v>
      </c>
      <c r="M36" s="238"/>
      <c r="N36" s="243">
        <f t="shared" si="6"/>
        <v>0</v>
      </c>
      <c r="O36" s="238"/>
      <c r="P36" s="243">
        <f>+'Balance-Anexo1A'!I110</f>
        <v>-226825410</v>
      </c>
      <c r="Q36" s="238"/>
      <c r="R36" s="243">
        <f t="shared" si="7"/>
        <v>-1353349.4399999976</v>
      </c>
      <c r="S36" s="238"/>
      <c r="T36" s="243">
        <f>+'Balance-Anexo1A'!K110</f>
        <v>-226734111.61000001</v>
      </c>
      <c r="U36" s="238"/>
      <c r="V36" s="243">
        <f t="shared" si="8"/>
        <v>-1444647.8299999833</v>
      </c>
      <c r="W36" s="241"/>
      <c r="X36" s="187"/>
    </row>
    <row r="37" spans="3:26" ht="21" customHeight="1" x14ac:dyDescent="0.25">
      <c r="C37" s="182"/>
      <c r="D37" s="237"/>
      <c r="E37" s="238"/>
      <c r="F37" s="242" t="s">
        <v>112</v>
      </c>
      <c r="G37" s="242"/>
      <c r="H37" s="238"/>
      <c r="I37" s="248">
        <f>+'Balance-Anexo1A'!F111</f>
        <v>-292308.42</v>
      </c>
      <c r="J37" s="243"/>
      <c r="K37" s="238"/>
      <c r="L37" s="248">
        <f>+'Balance-Anexo1A'!G111</f>
        <v>-260816.91</v>
      </c>
      <c r="M37" s="238"/>
      <c r="N37" s="248">
        <f>+I37-L37</f>
        <v>-31491.50999999998</v>
      </c>
      <c r="O37" s="238"/>
      <c r="P37" s="248">
        <f>+'Balance-Anexo1A'!I111</f>
        <v>127190.28</v>
      </c>
      <c r="Q37" s="238"/>
      <c r="R37" s="248">
        <f t="shared" si="7"/>
        <v>-419498.69999999995</v>
      </c>
      <c r="S37" s="238"/>
      <c r="T37" s="248">
        <f>+'Balance-Anexo1A'!K111</f>
        <v>-1443873.46</v>
      </c>
      <c r="U37" s="238"/>
      <c r="V37" s="248">
        <f t="shared" si="8"/>
        <v>1151565.04</v>
      </c>
      <c r="W37" s="241"/>
      <c r="X37" s="187"/>
    </row>
    <row r="38" spans="3:26" ht="4.5" hidden="1" customHeight="1" x14ac:dyDescent="0.25">
      <c r="C38" s="182"/>
      <c r="D38" s="237"/>
      <c r="E38" s="238"/>
      <c r="F38" s="238"/>
      <c r="G38" s="242"/>
      <c r="H38" s="238"/>
      <c r="I38" s="249"/>
      <c r="J38" s="249"/>
      <c r="K38" s="238"/>
      <c r="L38" s="249"/>
      <c r="M38" s="238"/>
      <c r="N38" s="249"/>
      <c r="O38" s="238"/>
      <c r="P38" s="249"/>
      <c r="Q38" s="238"/>
      <c r="R38" s="249"/>
      <c r="S38" s="238"/>
      <c r="T38" s="249"/>
      <c r="U38" s="238"/>
      <c r="V38" s="249"/>
      <c r="W38" s="241"/>
      <c r="X38" s="184"/>
      <c r="Z38" s="188"/>
    </row>
    <row r="39" spans="3:26" ht="21" customHeight="1" x14ac:dyDescent="0.25">
      <c r="C39" s="182"/>
      <c r="D39" s="237"/>
      <c r="E39" s="238"/>
      <c r="F39" s="238"/>
      <c r="G39" s="250" t="s">
        <v>99</v>
      </c>
      <c r="H39" s="255"/>
      <c r="I39" s="257">
        <f>SUM(I34:I38)</f>
        <v>15689804.430000024</v>
      </c>
      <c r="J39" s="258"/>
      <c r="K39" s="255"/>
      <c r="L39" s="257">
        <f>SUM(L34:L38)</f>
        <v>15721295.940000024</v>
      </c>
      <c r="M39" s="255"/>
      <c r="N39" s="257">
        <f>SUM(N34:N38)</f>
        <v>-31491.50999999998</v>
      </c>
      <c r="O39" s="255"/>
      <c r="P39" s="257">
        <f>SUM(P34:P38)</f>
        <v>8582977.0100000184</v>
      </c>
      <c r="Q39" s="255"/>
      <c r="R39" s="257">
        <f>SUM(R34:R38)</f>
        <v>7106827.4200000046</v>
      </c>
      <c r="S39" s="255"/>
      <c r="T39" s="257">
        <f>SUM(T34:T38)</f>
        <v>7781606.6099999929</v>
      </c>
      <c r="U39" s="255"/>
      <c r="V39" s="257">
        <f>SUM(V34:V38)</f>
        <v>7908197.820000031</v>
      </c>
      <c r="W39" s="241"/>
      <c r="X39" s="184"/>
      <c r="Z39" s="188"/>
    </row>
    <row r="40" spans="3:26" ht="8.25" hidden="1" customHeight="1" x14ac:dyDescent="0.25">
      <c r="C40" s="182"/>
      <c r="D40" s="237"/>
      <c r="E40" s="238"/>
      <c r="F40" s="238"/>
      <c r="G40" s="242"/>
      <c r="H40" s="238"/>
      <c r="I40" s="259"/>
      <c r="J40" s="259"/>
      <c r="K40" s="238"/>
      <c r="L40" s="259"/>
      <c r="M40" s="238"/>
      <c r="N40" s="259"/>
      <c r="O40" s="238"/>
      <c r="P40" s="259"/>
      <c r="Q40" s="238"/>
      <c r="R40" s="259"/>
      <c r="S40" s="238"/>
      <c r="T40" s="259"/>
      <c r="U40" s="238"/>
      <c r="V40" s="259"/>
      <c r="W40" s="241"/>
      <c r="X40" s="184"/>
      <c r="Z40" s="188"/>
    </row>
    <row r="41" spans="3:26" ht="7.5" hidden="1" customHeight="1" x14ac:dyDescent="0.25">
      <c r="C41" s="182"/>
      <c r="D41" s="237"/>
      <c r="E41" s="238"/>
      <c r="F41" s="238"/>
      <c r="G41" s="242"/>
      <c r="H41" s="238"/>
      <c r="I41" s="249"/>
      <c r="J41" s="249"/>
      <c r="K41" s="238"/>
      <c r="L41" s="249"/>
      <c r="M41" s="238"/>
      <c r="N41" s="249"/>
      <c r="O41" s="238"/>
      <c r="P41" s="249"/>
      <c r="Q41" s="238"/>
      <c r="R41" s="249"/>
      <c r="S41" s="238"/>
      <c r="T41" s="249"/>
      <c r="U41" s="238"/>
      <c r="V41" s="249"/>
      <c r="W41" s="241"/>
      <c r="X41" s="184"/>
      <c r="Z41" s="188"/>
    </row>
    <row r="42" spans="3:26" ht="21" customHeight="1" thickBot="1" x14ac:dyDescent="0.3">
      <c r="C42" s="182"/>
      <c r="D42" s="237"/>
      <c r="E42" s="238"/>
      <c r="F42" s="238"/>
      <c r="G42" s="250" t="s">
        <v>100</v>
      </c>
      <c r="H42" s="250" t="s">
        <v>0</v>
      </c>
      <c r="I42" s="251">
        <f>+I30+I39</f>
        <v>127364874.92000002</v>
      </c>
      <c r="J42" s="252"/>
      <c r="K42" s="250" t="s">
        <v>0</v>
      </c>
      <c r="L42" s="251">
        <f>+L30+L39</f>
        <v>127408609.15000002</v>
      </c>
      <c r="M42" s="250" t="s">
        <v>0</v>
      </c>
      <c r="N42" s="251">
        <f>+N30+N39</f>
        <v>-43734.230000000069</v>
      </c>
      <c r="O42" s="250" t="s">
        <v>0</v>
      </c>
      <c r="P42" s="251">
        <f>+P30+P39</f>
        <v>121177764.08000001</v>
      </c>
      <c r="Q42" s="250"/>
      <c r="R42" s="251">
        <f>+R30+R39</f>
        <v>6187110.8400000045</v>
      </c>
      <c r="S42" s="250" t="s">
        <v>0</v>
      </c>
      <c r="T42" s="251">
        <f>+T30+T39</f>
        <v>119760370.39999999</v>
      </c>
      <c r="U42" s="250" t="s">
        <v>0</v>
      </c>
      <c r="V42" s="251">
        <f>+V30+V39</f>
        <v>7604504.5200000312</v>
      </c>
      <c r="W42" s="244"/>
      <c r="X42" s="184"/>
    </row>
    <row r="43" spans="3:26" ht="6.75" customHeight="1" thickTop="1" x14ac:dyDescent="0.25">
      <c r="C43" s="182"/>
      <c r="D43" s="260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1"/>
      <c r="W43" s="262"/>
      <c r="X43" s="184"/>
      <c r="Z43" s="189"/>
    </row>
    <row r="44" spans="3:26" x14ac:dyDescent="0.25">
      <c r="C44" s="182"/>
      <c r="H44" s="190"/>
      <c r="K44" s="190"/>
      <c r="X44" s="184"/>
    </row>
    <row r="45" spans="3:26" x14ac:dyDescent="0.25">
      <c r="C45" s="182"/>
      <c r="X45" s="184"/>
    </row>
    <row r="46" spans="3:26" x14ac:dyDescent="0.25">
      <c r="C46" s="182"/>
      <c r="X46" s="184"/>
    </row>
    <row r="47" spans="3:26" x14ac:dyDescent="0.25">
      <c r="C47" s="182"/>
      <c r="I47" s="191"/>
      <c r="J47" s="191"/>
      <c r="X47" s="184"/>
    </row>
    <row r="48" spans="3:26" x14ac:dyDescent="0.25">
      <c r="C48" s="182"/>
      <c r="X48" s="184"/>
    </row>
    <row r="49" spans="3:24" x14ac:dyDescent="0.25">
      <c r="C49" s="182"/>
      <c r="X49" s="184"/>
    </row>
    <row r="50" spans="3:24" x14ac:dyDescent="0.25">
      <c r="C50" s="182"/>
      <c r="X50" s="184"/>
    </row>
    <row r="51" spans="3:24" x14ac:dyDescent="0.25">
      <c r="C51" s="182"/>
      <c r="X51" s="184"/>
    </row>
    <row r="52" spans="3:24" x14ac:dyDescent="0.25">
      <c r="C52" s="182"/>
      <c r="E52" s="299" t="s">
        <v>158</v>
      </c>
      <c r="F52" s="299"/>
      <c r="G52" s="299"/>
      <c r="H52" s="299"/>
      <c r="I52" s="299"/>
      <c r="J52" s="299"/>
      <c r="K52" s="299"/>
      <c r="L52" s="299"/>
      <c r="M52" s="299"/>
      <c r="N52" s="299"/>
      <c r="O52" s="299"/>
      <c r="P52" s="299"/>
      <c r="Q52" s="299"/>
      <c r="R52" s="299"/>
      <c r="S52" s="299"/>
      <c r="T52" s="299"/>
      <c r="U52" s="299"/>
      <c r="V52" s="299"/>
      <c r="W52" s="299"/>
      <c r="X52" s="184"/>
    </row>
    <row r="53" spans="3:24" x14ac:dyDescent="0.25">
      <c r="C53" s="182"/>
      <c r="X53" s="184"/>
    </row>
    <row r="54" spans="3:24" hidden="1" x14ac:dyDescent="0.25">
      <c r="C54" s="182"/>
      <c r="X54" s="184"/>
    </row>
    <row r="55" spans="3:24" hidden="1" x14ac:dyDescent="0.25">
      <c r="C55" s="182"/>
      <c r="X55" s="184"/>
    </row>
    <row r="56" spans="3:24" x14ac:dyDescent="0.25">
      <c r="C56" s="182"/>
      <c r="X56" s="184"/>
    </row>
    <row r="57" spans="3:24" ht="15.75" thickBot="1" x14ac:dyDescent="0.3">
      <c r="C57" s="192"/>
      <c r="D57" s="193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5"/>
    </row>
    <row r="58" spans="3:24" x14ac:dyDescent="0.25">
      <c r="E58" s="196"/>
      <c r="I58" s="197"/>
      <c r="J58" s="197"/>
    </row>
    <row r="62" spans="3:24" ht="21.75" customHeight="1" x14ac:dyDescent="0.25"/>
    <row r="72" spans="9:24" x14ac:dyDescent="0.25">
      <c r="I72" s="232"/>
      <c r="L72" s="233"/>
      <c r="X72" s="233"/>
    </row>
    <row r="73" spans="9:24" x14ac:dyDescent="0.25">
      <c r="I73" s="232"/>
      <c r="L73" s="233"/>
      <c r="X73" s="233"/>
    </row>
  </sheetData>
  <mergeCells count="6">
    <mergeCell ref="E52:W52"/>
    <mergeCell ref="F26:G26"/>
    <mergeCell ref="E5:W5"/>
    <mergeCell ref="E7:W7"/>
    <mergeCell ref="E9:W9"/>
    <mergeCell ref="E11:W11"/>
  </mergeCells>
  <phoneticPr fontId="0" type="noConversion"/>
  <printOptions horizontalCentered="1"/>
  <pageMargins left="0.55118110236220474" right="0.35433070866141736" top="1.1417322834645669" bottom="1.1417322834645669" header="0.98425196850393704" footer="0.51181102362204722"/>
  <pageSetup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S68"/>
  <sheetViews>
    <sheetView showGridLines="0" topLeftCell="A14" zoomScale="80" zoomScaleNormal="80" workbookViewId="0">
      <selection activeCell="D30" sqref="D30"/>
    </sheetView>
  </sheetViews>
  <sheetFormatPr baseColWidth="10" defaultRowHeight="12.75" x14ac:dyDescent="0.2"/>
  <cols>
    <col min="1" max="1" width="2.28515625" style="2" customWidth="1"/>
    <col min="2" max="2" width="3.7109375" style="2" customWidth="1"/>
    <col min="3" max="3" width="58" style="2" customWidth="1"/>
    <col min="4" max="4" width="21.7109375" style="2" customWidth="1"/>
    <col min="5" max="5" width="21.140625" style="2" customWidth="1"/>
    <col min="6" max="6" width="19.28515625" style="2" customWidth="1"/>
    <col min="7" max="7" width="22.140625" style="2" hidden="1" customWidth="1"/>
    <col min="8" max="8" width="19.140625" style="2" hidden="1" customWidth="1"/>
    <col min="9" max="9" width="22.140625" style="2" hidden="1" customWidth="1"/>
    <col min="10" max="10" width="19.140625" style="2" hidden="1" customWidth="1"/>
    <col min="11" max="11" width="22.140625" style="2" hidden="1" customWidth="1"/>
    <col min="12" max="12" width="19.28515625" style="2" hidden="1" customWidth="1"/>
    <col min="13" max="13" width="22.140625" style="2" hidden="1" customWidth="1"/>
    <col min="14" max="14" width="19.28515625" style="2" hidden="1" customWidth="1"/>
    <col min="15" max="15" width="14.140625" style="2" customWidth="1"/>
    <col min="16" max="16" width="14.7109375" style="2" customWidth="1"/>
    <col min="17" max="17" width="12.42578125" style="2" customWidth="1"/>
    <col min="18" max="18" width="15" style="2" customWidth="1"/>
    <col min="19" max="19" width="17.140625" style="2" customWidth="1"/>
    <col min="20" max="16384" width="11.42578125" style="2"/>
  </cols>
  <sheetData>
    <row r="1" spans="1:19" ht="21" x14ac:dyDescent="0.35">
      <c r="A1" s="130"/>
      <c r="B1" s="132"/>
      <c r="C1" s="133"/>
      <c r="D1" s="133"/>
      <c r="E1" s="133"/>
      <c r="F1" s="133"/>
      <c r="G1" s="133"/>
      <c r="I1" s="133"/>
      <c r="K1" s="133"/>
      <c r="M1" s="133"/>
    </row>
    <row r="2" spans="1:19" ht="18" customHeight="1" x14ac:dyDescent="0.35">
      <c r="A2" s="309" t="s">
        <v>122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227"/>
      <c r="N2" s="227"/>
    </row>
    <row r="3" spans="1:19" ht="18.75" x14ac:dyDescent="0.3">
      <c r="A3" s="310" t="s">
        <v>85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228"/>
      <c r="N3" s="228"/>
    </row>
    <row r="4" spans="1:19" ht="15.75" x14ac:dyDescent="0.25">
      <c r="A4" s="311" t="s">
        <v>86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229"/>
      <c r="N4" s="229"/>
    </row>
    <row r="5" spans="1:19" ht="16.5" customHeight="1" x14ac:dyDescent="0.25">
      <c r="A5" s="130"/>
      <c r="B5" s="134"/>
      <c r="C5" s="135"/>
      <c r="D5" s="315" t="s">
        <v>155</v>
      </c>
      <c r="E5" s="315" t="s">
        <v>153</v>
      </c>
      <c r="F5" s="312" t="s">
        <v>127</v>
      </c>
      <c r="G5" s="315" t="s">
        <v>157</v>
      </c>
      <c r="H5" s="312" t="s">
        <v>131</v>
      </c>
      <c r="I5" s="302" t="s">
        <v>134</v>
      </c>
      <c r="J5" s="312" t="s">
        <v>131</v>
      </c>
      <c r="K5" s="302" t="s">
        <v>128</v>
      </c>
      <c r="L5" s="305" t="s">
        <v>120</v>
      </c>
      <c r="M5" s="302" t="s">
        <v>125</v>
      </c>
      <c r="N5" s="305" t="s">
        <v>120</v>
      </c>
    </row>
    <row r="6" spans="1:19" ht="17.25" hidden="1" customHeight="1" x14ac:dyDescent="0.25">
      <c r="A6" s="130"/>
      <c r="B6" s="136"/>
      <c r="C6" s="137"/>
      <c r="D6" s="316"/>
      <c r="E6" s="316"/>
      <c r="F6" s="313"/>
      <c r="G6" s="316"/>
      <c r="H6" s="313"/>
      <c r="I6" s="303"/>
      <c r="J6" s="313"/>
      <c r="K6" s="303"/>
      <c r="L6" s="306"/>
      <c r="M6" s="303"/>
      <c r="N6" s="306"/>
    </row>
    <row r="7" spans="1:19" ht="12.75" customHeight="1" x14ac:dyDescent="0.25">
      <c r="A7" s="130"/>
      <c r="B7" s="209" t="s">
        <v>87</v>
      </c>
      <c r="C7" s="138"/>
      <c r="D7" s="317"/>
      <c r="E7" s="317"/>
      <c r="F7" s="314"/>
      <c r="G7" s="317"/>
      <c r="H7" s="314"/>
      <c r="I7" s="304"/>
      <c r="J7" s="314"/>
      <c r="K7" s="304"/>
      <c r="L7" s="307"/>
      <c r="M7" s="304"/>
      <c r="N7" s="307"/>
    </row>
    <row r="8" spans="1:19" ht="7.5" customHeight="1" x14ac:dyDescent="0.25">
      <c r="A8" s="130"/>
      <c r="B8" s="139"/>
      <c r="C8" s="140"/>
      <c r="D8" s="75"/>
      <c r="E8" s="75"/>
      <c r="F8" s="35"/>
      <c r="G8" s="75"/>
      <c r="H8" s="35"/>
      <c r="I8" s="75"/>
      <c r="J8" s="35"/>
      <c r="K8" s="75"/>
      <c r="L8" s="35"/>
      <c r="M8" s="75"/>
      <c r="N8" s="35"/>
    </row>
    <row r="9" spans="1:19" ht="21" customHeight="1" x14ac:dyDescent="0.3">
      <c r="A9" s="130"/>
      <c r="B9" s="210" t="s">
        <v>146</v>
      </c>
      <c r="C9" s="140"/>
      <c r="D9" s="211">
        <f>SUM(D10:D15)</f>
        <v>480151.75</v>
      </c>
      <c r="E9" s="211">
        <f>SUM(E10:E15)</f>
        <v>351556.79</v>
      </c>
      <c r="F9" s="211">
        <f>D9-E9</f>
        <v>128594.96000000002</v>
      </c>
      <c r="G9" s="211">
        <f t="shared" ref="G9:N9" si="0">SUM(G10:G15)</f>
        <v>920814.48</v>
      </c>
      <c r="H9" s="126">
        <f t="shared" si="0"/>
        <v>-440662.72999999992</v>
      </c>
      <c r="I9" s="211">
        <f t="shared" ref="I9:J9" si="1">SUM(I10:I15)</f>
        <v>1614685.88</v>
      </c>
      <c r="J9" s="126">
        <f t="shared" si="1"/>
        <v>-1486090.9200000002</v>
      </c>
      <c r="K9" s="141">
        <f t="shared" si="0"/>
        <v>2018479.3500000003</v>
      </c>
      <c r="L9" s="142">
        <f t="shared" si="0"/>
        <v>-1538327.5999999999</v>
      </c>
      <c r="M9" s="141">
        <f t="shared" si="0"/>
        <v>5188318.18</v>
      </c>
      <c r="N9" s="142">
        <f t="shared" si="0"/>
        <v>-5059723.22</v>
      </c>
      <c r="O9" s="131"/>
      <c r="P9" s="1"/>
      <c r="S9" s="143"/>
    </row>
    <row r="10" spans="1:19" ht="21" customHeight="1" x14ac:dyDescent="0.25">
      <c r="A10" s="130"/>
      <c r="B10" s="139"/>
      <c r="C10" s="144" t="s">
        <v>114</v>
      </c>
      <c r="D10" s="58">
        <v>299603.27</v>
      </c>
      <c r="E10" s="58">
        <v>254027.28</v>
      </c>
      <c r="F10" s="25">
        <f t="shared" ref="F10:F15" si="2">+D10-E10</f>
        <v>45575.99000000002</v>
      </c>
      <c r="G10" s="58">
        <v>460026.34</v>
      </c>
      <c r="H10" s="58">
        <f t="shared" ref="H10:H15" si="3">+D10-G10</f>
        <v>-160423.07</v>
      </c>
      <c r="I10" s="58">
        <v>833520.66</v>
      </c>
      <c r="J10" s="58">
        <f t="shared" ref="J10:J15" si="4">+F10-I10</f>
        <v>-787944.67</v>
      </c>
      <c r="K10" s="58">
        <v>663754.09</v>
      </c>
      <c r="L10" s="58">
        <f>+D10-K10</f>
        <v>-364150.81999999995</v>
      </c>
      <c r="M10" s="58">
        <v>972254.02</v>
      </c>
      <c r="N10" s="58">
        <f>+F10-M10</f>
        <v>-926678.03</v>
      </c>
      <c r="O10" s="131"/>
      <c r="P10" s="1"/>
      <c r="Q10" s="145"/>
      <c r="R10" s="26"/>
      <c r="S10" s="143"/>
    </row>
    <row r="11" spans="1:19" ht="21" customHeight="1" x14ac:dyDescent="0.25">
      <c r="A11" s="130"/>
      <c r="B11" s="139"/>
      <c r="C11" s="144" t="s">
        <v>88</v>
      </c>
      <c r="D11" s="58">
        <v>17613.41</v>
      </c>
      <c r="E11" s="58">
        <v>11736.63</v>
      </c>
      <c r="F11" s="25">
        <f t="shared" si="2"/>
        <v>5876.7800000000007</v>
      </c>
      <c r="G11" s="58">
        <v>1834.09</v>
      </c>
      <c r="H11" s="58">
        <f t="shared" si="3"/>
        <v>15779.32</v>
      </c>
      <c r="I11" s="58">
        <v>26450.77</v>
      </c>
      <c r="J11" s="58">
        <f t="shared" si="4"/>
        <v>-20573.989999999998</v>
      </c>
      <c r="K11" s="58">
        <v>103381.42</v>
      </c>
      <c r="L11" s="58">
        <f t="shared" ref="L11:L14" si="5">+D11-K11</f>
        <v>-85768.01</v>
      </c>
      <c r="M11" s="58">
        <v>109809.12</v>
      </c>
      <c r="N11" s="58">
        <f t="shared" ref="N11:N14" si="6">+F11-M11</f>
        <v>-103932.34</v>
      </c>
      <c r="P11" s="1"/>
      <c r="Q11" s="1"/>
      <c r="S11" s="26"/>
    </row>
    <row r="12" spans="1:19" ht="21" customHeight="1" x14ac:dyDescent="0.25">
      <c r="A12" s="130"/>
      <c r="B12" s="139"/>
      <c r="C12" s="144" t="s">
        <v>115</v>
      </c>
      <c r="D12" s="58">
        <v>4896.68</v>
      </c>
      <c r="E12" s="58">
        <v>4006.18</v>
      </c>
      <c r="F12" s="25">
        <f t="shared" si="2"/>
        <v>890.50000000000045</v>
      </c>
      <c r="G12" s="58">
        <v>10476.17</v>
      </c>
      <c r="H12" s="58">
        <f t="shared" si="3"/>
        <v>-5579.49</v>
      </c>
      <c r="I12" s="58">
        <v>27669.78</v>
      </c>
      <c r="J12" s="58">
        <f t="shared" si="4"/>
        <v>-26779.279999999999</v>
      </c>
      <c r="K12" s="58">
        <v>56184.15</v>
      </c>
      <c r="L12" s="58">
        <f t="shared" si="5"/>
        <v>-51287.47</v>
      </c>
      <c r="M12" s="58">
        <v>79812.63</v>
      </c>
      <c r="N12" s="58">
        <f t="shared" si="6"/>
        <v>-78922.13</v>
      </c>
      <c r="P12" s="1"/>
      <c r="Q12" s="42"/>
      <c r="R12" s="1"/>
    </row>
    <row r="13" spans="1:19" ht="21" customHeight="1" x14ac:dyDescent="0.25">
      <c r="A13" s="130"/>
      <c r="B13" s="139"/>
      <c r="C13" s="144" t="s">
        <v>90</v>
      </c>
      <c r="D13" s="58">
        <v>96075.46</v>
      </c>
      <c r="E13" s="58">
        <v>20065.62</v>
      </c>
      <c r="F13" s="25">
        <f t="shared" si="2"/>
        <v>76009.840000000011</v>
      </c>
      <c r="G13" s="58">
        <v>320948.09999999998</v>
      </c>
      <c r="H13" s="58">
        <f t="shared" si="3"/>
        <v>-224872.63999999996</v>
      </c>
      <c r="I13" s="58">
        <v>596814.42000000004</v>
      </c>
      <c r="J13" s="58">
        <f t="shared" si="4"/>
        <v>-520804.58</v>
      </c>
      <c r="K13" s="58">
        <v>1072380.56</v>
      </c>
      <c r="L13" s="58">
        <f t="shared" si="5"/>
        <v>-976305.10000000009</v>
      </c>
      <c r="M13" s="58">
        <v>851650.54</v>
      </c>
      <c r="N13" s="58">
        <f t="shared" si="6"/>
        <v>-775640.70000000007</v>
      </c>
      <c r="P13" s="1"/>
      <c r="Q13" s="131"/>
      <c r="R13" s="1"/>
    </row>
    <row r="14" spans="1:19" ht="21" customHeight="1" x14ac:dyDescent="0.25">
      <c r="A14" s="130"/>
      <c r="B14" s="139"/>
      <c r="C14" s="144" t="s">
        <v>89</v>
      </c>
      <c r="D14" s="58">
        <v>58297.32</v>
      </c>
      <c r="E14" s="58">
        <v>58297.32</v>
      </c>
      <c r="F14" s="25">
        <f t="shared" si="2"/>
        <v>0</v>
      </c>
      <c r="G14" s="58">
        <v>118863.12</v>
      </c>
      <c r="H14" s="58">
        <f t="shared" si="3"/>
        <v>-60565.799999999996</v>
      </c>
      <c r="I14" s="58">
        <v>118863.12</v>
      </c>
      <c r="J14" s="58">
        <f t="shared" si="4"/>
        <v>-118863.12</v>
      </c>
      <c r="K14" s="58">
        <v>116844.26</v>
      </c>
      <c r="L14" s="58">
        <f t="shared" si="5"/>
        <v>-58546.939999999995</v>
      </c>
      <c r="M14" s="58">
        <v>3154637.98</v>
      </c>
      <c r="N14" s="58">
        <f t="shared" si="6"/>
        <v>-3154637.98</v>
      </c>
      <c r="P14" s="1"/>
      <c r="Q14" s="131"/>
      <c r="R14" s="1"/>
      <c r="S14" s="26"/>
    </row>
    <row r="15" spans="1:19" ht="21" customHeight="1" x14ac:dyDescent="0.25">
      <c r="A15" s="130"/>
      <c r="B15" s="139"/>
      <c r="C15" s="144" t="s">
        <v>91</v>
      </c>
      <c r="D15" s="146">
        <v>3665.61</v>
      </c>
      <c r="E15" s="146">
        <v>3423.76</v>
      </c>
      <c r="F15" s="31">
        <f t="shared" si="2"/>
        <v>241.84999999999991</v>
      </c>
      <c r="G15" s="146">
        <v>8666.66</v>
      </c>
      <c r="H15" s="146">
        <f t="shared" si="3"/>
        <v>-5001.0499999999993</v>
      </c>
      <c r="I15" s="146">
        <v>11367.13</v>
      </c>
      <c r="J15" s="146">
        <f t="shared" si="4"/>
        <v>-11125.279999999999</v>
      </c>
      <c r="K15" s="146">
        <v>5934.87</v>
      </c>
      <c r="L15" s="146">
        <f>+D15-K15</f>
        <v>-2269.2599999999998</v>
      </c>
      <c r="M15" s="146">
        <v>20153.89</v>
      </c>
      <c r="N15" s="146">
        <f>+F15-M15</f>
        <v>-19912.04</v>
      </c>
      <c r="O15" s="131"/>
      <c r="P15" s="1"/>
      <c r="R15" s="1"/>
      <c r="S15" s="42"/>
    </row>
    <row r="16" spans="1:19" ht="7.5" customHeight="1" x14ac:dyDescent="0.25">
      <c r="A16" s="130"/>
      <c r="B16" s="139"/>
      <c r="C16" s="140"/>
      <c r="D16" s="75"/>
      <c r="E16" s="75"/>
      <c r="F16" s="35"/>
      <c r="G16" s="75"/>
      <c r="H16" s="35"/>
      <c r="I16" s="75"/>
      <c r="J16" s="35"/>
      <c r="K16" s="75"/>
      <c r="L16" s="35"/>
      <c r="M16" s="75"/>
      <c r="N16" s="35"/>
      <c r="P16" s="1"/>
    </row>
    <row r="17" spans="1:18" ht="21" customHeight="1" x14ac:dyDescent="0.3">
      <c r="A17" s="130"/>
      <c r="B17" s="212" t="s">
        <v>147</v>
      </c>
      <c r="C17" s="140"/>
      <c r="D17" s="211">
        <f>SUM(D18:D20)</f>
        <v>5583.26</v>
      </c>
      <c r="E17" s="211">
        <f>SUM(E18:E20)</f>
        <v>4746.87</v>
      </c>
      <c r="F17" s="211">
        <f>D17-E17</f>
        <v>836.39000000000033</v>
      </c>
      <c r="G17" s="211">
        <f t="shared" ref="G17:N17" si="7">SUM(G18:G20)</f>
        <v>2508.81</v>
      </c>
      <c r="H17" s="126">
        <f t="shared" si="7"/>
        <v>3074.4500000000003</v>
      </c>
      <c r="I17" s="211">
        <f t="shared" ref="I17:J17" si="8">SUM(I18:I20)</f>
        <v>15860.98</v>
      </c>
      <c r="J17" s="126">
        <f t="shared" si="8"/>
        <v>-15024.59</v>
      </c>
      <c r="K17" s="141">
        <f t="shared" si="7"/>
        <v>17303.650000000001</v>
      </c>
      <c r="L17" s="142">
        <f t="shared" si="7"/>
        <v>-11720.390000000001</v>
      </c>
      <c r="M17" s="141">
        <f t="shared" si="7"/>
        <v>27088.52</v>
      </c>
      <c r="N17" s="142">
        <f t="shared" si="7"/>
        <v>-26252.13</v>
      </c>
      <c r="Q17" s="42"/>
      <c r="R17" s="42"/>
    </row>
    <row r="18" spans="1:18" ht="21" hidden="1" customHeight="1" x14ac:dyDescent="0.25">
      <c r="A18" s="130"/>
      <c r="B18" s="139"/>
      <c r="C18" s="144"/>
      <c r="D18" s="58"/>
      <c r="E18" s="58"/>
      <c r="F18" s="25"/>
      <c r="G18" s="58"/>
      <c r="H18" s="25">
        <f>+D18-G18</f>
        <v>0</v>
      </c>
      <c r="I18" s="58"/>
      <c r="J18" s="25">
        <f>+F18-I18</f>
        <v>0</v>
      </c>
      <c r="K18" s="58"/>
      <c r="L18" s="25">
        <f>+F18-K18</f>
        <v>0</v>
      </c>
      <c r="M18" s="58"/>
      <c r="N18" s="25">
        <f>+H18-M18</f>
        <v>0</v>
      </c>
    </row>
    <row r="19" spans="1:18" ht="21" hidden="1" customHeight="1" x14ac:dyDescent="0.25">
      <c r="A19" s="130"/>
      <c r="B19" s="139"/>
      <c r="C19" s="144"/>
      <c r="D19" s="58"/>
      <c r="E19" s="58"/>
      <c r="F19" s="25"/>
      <c r="G19" s="58"/>
      <c r="H19" s="25">
        <f>+D19-G19</f>
        <v>0</v>
      </c>
      <c r="I19" s="58"/>
      <c r="J19" s="25">
        <f>+F19-I19</f>
        <v>0</v>
      </c>
      <c r="K19" s="58"/>
      <c r="L19" s="25">
        <f>+F19-K19</f>
        <v>0</v>
      </c>
      <c r="M19" s="58"/>
      <c r="N19" s="25">
        <f>+H19-M19</f>
        <v>0</v>
      </c>
    </row>
    <row r="20" spans="1:18" ht="21" customHeight="1" x14ac:dyDescent="0.25">
      <c r="A20" s="130"/>
      <c r="B20" s="139"/>
      <c r="C20" s="144" t="s">
        <v>130</v>
      </c>
      <c r="D20" s="146">
        <v>5583.26</v>
      </c>
      <c r="E20" s="146">
        <v>4746.87</v>
      </c>
      <c r="F20" s="31">
        <f>+D20-E20</f>
        <v>836.39000000000033</v>
      </c>
      <c r="G20" s="146">
        <v>2508.81</v>
      </c>
      <c r="H20" s="146">
        <f>+D20-G20</f>
        <v>3074.4500000000003</v>
      </c>
      <c r="I20" s="146">
        <v>15860.98</v>
      </c>
      <c r="J20" s="146">
        <f>+F20-I20</f>
        <v>-15024.59</v>
      </c>
      <c r="K20" s="146">
        <v>17303.650000000001</v>
      </c>
      <c r="L20" s="146">
        <f>+D20-K20</f>
        <v>-11720.390000000001</v>
      </c>
      <c r="M20" s="146">
        <v>27088.52</v>
      </c>
      <c r="N20" s="146">
        <f>+F20-M20</f>
        <v>-26252.13</v>
      </c>
      <c r="R20" s="1"/>
    </row>
    <row r="21" spans="1:18" ht="6" customHeight="1" x14ac:dyDescent="0.25">
      <c r="A21" s="130"/>
      <c r="B21" s="209"/>
      <c r="C21" s="138"/>
      <c r="D21" s="99"/>
      <c r="E21" s="99"/>
      <c r="F21" s="126"/>
      <c r="G21" s="99"/>
      <c r="H21" s="126"/>
      <c r="I21" s="99"/>
      <c r="J21" s="126"/>
      <c r="K21" s="99"/>
      <c r="L21" s="126"/>
      <c r="M21" s="99"/>
      <c r="N21" s="126"/>
    </row>
    <row r="22" spans="1:18" ht="6.75" customHeight="1" x14ac:dyDescent="0.25">
      <c r="A22" s="130"/>
      <c r="B22" s="139"/>
      <c r="C22" s="140"/>
      <c r="D22" s="34"/>
      <c r="E22" s="34"/>
      <c r="F22" s="35"/>
      <c r="G22" s="34"/>
      <c r="H22" s="35"/>
      <c r="I22" s="34"/>
      <c r="J22" s="35"/>
      <c r="K22" s="34"/>
      <c r="L22" s="35"/>
      <c r="M22" s="34"/>
      <c r="N22" s="35"/>
      <c r="R22" s="42"/>
    </row>
    <row r="23" spans="1:18" ht="19.5" thickBot="1" x14ac:dyDescent="0.35">
      <c r="A23" s="130"/>
      <c r="B23" s="213" t="s">
        <v>92</v>
      </c>
      <c r="C23" s="147"/>
      <c r="D23" s="214">
        <f>D9+D17+D21</f>
        <v>485735.01</v>
      </c>
      <c r="E23" s="214">
        <f>E9+E17+E21</f>
        <v>356303.66</v>
      </c>
      <c r="F23" s="215">
        <f>+F9+F17</f>
        <v>129431.35000000002</v>
      </c>
      <c r="G23" s="216">
        <f>G9+G17+G21</f>
        <v>923323.29</v>
      </c>
      <c r="H23" s="217">
        <f>+H9+H17</f>
        <v>-437588.27999999991</v>
      </c>
      <c r="I23" s="216">
        <f>I9+I17+I21</f>
        <v>1630546.8599999999</v>
      </c>
      <c r="J23" s="217">
        <f>+J9+J17</f>
        <v>-1501115.5100000002</v>
      </c>
      <c r="K23" s="148">
        <f>K9+K17+K21</f>
        <v>2035783.0000000002</v>
      </c>
      <c r="L23" s="149">
        <f>+L9+L17</f>
        <v>-1550047.9899999998</v>
      </c>
      <c r="M23" s="148">
        <f>M9+M17+M21</f>
        <v>5215406.6999999993</v>
      </c>
      <c r="N23" s="149">
        <f>+N9+N17</f>
        <v>-5085975.3499999996</v>
      </c>
    </row>
    <row r="24" spans="1:18" ht="9" customHeight="1" thickTop="1" x14ac:dyDescent="0.25">
      <c r="A24" s="130"/>
      <c r="B24" s="140"/>
      <c r="C24" s="140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42"/>
      <c r="R24" s="42"/>
    </row>
    <row r="25" spans="1:18" ht="15.75" x14ac:dyDescent="0.25">
      <c r="A25" s="130"/>
      <c r="B25" s="218" t="s">
        <v>93</v>
      </c>
      <c r="C25" s="150"/>
      <c r="D25" s="151"/>
      <c r="E25" s="151"/>
      <c r="F25" s="152"/>
      <c r="G25" s="151"/>
      <c r="H25" s="18"/>
      <c r="I25" s="151"/>
      <c r="J25" s="18"/>
      <c r="K25" s="151"/>
      <c r="L25" s="18"/>
      <c r="M25" s="151"/>
      <c r="N25" s="18"/>
    </row>
    <row r="26" spans="1:18" ht="5.25" customHeight="1" x14ac:dyDescent="0.25">
      <c r="A26" s="130"/>
      <c r="B26" s="153"/>
      <c r="C26" s="140"/>
      <c r="D26" s="34"/>
      <c r="E26" s="34"/>
      <c r="F26" s="35"/>
      <c r="G26" s="34"/>
      <c r="H26" s="33"/>
      <c r="I26" s="34"/>
      <c r="J26" s="33"/>
      <c r="K26" s="34"/>
      <c r="L26" s="33"/>
      <c r="M26" s="34"/>
      <c r="N26" s="33"/>
    </row>
    <row r="27" spans="1:18" ht="21" customHeight="1" x14ac:dyDescent="0.3">
      <c r="A27" s="130"/>
      <c r="B27" s="219" t="s">
        <v>129</v>
      </c>
      <c r="C27" s="140"/>
      <c r="D27" s="211">
        <f>SUM(D28:D31)</f>
        <v>778043.42999999993</v>
      </c>
      <c r="E27" s="211">
        <f>SUM(E28:E31)</f>
        <v>617120.57000000007</v>
      </c>
      <c r="F27" s="211">
        <f>D27-E27</f>
        <v>160922.85999999987</v>
      </c>
      <c r="G27" s="159">
        <f>SUM(G28:G31)</f>
        <v>796133.00999999989</v>
      </c>
      <c r="H27" s="160">
        <f t="shared" ref="H27:N27" si="9">SUM(H28:H31)</f>
        <v>-18089.579999999944</v>
      </c>
      <c r="I27" s="159">
        <f>SUM(I28:I31)</f>
        <v>2696880.32</v>
      </c>
      <c r="J27" s="160">
        <f t="shared" ref="J27" si="10">SUM(J28:J31)</f>
        <v>-2535957.46</v>
      </c>
      <c r="K27" s="37">
        <f t="shared" si="9"/>
        <v>3276705.5300000003</v>
      </c>
      <c r="L27" s="154">
        <f t="shared" si="9"/>
        <v>-2498662.0999999996</v>
      </c>
      <c r="M27" s="37">
        <f t="shared" si="9"/>
        <v>2749763.88</v>
      </c>
      <c r="N27" s="154">
        <f t="shared" si="9"/>
        <v>-2588841.0199999996</v>
      </c>
      <c r="O27" s="155"/>
    </row>
    <row r="28" spans="1:18" ht="21" customHeight="1" x14ac:dyDescent="0.25">
      <c r="A28" s="130"/>
      <c r="B28" s="219"/>
      <c r="C28" s="144" t="s">
        <v>148</v>
      </c>
      <c r="D28" s="41">
        <v>584557.67000000004</v>
      </c>
      <c r="E28" s="41">
        <v>445530.95</v>
      </c>
      <c r="F28" s="25">
        <f t="shared" ref="F28:F31" si="11">+D28-E28</f>
        <v>139026.72000000003</v>
      </c>
      <c r="G28" s="41">
        <v>619767.99</v>
      </c>
      <c r="H28" s="41">
        <f>+D28-G28</f>
        <v>-35210.319999999949</v>
      </c>
      <c r="I28" s="41">
        <v>2007138.84</v>
      </c>
      <c r="J28" s="41">
        <f>+F28-I28</f>
        <v>-1868112.12</v>
      </c>
      <c r="K28" s="41">
        <v>1991592.86</v>
      </c>
      <c r="L28" s="41">
        <f>+D28-K28</f>
        <v>-1407035.19</v>
      </c>
      <c r="M28" s="41">
        <v>1927554.18</v>
      </c>
      <c r="N28" s="41">
        <f>+F28-M28</f>
        <v>-1788527.46</v>
      </c>
      <c r="O28" s="156"/>
      <c r="P28" s="40"/>
      <c r="Q28" s="131"/>
    </row>
    <row r="29" spans="1:18" ht="21" customHeight="1" x14ac:dyDescent="0.25">
      <c r="A29" s="130"/>
      <c r="B29" s="153"/>
      <c r="C29" s="144" t="s">
        <v>149</v>
      </c>
      <c r="D29" s="41">
        <v>37795.11</v>
      </c>
      <c r="E29" s="41">
        <v>25304.97</v>
      </c>
      <c r="F29" s="25">
        <f t="shared" si="11"/>
        <v>12490.14</v>
      </c>
      <c r="G29" s="41">
        <v>43907.71</v>
      </c>
      <c r="H29" s="41">
        <f>+D29-G29</f>
        <v>-6112.5999999999985</v>
      </c>
      <c r="I29" s="41">
        <v>145613.54</v>
      </c>
      <c r="J29" s="41">
        <f>+F29-I29</f>
        <v>-133123.40000000002</v>
      </c>
      <c r="K29" s="41">
        <v>140782.29999999999</v>
      </c>
      <c r="L29" s="41">
        <f>+D29-K29</f>
        <v>-102987.18999999999</v>
      </c>
      <c r="M29" s="41">
        <v>191495.52</v>
      </c>
      <c r="N29" s="41">
        <f>+F29-M29</f>
        <v>-179005.38</v>
      </c>
      <c r="O29" s="157"/>
      <c r="P29" s="42"/>
    </row>
    <row r="30" spans="1:18" ht="21" customHeight="1" x14ac:dyDescent="0.25">
      <c r="A30" s="130"/>
      <c r="B30" s="153"/>
      <c r="C30" s="144" t="s">
        <v>150</v>
      </c>
      <c r="D30" s="41">
        <v>31736.33</v>
      </c>
      <c r="E30" s="41">
        <v>25647.21</v>
      </c>
      <c r="F30" s="25">
        <f t="shared" si="11"/>
        <v>6089.1200000000026</v>
      </c>
      <c r="G30" s="41">
        <v>32169.48</v>
      </c>
      <c r="H30" s="41">
        <f>+D30-G30</f>
        <v>-433.14999999999782</v>
      </c>
      <c r="I30" s="41">
        <f>504005.57-I36</f>
        <v>126465.57</v>
      </c>
      <c r="J30" s="41">
        <f>+F30-I30</f>
        <v>-120376.45000000001</v>
      </c>
      <c r="K30" s="41">
        <v>99456.780000000028</v>
      </c>
      <c r="L30" s="41">
        <f t="shared" ref="L30" si="12">+D30-K30</f>
        <v>-67720.450000000026</v>
      </c>
      <c r="M30" s="41">
        <v>109577.48</v>
      </c>
      <c r="N30" s="41">
        <f t="shared" ref="N30" si="13">+F30-M30</f>
        <v>-103488.35999999999</v>
      </c>
      <c r="O30" s="157"/>
      <c r="P30" s="26"/>
    </row>
    <row r="31" spans="1:18" ht="21" customHeight="1" x14ac:dyDescent="0.25">
      <c r="A31" s="130"/>
      <c r="B31" s="153"/>
      <c r="C31" s="144" t="s">
        <v>151</v>
      </c>
      <c r="D31" s="41">
        <v>123954.32</v>
      </c>
      <c r="E31" s="41">
        <v>120637.44</v>
      </c>
      <c r="F31" s="25">
        <f t="shared" si="11"/>
        <v>3316.8800000000047</v>
      </c>
      <c r="G31" s="41">
        <v>100287.83</v>
      </c>
      <c r="H31" s="41">
        <f>+D31-G31</f>
        <v>23666.490000000005</v>
      </c>
      <c r="I31" s="41">
        <v>417662.37</v>
      </c>
      <c r="J31" s="41">
        <f>+F31-I31</f>
        <v>-414345.49</v>
      </c>
      <c r="K31" s="41">
        <v>1044873.59</v>
      </c>
      <c r="L31" s="41">
        <f>+D31-K31</f>
        <v>-920919.27</v>
      </c>
      <c r="M31" s="41">
        <v>521136.7</v>
      </c>
      <c r="N31" s="41">
        <f>+F31-M31</f>
        <v>-517819.82</v>
      </c>
      <c r="O31" s="157"/>
      <c r="P31" s="26"/>
    </row>
    <row r="32" spans="1:18" ht="6.75" customHeight="1" x14ac:dyDescent="0.25">
      <c r="A32" s="130"/>
      <c r="B32" s="153"/>
      <c r="C32" s="158"/>
      <c r="D32" s="159"/>
      <c r="E32" s="159"/>
      <c r="F32" s="126"/>
      <c r="G32" s="231"/>
      <c r="H32" s="230"/>
      <c r="I32" s="231"/>
      <c r="J32" s="230"/>
      <c r="K32" s="159"/>
      <c r="L32" s="160"/>
      <c r="M32" s="159"/>
      <c r="N32" s="160"/>
    </row>
    <row r="33" spans="1:17" ht="10.5" customHeight="1" x14ac:dyDescent="0.25">
      <c r="A33" s="130"/>
      <c r="B33" s="153"/>
      <c r="C33" s="140"/>
      <c r="D33" s="34"/>
      <c r="E33" s="34"/>
      <c r="F33" s="35"/>
      <c r="G33" s="34"/>
      <c r="H33" s="33"/>
      <c r="I33" s="34"/>
      <c r="J33" s="33"/>
      <c r="K33" s="34"/>
      <c r="L33" s="33"/>
      <c r="M33" s="34"/>
      <c r="N33" s="33"/>
      <c r="P33" s="42"/>
      <c r="Q33" s="1"/>
    </row>
    <row r="34" spans="1:17" ht="21" hidden="1" customHeight="1" x14ac:dyDescent="0.3">
      <c r="A34" s="130"/>
      <c r="B34" s="219" t="s">
        <v>152</v>
      </c>
      <c r="C34" s="140"/>
      <c r="D34" s="211">
        <f>SUM(D35:D37)</f>
        <v>0</v>
      </c>
      <c r="E34" s="211">
        <f>SUM(E35:E37)</f>
        <v>0</v>
      </c>
      <c r="F34" s="211">
        <f>D34-E34</f>
        <v>0</v>
      </c>
      <c r="G34" s="159">
        <f>SUM(G35:G37)</f>
        <v>0</v>
      </c>
      <c r="H34" s="160">
        <f>+H36+H37+H35</f>
        <v>0</v>
      </c>
      <c r="I34" s="159">
        <f>SUM(I35:I37)</f>
        <v>377540</v>
      </c>
      <c r="J34" s="160">
        <f>+J36+J37+J35</f>
        <v>-377540</v>
      </c>
      <c r="K34" s="37">
        <f>SUM(K35:K37)</f>
        <v>377426.33</v>
      </c>
      <c r="L34" s="37">
        <f>SUM(L35:L37)</f>
        <v>-377426.33</v>
      </c>
      <c r="M34" s="37">
        <f>SUM(M35:M37)</f>
        <v>1704</v>
      </c>
      <c r="N34" s="37">
        <f>SUM(N35:N37)</f>
        <v>-1704</v>
      </c>
    </row>
    <row r="35" spans="1:17" ht="21" hidden="1" customHeight="1" x14ac:dyDescent="0.25">
      <c r="A35" s="130"/>
      <c r="B35" s="219"/>
      <c r="C35" s="144" t="s">
        <v>123</v>
      </c>
      <c r="D35" s="161">
        <v>0</v>
      </c>
      <c r="E35" s="161">
        <v>0</v>
      </c>
      <c r="F35" s="162">
        <f>+D35-E35</f>
        <v>0</v>
      </c>
      <c r="G35" s="161">
        <v>0</v>
      </c>
      <c r="H35" s="41">
        <f>+D35-G35</f>
        <v>0</v>
      </c>
      <c r="I35" s="161">
        <v>0</v>
      </c>
      <c r="J35" s="41">
        <f>+F35-I35</f>
        <v>0</v>
      </c>
      <c r="K35" s="161">
        <v>26.33</v>
      </c>
      <c r="L35" s="41">
        <f>+D35-K35</f>
        <v>-26.33</v>
      </c>
      <c r="M35" s="161">
        <v>1704</v>
      </c>
      <c r="N35" s="41">
        <f>+F35-M35</f>
        <v>-1704</v>
      </c>
    </row>
    <row r="36" spans="1:17" ht="20.25" hidden="1" customHeight="1" x14ac:dyDescent="0.25">
      <c r="A36" s="130"/>
      <c r="B36" s="153"/>
      <c r="C36" s="144" t="s">
        <v>118</v>
      </c>
      <c r="D36" s="41">
        <v>0</v>
      </c>
      <c r="E36" s="41">
        <v>0</v>
      </c>
      <c r="F36" s="25">
        <f>+D36-E36</f>
        <v>0</v>
      </c>
      <c r="G36" s="41">
        <v>0</v>
      </c>
      <c r="H36" s="41">
        <f>+D36-G36</f>
        <v>0</v>
      </c>
      <c r="I36" s="41">
        <v>377540</v>
      </c>
      <c r="J36" s="41">
        <f>+F36-I36</f>
        <v>-377540</v>
      </c>
      <c r="K36" s="41">
        <v>377400</v>
      </c>
      <c r="L36" s="41">
        <f>+D36-K36</f>
        <v>-377400</v>
      </c>
      <c r="M36" s="41">
        <v>0</v>
      </c>
      <c r="N36" s="41">
        <f>+F36-M36</f>
        <v>0</v>
      </c>
    </row>
    <row r="37" spans="1:17" ht="20.25" hidden="1" customHeight="1" x14ac:dyDescent="0.25">
      <c r="A37" s="130"/>
      <c r="B37" s="220"/>
      <c r="C37" s="163" t="s">
        <v>119</v>
      </c>
      <c r="D37" s="30">
        <v>0</v>
      </c>
      <c r="E37" s="30">
        <v>0</v>
      </c>
      <c r="F37" s="68">
        <f>+D37-E37</f>
        <v>0</v>
      </c>
      <c r="G37" s="30">
        <v>0</v>
      </c>
      <c r="H37" s="30">
        <f>+D37-G37</f>
        <v>0</v>
      </c>
      <c r="I37" s="30">
        <v>0</v>
      </c>
      <c r="J37" s="30">
        <f>+F37-I37</f>
        <v>0</v>
      </c>
      <c r="K37" s="30">
        <v>0</v>
      </c>
      <c r="L37" s="30">
        <f>+D37-K37</f>
        <v>0</v>
      </c>
      <c r="M37" s="30">
        <v>0</v>
      </c>
      <c r="N37" s="30">
        <f>+F37-M37</f>
        <v>0</v>
      </c>
    </row>
    <row r="38" spans="1:17" ht="6.75" hidden="1" customHeight="1" x14ac:dyDescent="0.25">
      <c r="A38" s="130"/>
      <c r="B38" s="139"/>
      <c r="C38" s="140"/>
      <c r="D38" s="206"/>
      <c r="E38" s="206"/>
      <c r="F38" s="207"/>
      <c r="G38" s="206"/>
      <c r="H38" s="207"/>
      <c r="I38" s="206"/>
      <c r="J38" s="207"/>
      <c r="K38" s="206"/>
      <c r="L38" s="207"/>
      <c r="M38" s="206"/>
      <c r="N38" s="207"/>
      <c r="P38" s="164"/>
      <c r="Q38" s="164"/>
    </row>
    <row r="39" spans="1:17" ht="19.5" thickBot="1" x14ac:dyDescent="0.35">
      <c r="A39" s="130"/>
      <c r="B39" s="213" t="s">
        <v>94</v>
      </c>
      <c r="C39" s="147"/>
      <c r="D39" s="214">
        <f t="shared" ref="D39:L39" si="14">D27+D34</f>
        <v>778043.42999999993</v>
      </c>
      <c r="E39" s="214">
        <f t="shared" si="14"/>
        <v>617120.57000000007</v>
      </c>
      <c r="F39" s="215">
        <f t="shared" si="14"/>
        <v>160922.85999999987</v>
      </c>
      <c r="G39" s="216">
        <f t="shared" si="14"/>
        <v>796133.00999999989</v>
      </c>
      <c r="H39" s="217">
        <f t="shared" si="14"/>
        <v>-18089.579999999944</v>
      </c>
      <c r="I39" s="216">
        <f t="shared" ref="I39:J39" si="15">I27+I34</f>
        <v>3074420.32</v>
      </c>
      <c r="J39" s="217">
        <f t="shared" si="15"/>
        <v>-2913497.46</v>
      </c>
      <c r="K39" s="148">
        <f t="shared" si="14"/>
        <v>3654131.8600000003</v>
      </c>
      <c r="L39" s="149">
        <f t="shared" si="14"/>
        <v>-2876088.4299999997</v>
      </c>
      <c r="M39" s="148">
        <f t="shared" ref="M39:N39" si="16">M27+M34</f>
        <v>2751467.88</v>
      </c>
      <c r="N39" s="149">
        <f t="shared" si="16"/>
        <v>-2590545.0199999996</v>
      </c>
      <c r="Q39" s="42"/>
    </row>
    <row r="40" spans="1:17" ht="8.25" customHeight="1" thickTop="1" thickBot="1" x14ac:dyDescent="0.3">
      <c r="A40" s="130"/>
      <c r="B40" s="140"/>
      <c r="C40" s="140"/>
      <c r="D40" s="32"/>
      <c r="E40" s="199"/>
      <c r="F40" s="199"/>
      <c r="G40" s="32"/>
      <c r="H40" s="32"/>
      <c r="I40" s="32"/>
      <c r="J40" s="32"/>
      <c r="K40" s="32"/>
      <c r="L40" s="32"/>
      <c r="M40" s="32"/>
      <c r="N40" s="32"/>
      <c r="P40" s="1"/>
      <c r="Q40" s="1"/>
    </row>
    <row r="41" spans="1:17" ht="7.5" customHeight="1" thickTop="1" x14ac:dyDescent="0.25">
      <c r="A41" s="130"/>
      <c r="B41" s="221"/>
      <c r="C41" s="165"/>
      <c r="D41" s="201"/>
      <c r="E41" s="200"/>
      <c r="F41" s="200"/>
      <c r="G41" s="166"/>
      <c r="H41" s="167"/>
      <c r="I41" s="166"/>
      <c r="J41" s="167"/>
      <c r="K41" s="166"/>
      <c r="L41" s="167"/>
      <c r="M41" s="166"/>
      <c r="N41" s="167"/>
    </row>
    <row r="42" spans="1:17" ht="19.5" thickBot="1" x14ac:dyDescent="0.35">
      <c r="A42" s="130"/>
      <c r="B42" s="222" t="s">
        <v>117</v>
      </c>
      <c r="C42" s="265"/>
      <c r="D42" s="223">
        <f>+D23-D39</f>
        <v>-292308.41999999993</v>
      </c>
      <c r="E42" s="224">
        <f>E23-E39</f>
        <v>-260816.91000000009</v>
      </c>
      <c r="F42" s="223">
        <f>D42-E42</f>
        <v>-31491.509999999835</v>
      </c>
      <c r="G42" s="225">
        <f t="shared" ref="G42:N42" si="17">G23-G39</f>
        <v>127190.28000000014</v>
      </c>
      <c r="H42" s="225">
        <f t="shared" si="17"/>
        <v>-419498.69999999995</v>
      </c>
      <c r="I42" s="225">
        <f t="shared" ref="I42:J42" si="18">I23-I39</f>
        <v>-1443873.46</v>
      </c>
      <c r="J42" s="225">
        <f t="shared" si="18"/>
        <v>1412381.9499999997</v>
      </c>
      <c r="K42" s="168">
        <f t="shared" si="17"/>
        <v>-1618348.86</v>
      </c>
      <c r="L42" s="169">
        <f t="shared" si="17"/>
        <v>1326040.44</v>
      </c>
      <c r="M42" s="168">
        <f t="shared" si="17"/>
        <v>2463938.8199999994</v>
      </c>
      <c r="N42" s="169">
        <f t="shared" si="17"/>
        <v>-2495430.33</v>
      </c>
    </row>
    <row r="43" spans="1:17" ht="16.5" thickTop="1" x14ac:dyDescent="0.25">
      <c r="A43" s="130"/>
      <c r="B43" s="130"/>
      <c r="C43" s="130"/>
      <c r="D43" s="28"/>
      <c r="E43" s="28"/>
      <c r="F43" s="28"/>
      <c r="G43" s="28"/>
      <c r="I43" s="28"/>
      <c r="K43" s="28"/>
      <c r="M43" s="28"/>
    </row>
    <row r="44" spans="1:17" ht="15.75" x14ac:dyDescent="0.25">
      <c r="A44" s="130"/>
      <c r="B44" s="130"/>
      <c r="C44" s="130"/>
      <c r="D44" s="28"/>
      <c r="E44" s="130"/>
      <c r="F44" s="130"/>
      <c r="G44" s="130"/>
      <c r="H44" s="42"/>
      <c r="I44" s="130"/>
      <c r="J44" s="42"/>
      <c r="K44" s="130"/>
      <c r="L44" s="42"/>
      <c r="M44" s="130"/>
      <c r="N44" s="42"/>
    </row>
    <row r="45" spans="1:17" ht="15.75" x14ac:dyDescent="0.25">
      <c r="A45" s="130"/>
      <c r="B45" s="130"/>
      <c r="C45" s="130"/>
      <c r="D45" s="170"/>
      <c r="E45" s="130"/>
      <c r="F45" s="130"/>
      <c r="G45" s="130"/>
      <c r="H45" s="42"/>
      <c r="I45" s="130"/>
      <c r="J45" s="42"/>
      <c r="K45" s="28"/>
      <c r="L45" s="42"/>
      <c r="M45" s="28"/>
      <c r="N45" s="42"/>
    </row>
    <row r="46" spans="1:17" ht="15.75" x14ac:dyDescent="0.25">
      <c r="A46" s="130"/>
      <c r="B46" s="130"/>
      <c r="C46" s="130"/>
      <c r="D46" s="130"/>
      <c r="E46" s="130"/>
      <c r="F46" s="130"/>
      <c r="G46" s="130"/>
      <c r="I46" s="130"/>
      <c r="K46" s="130"/>
      <c r="M46" s="130"/>
    </row>
    <row r="50" spans="2:14" s="171" customFormat="1" ht="17.25" customHeight="1" x14ac:dyDescent="0.3">
      <c r="B50" s="308" t="s">
        <v>154</v>
      </c>
      <c r="C50" s="308"/>
      <c r="D50" s="308"/>
      <c r="E50" s="308"/>
      <c r="F50" s="308"/>
      <c r="G50" s="308"/>
      <c r="H50" s="308"/>
      <c r="I50" s="308"/>
      <c r="J50" s="308"/>
      <c r="K50" s="308"/>
      <c r="L50" s="308"/>
      <c r="M50" s="226"/>
      <c r="N50" s="226"/>
    </row>
    <row r="60" spans="2:14" x14ac:dyDescent="0.2">
      <c r="B60" s="208"/>
      <c r="C60" s="208"/>
    </row>
    <row r="61" spans="2:14" x14ac:dyDescent="0.2">
      <c r="B61" s="208"/>
      <c r="C61" s="208"/>
    </row>
    <row r="62" spans="2:14" x14ac:dyDescent="0.2">
      <c r="B62" s="208"/>
      <c r="C62" s="208"/>
      <c r="D62" s="1"/>
      <c r="G62" s="172"/>
      <c r="I62" s="172"/>
      <c r="K62" s="172"/>
      <c r="M62" s="172"/>
    </row>
    <row r="63" spans="2:14" x14ac:dyDescent="0.2">
      <c r="B63" s="208"/>
      <c r="C63" s="208"/>
      <c r="E63" s="1"/>
      <c r="F63" s="42"/>
    </row>
    <row r="67" spans="5:5" x14ac:dyDescent="0.2">
      <c r="E67" s="42"/>
    </row>
    <row r="68" spans="5:5" x14ac:dyDescent="0.2">
      <c r="E68" s="42"/>
    </row>
  </sheetData>
  <mergeCells count="15">
    <mergeCell ref="M5:M7"/>
    <mergeCell ref="N5:N7"/>
    <mergeCell ref="B50:L50"/>
    <mergeCell ref="A2:L2"/>
    <mergeCell ref="A3:L3"/>
    <mergeCell ref="A4:L4"/>
    <mergeCell ref="K5:K7"/>
    <mergeCell ref="L5:L7"/>
    <mergeCell ref="F5:F7"/>
    <mergeCell ref="D5:D7"/>
    <mergeCell ref="E5:E7"/>
    <mergeCell ref="H5:H7"/>
    <mergeCell ref="G5:G7"/>
    <mergeCell ref="I5:I7"/>
    <mergeCell ref="J5:J7"/>
  </mergeCells>
  <phoneticPr fontId="2" type="noConversion"/>
  <printOptions horizontalCentered="1"/>
  <pageMargins left="0.43307086614173229" right="0.23622047244094491" top="0.6692913385826772" bottom="0.31496062992125984" header="0" footer="0"/>
  <pageSetup scale="70" orientation="portrait" r:id="rId1"/>
  <headerFooter alignWithMargins="0"/>
  <ignoredErrors>
    <ignoredError sqref="F27 F34 F23:G23 F42 H34:I34 H23:I23 F17 F9 I30 K2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132"/>
  <sheetViews>
    <sheetView showGridLines="0" topLeftCell="A94" zoomScale="80" zoomScaleNormal="80" workbookViewId="0">
      <selection activeCell="F114" sqref="F114"/>
    </sheetView>
  </sheetViews>
  <sheetFormatPr baseColWidth="10" defaultRowHeight="12.75" x14ac:dyDescent="0.2"/>
  <cols>
    <col min="1" max="1" width="2.140625" style="2" customWidth="1"/>
    <col min="2" max="4" width="1.42578125" style="2" customWidth="1"/>
    <col min="5" max="5" width="52.28515625" style="2" customWidth="1"/>
    <col min="6" max="7" width="24" style="2" customWidth="1"/>
    <col min="8" max="8" width="22" style="2" customWidth="1"/>
    <col min="9" max="9" width="24.28515625" style="2" hidden="1" customWidth="1"/>
    <col min="10" max="10" width="21.5703125" style="2" hidden="1" customWidth="1"/>
    <col min="11" max="11" width="23.5703125" style="2" hidden="1" customWidth="1"/>
    <col min="12" max="12" width="21" style="2" hidden="1" customWidth="1"/>
    <col min="13" max="13" width="23.5703125" style="2" hidden="1" customWidth="1"/>
    <col min="14" max="14" width="21" style="2" hidden="1" customWidth="1"/>
    <col min="15" max="15" width="23.5703125" style="2" hidden="1" customWidth="1"/>
    <col min="16" max="16" width="21" style="2" hidden="1" customWidth="1"/>
    <col min="17" max="17" width="1.42578125" style="2" hidden="1" customWidth="1"/>
    <col min="18" max="18" width="11.42578125" style="2" hidden="1" customWidth="1"/>
    <col min="19" max="19" width="13" style="2" hidden="1" customWidth="1"/>
    <col min="20" max="21" width="13.7109375" style="2" hidden="1" customWidth="1"/>
    <col min="22" max="16384" width="11.42578125" style="2"/>
  </cols>
  <sheetData>
    <row r="2" spans="1:19" ht="21" x14ac:dyDescent="0.35">
      <c r="A2" s="2" t="s">
        <v>6</v>
      </c>
      <c r="B2" s="320" t="s">
        <v>7</v>
      </c>
      <c r="C2" s="320"/>
      <c r="D2" s="320"/>
      <c r="E2" s="320"/>
      <c r="F2" s="320"/>
      <c r="G2" s="320"/>
      <c r="H2" s="320"/>
      <c r="I2" s="320"/>
      <c r="J2" s="320"/>
      <c r="K2" s="204"/>
      <c r="L2" s="204"/>
      <c r="M2" s="204"/>
      <c r="N2" s="204"/>
      <c r="O2" s="204"/>
      <c r="P2" s="204"/>
    </row>
    <row r="3" spans="1:19" ht="18.75" x14ac:dyDescent="0.3">
      <c r="B3" s="319" t="s">
        <v>13</v>
      </c>
      <c r="C3" s="319"/>
      <c r="D3" s="319"/>
      <c r="E3" s="319"/>
      <c r="F3" s="319"/>
      <c r="G3" s="319"/>
      <c r="H3" s="319"/>
      <c r="I3" s="319"/>
      <c r="J3" s="319"/>
      <c r="K3" s="202"/>
      <c r="L3" s="202"/>
      <c r="M3" s="202"/>
      <c r="N3" s="202"/>
      <c r="O3" s="202"/>
      <c r="P3" s="202"/>
    </row>
    <row r="4" spans="1:19" x14ac:dyDescent="0.2">
      <c r="B4" s="321" t="s">
        <v>14</v>
      </c>
      <c r="C4" s="321"/>
      <c r="D4" s="321"/>
      <c r="E4" s="321"/>
      <c r="F4" s="321"/>
      <c r="G4" s="321"/>
      <c r="H4" s="321"/>
      <c r="I4" s="321"/>
      <c r="J4" s="321"/>
      <c r="K4" s="205"/>
      <c r="L4" s="205"/>
      <c r="M4" s="205"/>
      <c r="N4" s="205"/>
      <c r="O4" s="205"/>
      <c r="P4" s="205"/>
    </row>
    <row r="5" spans="1:19" ht="8.25" customHeight="1" x14ac:dyDescent="0.2">
      <c r="B5" s="321"/>
      <c r="C5" s="321"/>
      <c r="D5" s="321"/>
      <c r="E5" s="321"/>
      <c r="F5" s="321"/>
      <c r="G5" s="321"/>
      <c r="H5" s="321"/>
      <c r="I5" s="321"/>
      <c r="J5" s="321"/>
      <c r="K5" s="205"/>
      <c r="L5" s="205"/>
      <c r="M5" s="205"/>
      <c r="N5" s="205"/>
      <c r="O5" s="205"/>
      <c r="P5" s="205"/>
    </row>
    <row r="6" spans="1:19" ht="30" customHeight="1" x14ac:dyDescent="0.25">
      <c r="B6" s="4"/>
      <c r="C6" s="5"/>
      <c r="D6" s="5"/>
      <c r="E6" s="6"/>
      <c r="F6" s="7" t="s">
        <v>155</v>
      </c>
      <c r="G6" s="7" t="s">
        <v>153</v>
      </c>
      <c r="H6" s="8" t="s">
        <v>124</v>
      </c>
      <c r="I6" s="7" t="s">
        <v>157</v>
      </c>
      <c r="J6" s="9" t="s">
        <v>120</v>
      </c>
      <c r="K6" s="7" t="s">
        <v>134</v>
      </c>
      <c r="L6" s="9" t="s">
        <v>120</v>
      </c>
      <c r="M6" s="7" t="s">
        <v>128</v>
      </c>
      <c r="N6" s="9" t="s">
        <v>120</v>
      </c>
      <c r="O6" s="7" t="s">
        <v>125</v>
      </c>
      <c r="P6" s="9" t="s">
        <v>120</v>
      </c>
    </row>
    <row r="7" spans="1:19" ht="24" customHeight="1" x14ac:dyDescent="0.25">
      <c r="B7" s="10" t="s">
        <v>15</v>
      </c>
      <c r="C7" s="11"/>
      <c r="D7" s="11"/>
      <c r="E7" s="12"/>
      <c r="F7" s="13" t="s">
        <v>16</v>
      </c>
      <c r="G7" s="14">
        <v>-2</v>
      </c>
      <c r="H7" s="15" t="s">
        <v>17</v>
      </c>
      <c r="I7" s="14">
        <v>-2</v>
      </c>
      <c r="J7" s="15" t="s">
        <v>17</v>
      </c>
      <c r="K7" s="14">
        <v>-2</v>
      </c>
      <c r="L7" s="15" t="s">
        <v>17</v>
      </c>
      <c r="M7" s="14">
        <v>-2</v>
      </c>
      <c r="N7" s="15" t="s">
        <v>17</v>
      </c>
      <c r="O7" s="14">
        <v>-2</v>
      </c>
      <c r="P7" s="15" t="s">
        <v>17</v>
      </c>
    </row>
    <row r="8" spans="1:19" ht="21" customHeight="1" x14ac:dyDescent="0.3">
      <c r="B8" s="16" t="s">
        <v>4</v>
      </c>
      <c r="C8" s="17"/>
      <c r="D8" s="17"/>
      <c r="E8" s="18"/>
      <c r="F8" s="19">
        <f t="shared" ref="F8:L8" si="0">SUM(F9:F12)</f>
        <v>913540.87999999989</v>
      </c>
      <c r="G8" s="19">
        <f t="shared" ref="G8" si="1">SUM(G9:G12)</f>
        <v>948116.79</v>
      </c>
      <c r="H8" s="19">
        <f t="shared" si="0"/>
        <v>-34575.910000000033</v>
      </c>
      <c r="I8" s="19">
        <f>SUM(I9:I12)</f>
        <v>451902.24999999994</v>
      </c>
      <c r="J8" s="19">
        <f t="shared" si="0"/>
        <v>461638.63</v>
      </c>
      <c r="K8" s="19">
        <f>SUM(K9:K12)</f>
        <v>645057.92000000004</v>
      </c>
      <c r="L8" s="19">
        <f t="shared" si="0"/>
        <v>268482.95999999996</v>
      </c>
      <c r="M8" s="19">
        <f>SUM(M9:M12)</f>
        <v>514237.45</v>
      </c>
      <c r="N8" s="19">
        <f t="shared" ref="N8" si="2">SUM(N9:N12)</f>
        <v>-548813.3600000001</v>
      </c>
      <c r="O8" s="19">
        <f>SUM(O9:O12)</f>
        <v>781903.24</v>
      </c>
      <c r="P8" s="19">
        <f>SUM(P9:P12)</f>
        <v>131637.64000000001</v>
      </c>
      <c r="S8" s="1"/>
    </row>
    <row r="9" spans="1:19" ht="21" customHeight="1" x14ac:dyDescent="0.25">
      <c r="B9" s="20"/>
      <c r="C9" s="21" t="s">
        <v>18</v>
      </c>
      <c r="D9" s="22"/>
      <c r="E9" s="23"/>
      <c r="F9" s="24">
        <v>517.69000000000005</v>
      </c>
      <c r="G9" s="24">
        <v>264</v>
      </c>
      <c r="H9" s="25">
        <f>+F9-G9</f>
        <v>253.69000000000005</v>
      </c>
      <c r="I9" s="266">
        <v>89.43</v>
      </c>
      <c r="J9" s="25">
        <f>+F9-I9</f>
        <v>428.26000000000005</v>
      </c>
      <c r="K9" s="24">
        <v>247</v>
      </c>
      <c r="L9" s="25">
        <f>+F9-K9</f>
        <v>270.69000000000005</v>
      </c>
      <c r="M9" s="24">
        <v>80</v>
      </c>
      <c r="N9" s="25">
        <f>+H9-M9</f>
        <v>173.69000000000005</v>
      </c>
      <c r="O9" s="24">
        <v>1150</v>
      </c>
      <c r="P9" s="25">
        <f>+F9-O9</f>
        <v>-632.30999999999995</v>
      </c>
      <c r="R9" s="26"/>
      <c r="S9" s="26"/>
    </row>
    <row r="10" spans="1:19" ht="21" customHeight="1" x14ac:dyDescent="0.25">
      <c r="B10" s="27"/>
      <c r="C10" s="21" t="s">
        <v>19</v>
      </c>
      <c r="D10" s="28"/>
      <c r="E10" s="23"/>
      <c r="F10" s="24">
        <v>648695.85</v>
      </c>
      <c r="G10" s="24">
        <v>463045.43</v>
      </c>
      <c r="H10" s="25">
        <f>+F10-G10</f>
        <v>185650.41999999998</v>
      </c>
      <c r="I10" s="266">
        <v>250400.68</v>
      </c>
      <c r="J10" s="25">
        <f>+F10-I10</f>
        <v>398295.17</v>
      </c>
      <c r="K10" s="24">
        <v>388143.49</v>
      </c>
      <c r="L10" s="25">
        <f>+F10-K10</f>
        <v>260552.36</v>
      </c>
      <c r="M10" s="24">
        <v>271961.96000000002</v>
      </c>
      <c r="N10" s="25">
        <f>+H10-M10</f>
        <v>-86311.540000000037</v>
      </c>
      <c r="O10" s="24">
        <v>347168.66</v>
      </c>
      <c r="P10" s="25">
        <f t="shared" ref="P10:P12" si="3">+F10-O10</f>
        <v>301527.19</v>
      </c>
    </row>
    <row r="11" spans="1:19" ht="21" customHeight="1" x14ac:dyDescent="0.25">
      <c r="B11" s="27"/>
      <c r="C11" s="21" t="s">
        <v>20</v>
      </c>
      <c r="D11" s="28"/>
      <c r="E11" s="23"/>
      <c r="F11" s="24">
        <v>262293.05</v>
      </c>
      <c r="G11" s="24">
        <v>482773.07</v>
      </c>
      <c r="H11" s="25">
        <f>+F11-G11</f>
        <v>-220480.02000000002</v>
      </c>
      <c r="I11" s="266">
        <v>199377.85</v>
      </c>
      <c r="J11" s="25">
        <f>+F11-I11</f>
        <v>62915.199999999983</v>
      </c>
      <c r="K11" s="24">
        <v>254633.14</v>
      </c>
      <c r="L11" s="25">
        <f>+F11-K11</f>
        <v>7659.9099999999744</v>
      </c>
      <c r="M11" s="24">
        <v>240161.2</v>
      </c>
      <c r="N11" s="25">
        <f>+H11-M11</f>
        <v>-460641.22000000003</v>
      </c>
      <c r="O11" s="24">
        <v>431550.29</v>
      </c>
      <c r="P11" s="25">
        <f t="shared" si="3"/>
        <v>-169257.24</v>
      </c>
    </row>
    <row r="12" spans="1:19" ht="21" customHeight="1" x14ac:dyDescent="0.25">
      <c r="B12" s="27"/>
      <c r="C12" s="21" t="s">
        <v>21</v>
      </c>
      <c r="D12" s="28"/>
      <c r="E12" s="23"/>
      <c r="F12" s="29">
        <v>2034.29</v>
      </c>
      <c r="G12" s="29">
        <v>2034.29</v>
      </c>
      <c r="H12" s="30">
        <f>+F12-G12</f>
        <v>0</v>
      </c>
      <c r="I12" s="267">
        <v>2034.29</v>
      </c>
      <c r="J12" s="31">
        <f>+F12-I12</f>
        <v>0</v>
      </c>
      <c r="K12" s="29">
        <v>2034.29</v>
      </c>
      <c r="L12" s="31">
        <f>+F12-K12</f>
        <v>0</v>
      </c>
      <c r="M12" s="29">
        <v>2034.29</v>
      </c>
      <c r="N12" s="31">
        <f>+H12-M12</f>
        <v>-2034.29</v>
      </c>
      <c r="O12" s="29">
        <v>2034.29</v>
      </c>
      <c r="P12" s="30">
        <f t="shared" si="3"/>
        <v>0</v>
      </c>
    </row>
    <row r="13" spans="1:19" ht="21" customHeight="1" x14ac:dyDescent="0.25">
      <c r="B13" s="27"/>
      <c r="C13" s="32"/>
      <c r="D13" s="32"/>
      <c r="E13" s="33"/>
      <c r="F13" s="34"/>
      <c r="G13" s="34"/>
      <c r="H13" s="35"/>
      <c r="I13" s="268"/>
      <c r="J13" s="35"/>
      <c r="K13" s="34"/>
      <c r="L13" s="35"/>
      <c r="M13" s="34"/>
      <c r="N13" s="35"/>
      <c r="O13" s="34"/>
      <c r="P13" s="35"/>
    </row>
    <row r="14" spans="1:19" ht="21" customHeight="1" x14ac:dyDescent="0.3">
      <c r="B14" s="36" t="s">
        <v>3</v>
      </c>
      <c r="C14" s="22"/>
      <c r="D14" s="22"/>
      <c r="E14" s="33"/>
      <c r="F14" s="37">
        <f t="shared" ref="F14:M14" si="4">+F19+F20</f>
        <v>108421890.69</v>
      </c>
      <c r="G14" s="37">
        <f t="shared" ref="G14" si="5">+G19+G20</f>
        <v>108421890.69</v>
      </c>
      <c r="H14" s="37">
        <f t="shared" si="4"/>
        <v>0</v>
      </c>
      <c r="I14" s="269">
        <f t="shared" si="4"/>
        <v>100862212.45</v>
      </c>
      <c r="J14" s="37">
        <f t="shared" si="4"/>
        <v>7559678.2399999946</v>
      </c>
      <c r="K14" s="37">
        <f t="shared" ref="K14" si="6">+K19+K20</f>
        <v>100862212.45</v>
      </c>
      <c r="L14" s="37">
        <f t="shared" si="4"/>
        <v>7559678.2399999946</v>
      </c>
      <c r="M14" s="37">
        <f t="shared" si="4"/>
        <v>94511845.939999998</v>
      </c>
      <c r="N14" s="37">
        <f t="shared" ref="N14" si="7">+N19+N20</f>
        <v>-94511845.939999998</v>
      </c>
      <c r="O14" s="37">
        <f t="shared" ref="O14:P14" si="8">+O19+O20</f>
        <v>87676975.430000007</v>
      </c>
      <c r="P14" s="37">
        <f t="shared" si="8"/>
        <v>20744915.25999999</v>
      </c>
    </row>
    <row r="15" spans="1:19" ht="21" customHeight="1" x14ac:dyDescent="0.25">
      <c r="A15" s="38"/>
      <c r="B15" s="27"/>
      <c r="C15" s="21" t="s">
        <v>22</v>
      </c>
      <c r="D15" s="28"/>
      <c r="E15" s="39"/>
      <c r="F15" s="24">
        <v>108421890.69</v>
      </c>
      <c r="G15" s="24">
        <v>108421890.69</v>
      </c>
      <c r="H15" s="25">
        <f>+F15-G15</f>
        <v>0</v>
      </c>
      <c r="I15" s="266">
        <v>100862212.45</v>
      </c>
      <c r="J15" s="25">
        <f>+F15-I15</f>
        <v>7559678.2399999946</v>
      </c>
      <c r="K15" s="24">
        <v>100862212.45</v>
      </c>
      <c r="L15" s="25">
        <f>+F15-K15</f>
        <v>7559678.2399999946</v>
      </c>
      <c r="M15" s="24">
        <v>94511845.939999998</v>
      </c>
      <c r="N15" s="25">
        <f>+H15-M15</f>
        <v>-94511845.939999998</v>
      </c>
      <c r="O15" s="24">
        <v>87676975.430000007</v>
      </c>
      <c r="P15" s="25">
        <f>+F15-O15</f>
        <v>20744915.25999999</v>
      </c>
      <c r="S15" s="40"/>
    </row>
    <row r="16" spans="1:19" ht="21" hidden="1" customHeight="1" x14ac:dyDescent="0.25">
      <c r="B16" s="27"/>
      <c r="C16" s="21" t="s">
        <v>23</v>
      </c>
      <c r="D16" s="28"/>
      <c r="E16" s="39"/>
      <c r="F16" s="41">
        <v>0</v>
      </c>
      <c r="G16" s="41">
        <v>0</v>
      </c>
      <c r="H16" s="25">
        <f>+F16-G16</f>
        <v>0</v>
      </c>
      <c r="I16" s="270">
        <v>0</v>
      </c>
      <c r="J16" s="25">
        <f>+F16-I16</f>
        <v>0</v>
      </c>
      <c r="K16" s="41">
        <v>0</v>
      </c>
      <c r="L16" s="25">
        <f>+H16-K16</f>
        <v>0</v>
      </c>
      <c r="M16" s="41">
        <v>0</v>
      </c>
      <c r="N16" s="25">
        <f>+J16-M16</f>
        <v>0</v>
      </c>
      <c r="O16" s="41">
        <v>0</v>
      </c>
      <c r="P16" s="25">
        <f>+J16-O16</f>
        <v>0</v>
      </c>
    </row>
    <row r="17" spans="2:19" ht="21" hidden="1" customHeight="1" x14ac:dyDescent="0.25">
      <c r="B17" s="27"/>
      <c r="C17" s="21" t="s">
        <v>24</v>
      </c>
      <c r="D17" s="28"/>
      <c r="E17" s="39"/>
      <c r="F17" s="41">
        <v>0</v>
      </c>
      <c r="G17" s="41">
        <v>0</v>
      </c>
      <c r="H17" s="25">
        <f>+F17-G17</f>
        <v>0</v>
      </c>
      <c r="I17" s="270">
        <v>0</v>
      </c>
      <c r="J17" s="25">
        <f>+F17-I17</f>
        <v>0</v>
      </c>
      <c r="K17" s="41">
        <v>0</v>
      </c>
      <c r="L17" s="25">
        <f>+H17-K17</f>
        <v>0</v>
      </c>
      <c r="M17" s="41">
        <v>0</v>
      </c>
      <c r="N17" s="25">
        <f>+J17-M17</f>
        <v>0</v>
      </c>
      <c r="O17" s="41">
        <v>0</v>
      </c>
      <c r="P17" s="25">
        <f>+J17-O17</f>
        <v>0</v>
      </c>
      <c r="S17" s="42"/>
    </row>
    <row r="18" spans="2:19" ht="21" hidden="1" customHeight="1" x14ac:dyDescent="0.25">
      <c r="B18" s="27"/>
      <c r="C18" s="21" t="s">
        <v>25</v>
      </c>
      <c r="D18" s="28"/>
      <c r="E18" s="39"/>
      <c r="F18" s="43">
        <v>0</v>
      </c>
      <c r="G18" s="43">
        <v>0</v>
      </c>
      <c r="H18" s="31">
        <f>+F18-G18</f>
        <v>0</v>
      </c>
      <c r="I18" s="271">
        <v>0</v>
      </c>
      <c r="J18" s="31">
        <f>+F18-I18</f>
        <v>0</v>
      </c>
      <c r="K18" s="43">
        <v>0</v>
      </c>
      <c r="L18" s="31">
        <f>+H18-K18</f>
        <v>0</v>
      </c>
      <c r="M18" s="43">
        <v>0</v>
      </c>
      <c r="N18" s="31">
        <f>+J18-M18</f>
        <v>0</v>
      </c>
      <c r="O18" s="43">
        <v>0</v>
      </c>
      <c r="P18" s="31">
        <f>+J18-O18</f>
        <v>0</v>
      </c>
    </row>
    <row r="19" spans="2:19" ht="21" hidden="1" customHeight="1" x14ac:dyDescent="0.25">
      <c r="B19" s="27"/>
      <c r="C19" s="28"/>
      <c r="D19" s="28"/>
      <c r="E19" s="39" t="s">
        <v>26</v>
      </c>
      <c r="F19" s="44">
        <f t="shared" ref="F19:M19" si="9">SUM(F15:F18)</f>
        <v>108421890.69</v>
      </c>
      <c r="G19" s="44">
        <f t="shared" ref="G19" si="10">SUM(G15:G18)</f>
        <v>108421890.69</v>
      </c>
      <c r="H19" s="44">
        <f t="shared" si="9"/>
        <v>0</v>
      </c>
      <c r="I19" s="272">
        <f t="shared" si="9"/>
        <v>100862212.45</v>
      </c>
      <c r="J19" s="44">
        <f t="shared" si="9"/>
        <v>7559678.2399999946</v>
      </c>
      <c r="K19" s="44">
        <f t="shared" ref="K19" si="11">SUM(K15:K18)</f>
        <v>100862212.45</v>
      </c>
      <c r="L19" s="44">
        <f t="shared" si="9"/>
        <v>7559678.2399999946</v>
      </c>
      <c r="M19" s="44">
        <f t="shared" si="9"/>
        <v>94511845.939999998</v>
      </c>
      <c r="N19" s="44">
        <f t="shared" ref="N19" si="12">SUM(N15:N18)</f>
        <v>-94511845.939999998</v>
      </c>
      <c r="O19" s="44">
        <f t="shared" ref="O19:P19" si="13">SUM(O15:O18)</f>
        <v>87676975.430000007</v>
      </c>
      <c r="P19" s="44">
        <f t="shared" si="13"/>
        <v>20744915.25999999</v>
      </c>
    </row>
    <row r="20" spans="2:19" ht="21" hidden="1" customHeight="1" x14ac:dyDescent="0.25">
      <c r="B20" s="27"/>
      <c r="C20" s="45" t="s">
        <v>27</v>
      </c>
      <c r="D20" s="28"/>
      <c r="E20" s="46"/>
      <c r="F20" s="47">
        <v>0</v>
      </c>
      <c r="G20" s="47">
        <v>0</v>
      </c>
      <c r="H20" s="31">
        <f>+F20-G20</f>
        <v>0</v>
      </c>
      <c r="I20" s="273">
        <v>0</v>
      </c>
      <c r="J20" s="31">
        <f>+F20-I20</f>
        <v>0</v>
      </c>
      <c r="K20" s="47">
        <v>0</v>
      </c>
      <c r="L20" s="31">
        <f>+H20-K20</f>
        <v>0</v>
      </c>
      <c r="M20" s="47">
        <v>0</v>
      </c>
      <c r="N20" s="31">
        <f>+J20-M20</f>
        <v>0</v>
      </c>
      <c r="O20" s="47">
        <v>0</v>
      </c>
      <c r="P20" s="31">
        <f>+J20-O20</f>
        <v>0</v>
      </c>
      <c r="S20" s="42"/>
    </row>
    <row r="21" spans="2:19" ht="21" customHeight="1" x14ac:dyDescent="0.25">
      <c r="B21" s="27"/>
      <c r="C21" s="28"/>
      <c r="D21" s="28"/>
      <c r="E21" s="23"/>
      <c r="F21" s="34"/>
      <c r="G21" s="34"/>
      <c r="H21" s="35"/>
      <c r="I21" s="274"/>
      <c r="J21" s="35"/>
      <c r="K21" s="34"/>
      <c r="L21" s="35"/>
      <c r="M21" s="34"/>
      <c r="N21" s="35"/>
      <c r="O21" s="34"/>
      <c r="P21" s="35"/>
    </row>
    <row r="22" spans="2:19" ht="21" customHeight="1" x14ac:dyDescent="0.3">
      <c r="B22" s="36" t="s">
        <v>28</v>
      </c>
      <c r="C22" s="22"/>
      <c r="D22" s="22"/>
      <c r="E22" s="33"/>
      <c r="F22" s="48">
        <f t="shared" ref="F22:M22" si="14">+F23+F43</f>
        <v>8539983.200000003</v>
      </c>
      <c r="G22" s="48">
        <f t="shared" ref="G22" si="15">+G23+G43</f>
        <v>8566600.7099999785</v>
      </c>
      <c r="H22" s="48">
        <f t="shared" si="14"/>
        <v>-26617.509999981616</v>
      </c>
      <c r="I22" s="275">
        <f t="shared" si="14"/>
        <v>9040390.7699999958</v>
      </c>
      <c r="J22" s="48">
        <f t="shared" si="14"/>
        <v>-500407.56999998726</v>
      </c>
      <c r="K22" s="48">
        <f t="shared" ref="K22" si="16">+K23+K43</f>
        <v>8748353.400000006</v>
      </c>
      <c r="L22" s="48">
        <f t="shared" si="14"/>
        <v>-208370.19999999413</v>
      </c>
      <c r="M22" s="48">
        <f t="shared" si="14"/>
        <v>9761114.849999994</v>
      </c>
      <c r="N22" s="48">
        <f t="shared" ref="N22" si="17">+N23+N43</f>
        <v>-9787732.3599999696</v>
      </c>
      <c r="O22" s="48">
        <f t="shared" ref="O22:P22" si="18">+O23+O43</f>
        <v>10405773.840000004</v>
      </c>
      <c r="P22" s="48">
        <f t="shared" si="18"/>
        <v>102981275.79000002</v>
      </c>
    </row>
    <row r="23" spans="2:19" ht="21" customHeight="1" x14ac:dyDescent="0.3">
      <c r="B23" s="49" t="s">
        <v>95</v>
      </c>
      <c r="C23" s="50"/>
      <c r="E23" s="51"/>
      <c r="F23" s="52">
        <f t="shared" ref="F23:M23" si="19">+F38+F34+F29+F24</f>
        <v>113309085.02</v>
      </c>
      <c r="G23" s="52">
        <f t="shared" ref="G23" si="20">+G38+G34+G29+G24</f>
        <v>113413667.13999999</v>
      </c>
      <c r="H23" s="52">
        <f t="shared" si="19"/>
        <v>-104582.11999999592</v>
      </c>
      <c r="I23" s="276">
        <f t="shared" si="19"/>
        <v>119674120.63</v>
      </c>
      <c r="J23" s="52">
        <f t="shared" si="19"/>
        <v>-6365035.6099999938</v>
      </c>
      <c r="K23" s="52">
        <f t="shared" ref="K23" si="21">+K38+K34+K29+K24</f>
        <v>115439242.03</v>
      </c>
      <c r="L23" s="52">
        <f t="shared" si="19"/>
        <v>-2130157.0099999965</v>
      </c>
      <c r="M23" s="52">
        <f t="shared" si="19"/>
        <v>123525958.78</v>
      </c>
      <c r="N23" s="52">
        <f t="shared" ref="N23" si="22">+N38+N34+N29+N24</f>
        <v>-123630540.89999999</v>
      </c>
      <c r="O23" s="52">
        <f t="shared" ref="O23:P23" si="23">+O38+O34+O29+O24</f>
        <v>163320573.49000001</v>
      </c>
      <c r="P23" s="52">
        <f t="shared" si="23"/>
        <v>-50011488.469999999</v>
      </c>
    </row>
    <row r="24" spans="2:19" ht="21" customHeight="1" x14ac:dyDescent="0.3">
      <c r="B24" s="20"/>
      <c r="C24" s="35" t="s">
        <v>29</v>
      </c>
      <c r="D24" s="35"/>
      <c r="E24" s="53"/>
      <c r="F24" s="54">
        <f t="shared" ref="F24:L24" si="24">SUM(F25:F28)</f>
        <v>52607556.199999996</v>
      </c>
      <c r="G24" s="54">
        <f t="shared" ref="G24" si="25">SUM(G25:G28)</f>
        <v>52615941.029999994</v>
      </c>
      <c r="H24" s="54">
        <f t="shared" si="24"/>
        <v>-8384.8299999970477</v>
      </c>
      <c r="I24" s="277">
        <f t="shared" si="24"/>
        <v>53883451.189999998</v>
      </c>
      <c r="J24" s="54">
        <f t="shared" si="24"/>
        <v>-1275894.9899999967</v>
      </c>
      <c r="K24" s="54">
        <f t="shared" ref="K24" si="26">SUM(K25:K28)</f>
        <v>52964184.700000003</v>
      </c>
      <c r="L24" s="54">
        <f t="shared" si="24"/>
        <v>-356628.49999999837</v>
      </c>
      <c r="M24" s="54">
        <f t="shared" ref="M24" si="27">SUM(M25:M28)</f>
        <v>54676037.049999997</v>
      </c>
      <c r="N24" s="54">
        <f t="shared" ref="N24" si="28">SUM(N25:N28)</f>
        <v>-54684421.879999995</v>
      </c>
      <c r="O24" s="54">
        <f t="shared" ref="O24:P24" si="29">SUM(O25:O28)</f>
        <v>73950876.950000003</v>
      </c>
      <c r="P24" s="54">
        <f t="shared" si="29"/>
        <v>-21343320.75</v>
      </c>
    </row>
    <row r="25" spans="2:19" ht="21" customHeight="1" x14ac:dyDescent="0.25">
      <c r="B25" s="27"/>
      <c r="C25" s="28"/>
      <c r="D25" s="39" t="s">
        <v>30</v>
      </c>
      <c r="E25" s="39"/>
      <c r="F25" s="55">
        <v>35933485.859999999</v>
      </c>
      <c r="G25" s="55">
        <v>35942378.409999996</v>
      </c>
      <c r="H25" s="25">
        <f>+F25-G25</f>
        <v>-8892.5499999970198</v>
      </c>
      <c r="I25" s="278">
        <v>36390944.409999996</v>
      </c>
      <c r="J25" s="25">
        <f>+F25-I25</f>
        <v>-457458.54999999702</v>
      </c>
      <c r="K25" s="55">
        <v>35838485.469999999</v>
      </c>
      <c r="L25" s="25">
        <f>+F25-K25</f>
        <v>95000.390000000596</v>
      </c>
      <c r="M25" s="55">
        <v>36611186.93</v>
      </c>
      <c r="N25" s="25">
        <f>+H25-M25</f>
        <v>-36620079.479999997</v>
      </c>
      <c r="O25" s="55">
        <v>51405766</v>
      </c>
      <c r="P25" s="25">
        <f t="shared" ref="P25:P27" si="30">+F25-O25</f>
        <v>-15472280.140000001</v>
      </c>
    </row>
    <row r="26" spans="2:19" ht="21" customHeight="1" x14ac:dyDescent="0.25">
      <c r="B26" s="27"/>
      <c r="C26" s="28"/>
      <c r="D26" s="39" t="s">
        <v>31</v>
      </c>
      <c r="E26" s="39"/>
      <c r="F26" s="24">
        <v>14769617.16</v>
      </c>
      <c r="G26" s="24">
        <v>14769821.41</v>
      </c>
      <c r="H26" s="56">
        <f>+F26-G26</f>
        <v>-204.25</v>
      </c>
      <c r="I26" s="266">
        <v>13640921.92</v>
      </c>
      <c r="J26" s="56">
        <f>+F26-I26</f>
        <v>1128695.2400000002</v>
      </c>
      <c r="K26" s="24">
        <v>13443830.699999999</v>
      </c>
      <c r="L26" s="25">
        <f t="shared" ref="L26:L27" si="31">+F26-K26</f>
        <v>1325786.4600000009</v>
      </c>
      <c r="M26" s="24">
        <v>13768668.57</v>
      </c>
      <c r="N26" s="25">
        <f t="shared" ref="N26:N27" si="32">+H26-M26</f>
        <v>-13768872.82</v>
      </c>
      <c r="O26" s="24">
        <v>17984451.890000001</v>
      </c>
      <c r="P26" s="25">
        <f t="shared" si="30"/>
        <v>-3214834.7300000004</v>
      </c>
    </row>
    <row r="27" spans="2:19" ht="21" customHeight="1" x14ac:dyDescent="0.25">
      <c r="B27" s="27"/>
      <c r="C27" s="28"/>
      <c r="D27" s="39" t="s">
        <v>104</v>
      </c>
      <c r="E27" s="39"/>
      <c r="F27" s="57">
        <v>1904453.18</v>
      </c>
      <c r="G27" s="57">
        <v>1903741.21</v>
      </c>
      <c r="H27" s="58">
        <f>+F27-G27</f>
        <v>711.96999999997206</v>
      </c>
      <c r="I27" s="279">
        <v>3851584.86</v>
      </c>
      <c r="J27" s="58">
        <f>+F27-I27</f>
        <v>-1947131.68</v>
      </c>
      <c r="K27" s="57">
        <v>3681868.53</v>
      </c>
      <c r="L27" s="25">
        <f t="shared" si="31"/>
        <v>-1777415.3499999999</v>
      </c>
      <c r="M27" s="57">
        <v>4296181.55</v>
      </c>
      <c r="N27" s="25">
        <f t="shared" si="32"/>
        <v>-4295469.58</v>
      </c>
      <c r="O27" s="57">
        <v>4560659.0599999996</v>
      </c>
      <c r="P27" s="25">
        <f t="shared" si="30"/>
        <v>-2656205.88</v>
      </c>
    </row>
    <row r="28" spans="2:19" ht="21.75" hidden="1" customHeight="1" x14ac:dyDescent="0.25">
      <c r="B28" s="27"/>
      <c r="C28" s="28"/>
      <c r="D28" s="39" t="s">
        <v>103</v>
      </c>
      <c r="E28" s="39"/>
      <c r="F28" s="59">
        <v>0</v>
      </c>
      <c r="G28" s="59">
        <v>0</v>
      </c>
      <c r="H28" s="60">
        <f>+F28-G28</f>
        <v>0</v>
      </c>
      <c r="I28" s="280">
        <v>0</v>
      </c>
      <c r="J28" s="60">
        <f>+F28-I28</f>
        <v>0</v>
      </c>
      <c r="K28" s="59">
        <v>0</v>
      </c>
      <c r="L28" s="60">
        <f>+H28-K28</f>
        <v>0</v>
      </c>
      <c r="M28" s="59">
        <v>0</v>
      </c>
      <c r="N28" s="60">
        <f>+J28-M28</f>
        <v>0</v>
      </c>
      <c r="O28" s="59">
        <v>0</v>
      </c>
      <c r="P28" s="60">
        <f>+J28-O28</f>
        <v>0</v>
      </c>
    </row>
    <row r="29" spans="2:19" ht="21" customHeight="1" x14ac:dyDescent="0.3">
      <c r="B29" s="27"/>
      <c r="C29" s="35" t="s">
        <v>32</v>
      </c>
      <c r="D29" s="35"/>
      <c r="E29" s="53"/>
      <c r="F29" s="54">
        <f t="shared" ref="F29:M29" si="33">SUM(F30:F33)</f>
        <v>33246112.440000001</v>
      </c>
      <c r="G29" s="54">
        <f t="shared" ref="G29" si="34">SUM(G30:G33)</f>
        <v>33252769.349999998</v>
      </c>
      <c r="H29" s="54">
        <f t="shared" si="33"/>
        <v>-6656.9099999988684</v>
      </c>
      <c r="I29" s="277">
        <f t="shared" si="33"/>
        <v>36450095.799999997</v>
      </c>
      <c r="J29" s="54">
        <f t="shared" si="33"/>
        <v>-3203983.3599999989</v>
      </c>
      <c r="K29" s="54">
        <f t="shared" ref="K29" si="35">SUM(K30:K33)</f>
        <v>34740037.309999995</v>
      </c>
      <c r="L29" s="54">
        <f t="shared" si="33"/>
        <v>-1493924.869999998</v>
      </c>
      <c r="M29" s="54">
        <f t="shared" si="33"/>
        <v>36569434.809999995</v>
      </c>
      <c r="N29" s="54">
        <f t="shared" ref="N29" si="36">SUM(N30:N33)</f>
        <v>-36576091.719999999</v>
      </c>
      <c r="O29" s="54">
        <f t="shared" ref="O29:P29" si="37">SUM(O30:O33)</f>
        <v>45980476.529999994</v>
      </c>
      <c r="P29" s="54">
        <f t="shared" si="37"/>
        <v>-12734364.09</v>
      </c>
    </row>
    <row r="30" spans="2:19" ht="21" customHeight="1" x14ac:dyDescent="0.25">
      <c r="B30" s="27"/>
      <c r="C30" s="28"/>
      <c r="D30" s="39" t="s">
        <v>33</v>
      </c>
      <c r="E30" s="39"/>
      <c r="F30" s="57">
        <v>14793584.92</v>
      </c>
      <c r="G30" s="57">
        <v>14800373.949999999</v>
      </c>
      <c r="H30" s="61">
        <f>+F30-G30</f>
        <v>-6789.0299999993294</v>
      </c>
      <c r="I30" s="279">
        <v>16751238.52</v>
      </c>
      <c r="J30" s="61">
        <f>+F30-I30</f>
        <v>-1957653.5999999996</v>
      </c>
      <c r="K30" s="57">
        <v>15567079.279999999</v>
      </c>
      <c r="L30" s="25">
        <f t="shared" ref="L30:L32" si="38">+F30-K30</f>
        <v>-773494.3599999994</v>
      </c>
      <c r="M30" s="57">
        <v>16807343.469999999</v>
      </c>
      <c r="N30" s="25">
        <f t="shared" ref="N30:N32" si="39">+H30-M30</f>
        <v>-16814132.5</v>
      </c>
      <c r="O30" s="57">
        <v>21826962.210000001</v>
      </c>
      <c r="P30" s="25">
        <f t="shared" ref="P30:P32" si="40">+F30-O30</f>
        <v>-7033377.290000001</v>
      </c>
    </row>
    <row r="31" spans="2:19" ht="21" customHeight="1" x14ac:dyDescent="0.25">
      <c r="B31" s="27"/>
      <c r="C31" s="28"/>
      <c r="D31" s="39" t="s">
        <v>34</v>
      </c>
      <c r="E31" s="39"/>
      <c r="F31" s="24">
        <v>17818578.5</v>
      </c>
      <c r="G31" s="24">
        <v>17818575.52</v>
      </c>
      <c r="H31" s="62">
        <f>+F31-G31</f>
        <v>2.9800000004470348</v>
      </c>
      <c r="I31" s="266">
        <v>19059902.609999999</v>
      </c>
      <c r="J31" s="62">
        <f>+F31-I31</f>
        <v>-1241324.1099999994</v>
      </c>
      <c r="K31" s="24">
        <v>18535929.309999999</v>
      </c>
      <c r="L31" s="25">
        <f t="shared" si="38"/>
        <v>-717350.80999999866</v>
      </c>
      <c r="M31" s="24">
        <v>19122648.149999999</v>
      </c>
      <c r="N31" s="25">
        <f t="shared" si="39"/>
        <v>-19122645.169999998</v>
      </c>
      <c r="O31" s="24">
        <v>23425765.309999999</v>
      </c>
      <c r="P31" s="25">
        <f t="shared" si="40"/>
        <v>-5607186.8099999987</v>
      </c>
    </row>
    <row r="32" spans="2:19" ht="20.25" customHeight="1" x14ac:dyDescent="0.25">
      <c r="B32" s="27"/>
      <c r="C32" s="28"/>
      <c r="D32" s="63" t="s">
        <v>102</v>
      </c>
      <c r="E32" s="39"/>
      <c r="F32" s="57">
        <v>633949.02</v>
      </c>
      <c r="G32" s="57">
        <v>633819.88</v>
      </c>
      <c r="H32" s="56">
        <f>+F32-G32</f>
        <v>129.14000000001397</v>
      </c>
      <c r="I32" s="279">
        <v>638954.67000000004</v>
      </c>
      <c r="J32" s="62">
        <f>+F32-I32</f>
        <v>-5005.6500000000233</v>
      </c>
      <c r="K32" s="57">
        <v>637028.72</v>
      </c>
      <c r="L32" s="25">
        <f t="shared" si="38"/>
        <v>-3079.6999999999534</v>
      </c>
      <c r="M32" s="57">
        <v>639443.18999999994</v>
      </c>
      <c r="N32" s="25">
        <f t="shared" si="39"/>
        <v>-639314.04999999993</v>
      </c>
      <c r="O32" s="57">
        <v>727749.01</v>
      </c>
      <c r="P32" s="25">
        <f t="shared" si="40"/>
        <v>-93799.989999999991</v>
      </c>
    </row>
    <row r="33" spans="2:20" ht="15.75" hidden="1" customHeight="1" x14ac:dyDescent="0.25">
      <c r="B33" s="27"/>
      <c r="C33" s="28"/>
      <c r="D33" s="39" t="s">
        <v>103</v>
      </c>
      <c r="E33" s="39"/>
      <c r="F33" s="64">
        <v>0</v>
      </c>
      <c r="G33" s="64">
        <v>0</v>
      </c>
      <c r="H33" s="65">
        <f>+F33-G33</f>
        <v>0</v>
      </c>
      <c r="I33" s="281">
        <v>0</v>
      </c>
      <c r="J33" s="65">
        <f>+F33-I33</f>
        <v>0</v>
      </c>
      <c r="K33" s="64">
        <v>0</v>
      </c>
      <c r="L33" s="65">
        <f>+H33-K33</f>
        <v>0</v>
      </c>
      <c r="M33" s="64">
        <v>0</v>
      </c>
      <c r="N33" s="65">
        <f>+J33-M33</f>
        <v>0</v>
      </c>
      <c r="O33" s="64">
        <v>0</v>
      </c>
      <c r="P33" s="65">
        <f>+J33-O33</f>
        <v>0</v>
      </c>
    </row>
    <row r="34" spans="2:20" ht="21" customHeight="1" x14ac:dyDescent="0.3">
      <c r="B34" s="27"/>
      <c r="C34" s="35" t="s">
        <v>35</v>
      </c>
      <c r="D34" s="66"/>
      <c r="E34" s="67"/>
      <c r="F34" s="52">
        <f t="shared" ref="F34:M34" si="41">SUM(F35:F37)</f>
        <v>28359.4</v>
      </c>
      <c r="G34" s="52">
        <f t="shared" ref="G34" si="42">SUM(G35:G37)</f>
        <v>28359.4</v>
      </c>
      <c r="H34" s="54">
        <f t="shared" si="41"/>
        <v>0</v>
      </c>
      <c r="I34" s="276">
        <f t="shared" si="41"/>
        <v>32531.7</v>
      </c>
      <c r="J34" s="54">
        <f t="shared" si="41"/>
        <v>-4172.2999999999993</v>
      </c>
      <c r="K34" s="52">
        <f t="shared" ref="K34" si="43">SUM(K35:K37)</f>
        <v>32437.4</v>
      </c>
      <c r="L34" s="54">
        <f t="shared" si="41"/>
        <v>-4078</v>
      </c>
      <c r="M34" s="52">
        <f t="shared" si="41"/>
        <v>32531.7</v>
      </c>
      <c r="N34" s="54">
        <f t="shared" ref="N34" si="44">SUM(N35:N37)</f>
        <v>-32531.7</v>
      </c>
      <c r="O34" s="52">
        <f t="shared" ref="O34:P34" si="45">SUM(O35:O37)</f>
        <v>32779.1</v>
      </c>
      <c r="P34" s="54">
        <f t="shared" si="45"/>
        <v>-4419.6999999999971</v>
      </c>
      <c r="T34" s="1"/>
    </row>
    <row r="35" spans="2:20" ht="21" customHeight="1" x14ac:dyDescent="0.25">
      <c r="B35" s="27"/>
      <c r="C35" s="28"/>
      <c r="D35" s="39" t="s">
        <v>36</v>
      </c>
      <c r="E35" s="39"/>
      <c r="F35" s="55">
        <v>28359.4</v>
      </c>
      <c r="G35" s="55">
        <v>28359.4</v>
      </c>
      <c r="H35" s="25">
        <f>+F35-G35</f>
        <v>0</v>
      </c>
      <c r="I35" s="278">
        <v>32531.7</v>
      </c>
      <c r="J35" s="25">
        <f>+F35-I35</f>
        <v>-4172.2999999999993</v>
      </c>
      <c r="K35" s="55">
        <v>32437.4</v>
      </c>
      <c r="L35" s="25">
        <f t="shared" ref="L35" si="46">+F35-K35</f>
        <v>-4078</v>
      </c>
      <c r="M35" s="55">
        <v>32531.7</v>
      </c>
      <c r="N35" s="25">
        <f t="shared" ref="N35" si="47">+H35-M35</f>
        <v>-32531.7</v>
      </c>
      <c r="O35" s="55">
        <v>32779.1</v>
      </c>
      <c r="P35" s="25">
        <f>+F35-O35</f>
        <v>-4419.6999999999971</v>
      </c>
    </row>
    <row r="36" spans="2:20" ht="21" hidden="1" customHeight="1" x14ac:dyDescent="0.25">
      <c r="B36" s="27"/>
      <c r="C36" s="28"/>
      <c r="D36" s="39" t="s">
        <v>37</v>
      </c>
      <c r="E36" s="39"/>
      <c r="F36" s="41">
        <v>0</v>
      </c>
      <c r="G36" s="41">
        <v>0</v>
      </c>
      <c r="H36" s="25">
        <f>+F36-G36</f>
        <v>0</v>
      </c>
      <c r="I36" s="270">
        <v>0</v>
      </c>
      <c r="J36" s="25">
        <f>+F36-I36</f>
        <v>0</v>
      </c>
      <c r="K36" s="41">
        <v>0</v>
      </c>
      <c r="L36" s="25">
        <f>+H36-K36</f>
        <v>0</v>
      </c>
      <c r="M36" s="41">
        <v>0</v>
      </c>
      <c r="N36" s="25">
        <f>+J36-M36</f>
        <v>0</v>
      </c>
      <c r="O36" s="41">
        <v>0</v>
      </c>
      <c r="P36" s="25">
        <f>+J36-O36</f>
        <v>0</v>
      </c>
    </row>
    <row r="37" spans="2:20" ht="21" hidden="1" customHeight="1" x14ac:dyDescent="0.25">
      <c r="B37" s="27"/>
      <c r="C37" s="28"/>
      <c r="D37" s="39" t="s">
        <v>38</v>
      </c>
      <c r="E37" s="39"/>
      <c r="F37" s="30">
        <v>0</v>
      </c>
      <c r="G37" s="30">
        <v>0</v>
      </c>
      <c r="H37" s="68">
        <f>+F37-G37</f>
        <v>0</v>
      </c>
      <c r="I37" s="282">
        <v>0</v>
      </c>
      <c r="J37" s="68">
        <f>+F37-I37</f>
        <v>0</v>
      </c>
      <c r="K37" s="30">
        <v>0</v>
      </c>
      <c r="L37" s="68">
        <f>+H37-K37</f>
        <v>0</v>
      </c>
      <c r="M37" s="30">
        <v>0</v>
      </c>
      <c r="N37" s="68">
        <f>+J37-M37</f>
        <v>0</v>
      </c>
      <c r="O37" s="30">
        <v>0</v>
      </c>
      <c r="P37" s="68">
        <f>+J37-O37</f>
        <v>0</v>
      </c>
    </row>
    <row r="38" spans="2:20" ht="21" customHeight="1" x14ac:dyDescent="0.3">
      <c r="B38" s="27"/>
      <c r="C38" s="35" t="s">
        <v>39</v>
      </c>
      <c r="D38" s="35"/>
      <c r="E38" s="23"/>
      <c r="F38" s="52">
        <f t="shared" ref="F38:M38" si="48">SUM(F39:F42)</f>
        <v>27427056.98</v>
      </c>
      <c r="G38" s="52">
        <f t="shared" ref="G38" si="49">SUM(G39:G42)</f>
        <v>27516597.359999999</v>
      </c>
      <c r="H38" s="52">
        <f t="shared" si="48"/>
        <v>-89540.38</v>
      </c>
      <c r="I38" s="276">
        <f t="shared" si="48"/>
        <v>29308041.939999998</v>
      </c>
      <c r="J38" s="52">
        <f t="shared" si="48"/>
        <v>-1880984.9599999988</v>
      </c>
      <c r="K38" s="52">
        <f t="shared" ref="K38" si="50">SUM(K39:K42)</f>
        <v>27702582.620000001</v>
      </c>
      <c r="L38" s="52">
        <f t="shared" si="48"/>
        <v>-275525.64000000013</v>
      </c>
      <c r="M38" s="52">
        <f t="shared" si="48"/>
        <v>32247955.220000006</v>
      </c>
      <c r="N38" s="52">
        <f t="shared" ref="N38" si="51">SUM(N39:N42)</f>
        <v>-32337495.600000001</v>
      </c>
      <c r="O38" s="52">
        <f t="shared" ref="O38:P38" si="52">SUM(O39:O42)</f>
        <v>43356440.909999996</v>
      </c>
      <c r="P38" s="52">
        <f t="shared" si="52"/>
        <v>-15929383.93</v>
      </c>
    </row>
    <row r="39" spans="2:20" ht="21" customHeight="1" x14ac:dyDescent="0.25">
      <c r="B39" s="27"/>
      <c r="C39" s="28"/>
      <c r="D39" s="39" t="s">
        <v>40</v>
      </c>
      <c r="E39" s="39"/>
      <c r="F39" s="55">
        <v>19759321.18</v>
      </c>
      <c r="G39" s="55">
        <v>19806098.16</v>
      </c>
      <c r="H39" s="25">
        <f>+F39-G39</f>
        <v>-46776.980000000447</v>
      </c>
      <c r="I39" s="278">
        <v>21067720.93</v>
      </c>
      <c r="J39" s="25">
        <f>+F39-I39</f>
        <v>-1308399.75</v>
      </c>
      <c r="K39" s="55">
        <v>19963573.43</v>
      </c>
      <c r="L39" s="25">
        <f t="shared" ref="L39:L42" si="53">+F39-K39</f>
        <v>-204252.25</v>
      </c>
      <c r="M39" s="55">
        <v>22711986.600000001</v>
      </c>
      <c r="N39" s="25">
        <f t="shared" ref="N39:N42" si="54">+H39-M39</f>
        <v>-22758763.580000002</v>
      </c>
      <c r="O39" s="55">
        <v>30538394.98</v>
      </c>
      <c r="P39" s="25">
        <f t="shared" ref="P39:P42" si="55">+F39-O39</f>
        <v>-10779073.800000001</v>
      </c>
    </row>
    <row r="40" spans="2:20" ht="21" customHeight="1" x14ac:dyDescent="0.25">
      <c r="B40" s="27"/>
      <c r="C40" s="28"/>
      <c r="D40" s="39" t="s">
        <v>41</v>
      </c>
      <c r="E40" s="39"/>
      <c r="F40" s="55">
        <v>8958357.8000000007</v>
      </c>
      <c r="G40" s="55">
        <v>8999312.3200000003</v>
      </c>
      <c r="H40" s="25">
        <f>+F40-G40</f>
        <v>-40954.519999999553</v>
      </c>
      <c r="I40" s="278">
        <v>9800585.9399999995</v>
      </c>
      <c r="J40" s="25">
        <f>+F40-I40</f>
        <v>-842228.13999999873</v>
      </c>
      <c r="K40" s="55">
        <v>9028352.7100000009</v>
      </c>
      <c r="L40" s="25">
        <f t="shared" si="53"/>
        <v>-69994.910000000149</v>
      </c>
      <c r="M40" s="55">
        <v>11127223.41</v>
      </c>
      <c r="N40" s="25">
        <f t="shared" si="54"/>
        <v>-11168177.93</v>
      </c>
      <c r="O40" s="55">
        <v>14339946.380000001</v>
      </c>
      <c r="P40" s="25">
        <f t="shared" si="55"/>
        <v>-5381588.5800000001</v>
      </c>
    </row>
    <row r="41" spans="2:20" ht="21" customHeight="1" x14ac:dyDescent="0.25">
      <c r="B41" s="27"/>
      <c r="C41" s="28"/>
      <c r="D41" s="39" t="s">
        <v>105</v>
      </c>
      <c r="E41" s="39"/>
      <c r="F41" s="55">
        <v>711756.28</v>
      </c>
      <c r="G41" s="55">
        <v>714604.16</v>
      </c>
      <c r="H41" s="25">
        <f>+F41-G41</f>
        <v>-2847.8800000000047</v>
      </c>
      <c r="I41" s="278">
        <v>741431.68</v>
      </c>
      <c r="J41" s="25">
        <f>+F41-I41</f>
        <v>-29675.400000000023</v>
      </c>
      <c r="K41" s="55">
        <v>712803.76</v>
      </c>
      <c r="L41" s="25">
        <f t="shared" si="53"/>
        <v>-1047.4799999999814</v>
      </c>
      <c r="M41" s="55">
        <v>748993.56</v>
      </c>
      <c r="N41" s="25">
        <f t="shared" si="54"/>
        <v>-751841.44000000006</v>
      </c>
      <c r="O41" s="55">
        <v>815377.9</v>
      </c>
      <c r="P41" s="25">
        <f t="shared" si="55"/>
        <v>-103621.62</v>
      </c>
    </row>
    <row r="42" spans="2:20" ht="21" customHeight="1" x14ac:dyDescent="0.25">
      <c r="B42" s="27"/>
      <c r="C42" s="28"/>
      <c r="D42" s="39" t="s">
        <v>113</v>
      </c>
      <c r="E42" s="39"/>
      <c r="F42" s="69">
        <v>-2002378.28</v>
      </c>
      <c r="G42" s="69">
        <v>-2003417.28</v>
      </c>
      <c r="H42" s="68">
        <f>+F42-G42</f>
        <v>1039</v>
      </c>
      <c r="I42" s="283">
        <v>-2301696.61</v>
      </c>
      <c r="J42" s="68">
        <f>+F42-I42</f>
        <v>299318.32999999984</v>
      </c>
      <c r="K42" s="69">
        <v>-2002147.28</v>
      </c>
      <c r="L42" s="25">
        <f t="shared" si="53"/>
        <v>-231</v>
      </c>
      <c r="M42" s="69">
        <v>-2340248.35</v>
      </c>
      <c r="N42" s="25">
        <f t="shared" si="54"/>
        <v>2341287.35</v>
      </c>
      <c r="O42" s="69">
        <v>-2337278.35</v>
      </c>
      <c r="P42" s="25">
        <f t="shared" si="55"/>
        <v>334900.07000000007</v>
      </c>
    </row>
    <row r="43" spans="2:20" ht="21" customHeight="1" x14ac:dyDescent="0.3">
      <c r="B43" s="27" t="s">
        <v>116</v>
      </c>
      <c r="C43" s="35"/>
      <c r="D43" s="28"/>
      <c r="E43" s="70"/>
      <c r="F43" s="71">
        <f>-104769101.82</f>
        <v>-104769101.81999999</v>
      </c>
      <c r="G43" s="71">
        <v>-104847066.43000001</v>
      </c>
      <c r="H43" s="52">
        <f>+F43-G43</f>
        <v>77964.610000014305</v>
      </c>
      <c r="I43" s="284">
        <v>-110633729.86</v>
      </c>
      <c r="J43" s="52">
        <f>+F43-I43</f>
        <v>5864628.0400000066</v>
      </c>
      <c r="K43" s="71">
        <v>-106690888.63</v>
      </c>
      <c r="L43" s="71">
        <f>+F43-K43</f>
        <v>1921786.8100000024</v>
      </c>
      <c r="M43" s="71">
        <v>-113764843.93000001</v>
      </c>
      <c r="N43" s="71">
        <f>+H43-M43</f>
        <v>113842808.54000002</v>
      </c>
      <c r="O43" s="71">
        <v>-152914799.65000001</v>
      </c>
      <c r="P43" s="71">
        <f>+H43-O43</f>
        <v>152992764.26000002</v>
      </c>
    </row>
    <row r="44" spans="2:20" ht="21" customHeight="1" x14ac:dyDescent="0.25">
      <c r="B44" s="27"/>
      <c r="C44" s="32"/>
      <c r="D44" s="32"/>
      <c r="E44" s="23"/>
      <c r="F44" s="34"/>
      <c r="G44" s="34"/>
      <c r="H44" s="35"/>
      <c r="I44" s="274"/>
      <c r="J44" s="35"/>
      <c r="K44" s="34"/>
      <c r="L44" s="35"/>
      <c r="M44" s="34"/>
      <c r="N44" s="35"/>
      <c r="O44" s="34"/>
      <c r="P44" s="35"/>
    </row>
    <row r="45" spans="2:20" ht="21" customHeight="1" x14ac:dyDescent="0.3">
      <c r="B45" s="36" t="s">
        <v>42</v>
      </c>
      <c r="D45" s="22"/>
      <c r="E45" s="33"/>
      <c r="F45" s="72">
        <f t="shared" ref="F45:M45" si="56">+F48+F49</f>
        <v>5288777.8100000005</v>
      </c>
      <c r="G45" s="72">
        <f t="shared" ref="G45" si="57">+G48+G49</f>
        <v>5302606.74</v>
      </c>
      <c r="H45" s="72">
        <f t="shared" si="56"/>
        <v>-13828.929999999702</v>
      </c>
      <c r="I45" s="285">
        <f t="shared" si="56"/>
        <v>5938464.1700000009</v>
      </c>
      <c r="J45" s="72">
        <f t="shared" si="56"/>
        <v>-649686.36000000034</v>
      </c>
      <c r="K45" s="72">
        <f t="shared" ref="K45" si="58">+K48+K49</f>
        <v>5389126.0300000003</v>
      </c>
      <c r="L45" s="72">
        <f t="shared" si="56"/>
        <v>-100348.21999999974</v>
      </c>
      <c r="M45" s="72">
        <f t="shared" si="56"/>
        <v>5901088.2699999996</v>
      </c>
      <c r="N45" s="72">
        <f t="shared" ref="N45" si="59">+N48+N49</f>
        <v>-5914917.1999999993</v>
      </c>
      <c r="O45" s="72">
        <f t="shared" ref="O45:P45" si="60">+O48+O49</f>
        <v>7104278.8100000015</v>
      </c>
      <c r="P45" s="72">
        <f t="shared" si="60"/>
        <v>-1815501</v>
      </c>
    </row>
    <row r="46" spans="2:20" ht="21" customHeight="1" x14ac:dyDescent="0.25">
      <c r="B46" s="27"/>
      <c r="C46" s="39" t="s">
        <v>43</v>
      </c>
      <c r="D46" s="28"/>
      <c r="E46" s="39"/>
      <c r="F46" s="24">
        <v>0</v>
      </c>
      <c r="G46" s="24">
        <v>0</v>
      </c>
      <c r="H46" s="25">
        <f>+F46-G46</f>
        <v>0</v>
      </c>
      <c r="I46" s="266">
        <v>0</v>
      </c>
      <c r="J46" s="25">
        <f>+F46-I46</f>
        <v>0</v>
      </c>
      <c r="K46" s="24">
        <v>0</v>
      </c>
      <c r="L46" s="25">
        <f>+F46-K46</f>
        <v>0</v>
      </c>
      <c r="M46" s="24">
        <v>9448.42</v>
      </c>
      <c r="N46" s="25">
        <f>+H46-M46</f>
        <v>-9448.42</v>
      </c>
      <c r="O46" s="24">
        <v>39055.96</v>
      </c>
      <c r="P46" s="25">
        <f t="shared" ref="P46:P47" si="61">+F46-O46</f>
        <v>-39055.96</v>
      </c>
    </row>
    <row r="47" spans="2:20" ht="21" customHeight="1" x14ac:dyDescent="0.25">
      <c r="B47" s="27"/>
      <c r="C47" s="39" t="s">
        <v>44</v>
      </c>
      <c r="D47" s="28"/>
      <c r="E47" s="39"/>
      <c r="F47" s="24">
        <v>10055263.720000001</v>
      </c>
      <c r="G47" s="24">
        <v>10306995.82</v>
      </c>
      <c r="H47" s="30">
        <f>+F47-G47</f>
        <v>-251732.09999999963</v>
      </c>
      <c r="I47" s="266">
        <v>11578033.73</v>
      </c>
      <c r="J47" s="25">
        <f>+F47-I47</f>
        <v>-1522770.0099999998</v>
      </c>
      <c r="K47" s="24">
        <v>10492576.220000001</v>
      </c>
      <c r="L47" s="25">
        <f>+F47-K47</f>
        <v>-437312.5</v>
      </c>
      <c r="M47" s="24">
        <v>11857229.609999999</v>
      </c>
      <c r="N47" s="25">
        <f>+H47-M47</f>
        <v>-12108961.709999999</v>
      </c>
      <c r="O47" s="24">
        <v>13067232.65</v>
      </c>
      <c r="P47" s="25">
        <f t="shared" si="61"/>
        <v>-3011968.9299999997</v>
      </c>
      <c r="S47" s="26"/>
    </row>
    <row r="48" spans="2:20" ht="21" customHeight="1" x14ac:dyDescent="0.25">
      <c r="B48" s="27"/>
      <c r="C48" s="39" t="s">
        <v>26</v>
      </c>
      <c r="D48" s="28"/>
      <c r="E48" s="39"/>
      <c r="F48" s="44">
        <f>SUM(F46:F47)</f>
        <v>10055263.720000001</v>
      </c>
      <c r="G48" s="44">
        <f>SUM(G46:G47)</f>
        <v>10306995.82</v>
      </c>
      <c r="H48" s="44">
        <f>+H47+H46</f>
        <v>-251732.09999999963</v>
      </c>
      <c r="I48" s="272">
        <f>SUM(I46:I47)</f>
        <v>11578033.73</v>
      </c>
      <c r="J48" s="44">
        <f t="shared" ref="J48:P48" si="62">SUM(J46:J47)</f>
        <v>-1522770.0099999998</v>
      </c>
      <c r="K48" s="44">
        <f>SUM(K46:K47)</f>
        <v>10492576.220000001</v>
      </c>
      <c r="L48" s="44">
        <f t="shared" si="62"/>
        <v>-437312.5</v>
      </c>
      <c r="M48" s="44">
        <f>SUM(M46:M47)</f>
        <v>11866678.029999999</v>
      </c>
      <c r="N48" s="44">
        <f t="shared" ref="N48" si="63">SUM(N46:N47)</f>
        <v>-12118410.129999999</v>
      </c>
      <c r="O48" s="44">
        <f t="shared" si="62"/>
        <v>13106288.610000001</v>
      </c>
      <c r="P48" s="44">
        <f t="shared" si="62"/>
        <v>-3051024.8899999997</v>
      </c>
    </row>
    <row r="49" spans="2:19" ht="21" customHeight="1" x14ac:dyDescent="0.25">
      <c r="B49" s="27"/>
      <c r="C49" s="39" t="s">
        <v>45</v>
      </c>
      <c r="D49" s="28"/>
      <c r="E49" s="39"/>
      <c r="F49" s="47">
        <v>-4766485.91</v>
      </c>
      <c r="G49" s="47">
        <v>-5004389.08</v>
      </c>
      <c r="H49" s="73">
        <f>+F49-G49</f>
        <v>237903.16999999993</v>
      </c>
      <c r="I49" s="273">
        <v>-5639569.5599999996</v>
      </c>
      <c r="J49" s="73">
        <f>+F49-I49</f>
        <v>873083.64999999944</v>
      </c>
      <c r="K49" s="47">
        <v>-5103450.1900000004</v>
      </c>
      <c r="L49" s="73">
        <f>+F49-K49</f>
        <v>336964.28000000026</v>
      </c>
      <c r="M49" s="47">
        <v>-5965589.7599999998</v>
      </c>
      <c r="N49" s="73">
        <f>+H49-M49</f>
        <v>6203492.9299999997</v>
      </c>
      <c r="O49" s="47">
        <v>-6002009.7999999998</v>
      </c>
      <c r="P49" s="44">
        <f>+F49-O49</f>
        <v>1235523.8899999997</v>
      </c>
      <c r="S49" s="26"/>
    </row>
    <row r="50" spans="2:19" ht="21" customHeight="1" x14ac:dyDescent="0.25">
      <c r="B50" s="27"/>
      <c r="C50" s="32"/>
      <c r="D50" s="32"/>
      <c r="E50" s="23"/>
      <c r="F50" s="34"/>
      <c r="G50" s="34"/>
      <c r="H50" s="35"/>
      <c r="I50" s="274"/>
      <c r="J50" s="35"/>
      <c r="K50" s="34"/>
      <c r="L50" s="35"/>
      <c r="M50" s="34"/>
      <c r="N50" s="35"/>
      <c r="O50" s="34"/>
      <c r="P50" s="35"/>
    </row>
    <row r="51" spans="2:19" ht="21" customHeight="1" x14ac:dyDescent="0.3">
      <c r="B51" s="36" t="s">
        <v>5</v>
      </c>
      <c r="D51" s="22"/>
      <c r="E51" s="33"/>
      <c r="F51" s="72">
        <f t="shared" ref="F51:M51" si="64">SUM(F52:F56)</f>
        <v>4149929.69</v>
      </c>
      <c r="G51" s="72">
        <f t="shared" ref="G51" si="65">SUM(G52:G56)</f>
        <v>4117225.61</v>
      </c>
      <c r="H51" s="72">
        <f t="shared" si="64"/>
        <v>32704.079999999882</v>
      </c>
      <c r="I51" s="285">
        <f t="shared" si="64"/>
        <v>4820733.0599999996</v>
      </c>
      <c r="J51" s="72">
        <f t="shared" si="64"/>
        <v>-670803.36999999988</v>
      </c>
      <c r="K51" s="72">
        <f t="shared" ref="K51" si="66">SUM(K52:K56)</f>
        <v>4058158.79</v>
      </c>
      <c r="L51" s="72">
        <f t="shared" si="64"/>
        <v>91770.899999999849</v>
      </c>
      <c r="M51" s="72">
        <f t="shared" si="64"/>
        <v>4641875.28</v>
      </c>
      <c r="N51" s="72">
        <f t="shared" ref="N51" si="67">SUM(N52:N56)</f>
        <v>-4609171.2000000011</v>
      </c>
      <c r="O51" s="72">
        <f t="shared" ref="O51:P51" si="68">SUM(O52:O56)</f>
        <v>4179610.44</v>
      </c>
      <c r="P51" s="72">
        <f t="shared" si="68"/>
        <v>-29680.750000000236</v>
      </c>
    </row>
    <row r="52" spans="2:19" ht="21" customHeight="1" x14ac:dyDescent="0.25">
      <c r="B52" s="74"/>
      <c r="C52" s="39" t="s">
        <v>46</v>
      </c>
      <c r="D52" s="45"/>
      <c r="E52" s="39"/>
      <c r="F52" s="41">
        <v>89854.48</v>
      </c>
      <c r="G52" s="41">
        <v>91167.55</v>
      </c>
      <c r="H52" s="25">
        <f>+F52-G52</f>
        <v>-1313.070000000007</v>
      </c>
      <c r="I52" s="270">
        <v>116085.22</v>
      </c>
      <c r="J52" s="25">
        <f>+F52-I52</f>
        <v>-26230.740000000005</v>
      </c>
      <c r="K52" s="41">
        <v>23141.98</v>
      </c>
      <c r="L52" s="25">
        <f>+F52-K52</f>
        <v>66712.5</v>
      </c>
      <c r="M52" s="41">
        <v>21264.639999999999</v>
      </c>
      <c r="N52" s="25">
        <f>+H52-M52</f>
        <v>-22577.710000000006</v>
      </c>
      <c r="O52" s="41">
        <v>20058.79</v>
      </c>
      <c r="P52" s="25">
        <f t="shared" ref="P52:P56" si="69">+F52-O52</f>
        <v>69795.69</v>
      </c>
      <c r="R52" s="26"/>
    </row>
    <row r="53" spans="2:19" ht="21" customHeight="1" x14ac:dyDescent="0.25">
      <c r="B53" s="74"/>
      <c r="C53" s="39" t="s">
        <v>47</v>
      </c>
      <c r="D53" s="45"/>
      <c r="E53" s="39"/>
      <c r="F53" s="41">
        <v>30.02</v>
      </c>
      <c r="G53" s="41">
        <v>0</v>
      </c>
      <c r="H53" s="25">
        <f>+F53-G53</f>
        <v>30.02</v>
      </c>
      <c r="I53" s="270">
        <v>35.369999999999997</v>
      </c>
      <c r="J53" s="25">
        <f>+F53-I53</f>
        <v>-5.3499999999999979</v>
      </c>
      <c r="K53" s="41">
        <v>0</v>
      </c>
      <c r="L53" s="25">
        <f t="shared" ref="L53:L56" si="70">+F53-K53</f>
        <v>30.02</v>
      </c>
      <c r="M53" s="41">
        <v>0</v>
      </c>
      <c r="N53" s="25">
        <f t="shared" ref="N53:N56" si="71">+H53-M53</f>
        <v>30.02</v>
      </c>
      <c r="O53" s="41">
        <v>0</v>
      </c>
      <c r="P53" s="25">
        <f t="shared" si="69"/>
        <v>30.02</v>
      </c>
      <c r="R53" s="26"/>
    </row>
    <row r="54" spans="2:19" ht="21" customHeight="1" x14ac:dyDescent="0.25">
      <c r="B54" s="74"/>
      <c r="C54" s="39" t="s">
        <v>48</v>
      </c>
      <c r="D54" s="45"/>
      <c r="E54" s="39"/>
      <c r="F54" s="41">
        <v>4038317.98</v>
      </c>
      <c r="G54" s="41">
        <v>4004330.85</v>
      </c>
      <c r="H54" s="25">
        <f>+F54-G54</f>
        <v>33987.129999999888</v>
      </c>
      <c r="I54" s="270">
        <v>4683727.84</v>
      </c>
      <c r="J54" s="25">
        <f>+F54-I54</f>
        <v>-645409.85999999987</v>
      </c>
      <c r="K54" s="41">
        <v>4013729.64</v>
      </c>
      <c r="L54" s="25">
        <f t="shared" si="70"/>
        <v>24588.339999999851</v>
      </c>
      <c r="M54" s="41">
        <v>4600152.1900000004</v>
      </c>
      <c r="N54" s="25">
        <f t="shared" si="71"/>
        <v>-4566165.0600000005</v>
      </c>
      <c r="O54" s="41">
        <v>4139944.49</v>
      </c>
      <c r="P54" s="25">
        <f t="shared" si="69"/>
        <v>-101626.51000000024</v>
      </c>
      <c r="R54" s="26"/>
    </row>
    <row r="55" spans="2:19" ht="21" customHeight="1" x14ac:dyDescent="0.25">
      <c r="B55" s="74"/>
      <c r="C55" s="39" t="s">
        <v>49</v>
      </c>
      <c r="D55" s="45"/>
      <c r="E55" s="39"/>
      <c r="F55" s="41">
        <v>20138.64</v>
      </c>
      <c r="G55" s="41">
        <v>20138.64</v>
      </c>
      <c r="H55" s="25">
        <f>+F55-G55</f>
        <v>0</v>
      </c>
      <c r="I55" s="270">
        <v>19296.060000000001</v>
      </c>
      <c r="J55" s="25">
        <f>+F55-I55</f>
        <v>842.57999999999811</v>
      </c>
      <c r="K55" s="41">
        <v>19698.599999999999</v>
      </c>
      <c r="L55" s="25">
        <f t="shared" si="70"/>
        <v>440.04000000000087</v>
      </c>
      <c r="M55" s="41">
        <v>18869.88</v>
      </c>
      <c r="N55" s="25">
        <f t="shared" si="71"/>
        <v>-18869.88</v>
      </c>
      <c r="O55" s="41">
        <v>18018.59</v>
      </c>
      <c r="P55" s="25">
        <f t="shared" si="69"/>
        <v>2120.0499999999993</v>
      </c>
    </row>
    <row r="56" spans="2:19" ht="21" customHeight="1" x14ac:dyDescent="0.25">
      <c r="B56" s="74"/>
      <c r="C56" s="39" t="s">
        <v>50</v>
      </c>
      <c r="D56" s="45"/>
      <c r="E56" s="39"/>
      <c r="F56" s="43">
        <v>1588.57</v>
      </c>
      <c r="G56" s="43">
        <v>1588.57</v>
      </c>
      <c r="H56" s="31">
        <f>+F56-G56</f>
        <v>0</v>
      </c>
      <c r="I56" s="271">
        <v>1588.57</v>
      </c>
      <c r="J56" s="31">
        <f>+F56-I56</f>
        <v>0</v>
      </c>
      <c r="K56" s="43">
        <v>1588.57</v>
      </c>
      <c r="L56" s="30">
        <f t="shared" si="70"/>
        <v>0</v>
      </c>
      <c r="M56" s="43">
        <v>1588.57</v>
      </c>
      <c r="N56" s="30">
        <f t="shared" si="71"/>
        <v>-1588.57</v>
      </c>
      <c r="O56" s="43">
        <v>1588.57</v>
      </c>
      <c r="P56" s="30">
        <f t="shared" si="69"/>
        <v>0</v>
      </c>
    </row>
    <row r="57" spans="2:19" ht="21" customHeight="1" x14ac:dyDescent="0.25">
      <c r="B57" s="74"/>
      <c r="C57" s="22"/>
      <c r="D57" s="22"/>
      <c r="E57" s="33"/>
      <c r="F57" s="27"/>
      <c r="G57" s="27"/>
      <c r="H57" s="75"/>
      <c r="I57" s="286"/>
      <c r="J57" s="75"/>
      <c r="K57" s="27"/>
      <c r="L57" s="75"/>
      <c r="M57" s="27"/>
      <c r="N57" s="75"/>
      <c r="O57" s="27"/>
      <c r="P57" s="75"/>
    </row>
    <row r="58" spans="2:19" ht="21" customHeight="1" x14ac:dyDescent="0.3">
      <c r="B58" s="36" t="s">
        <v>51</v>
      </c>
      <c r="D58" s="22"/>
      <c r="E58" s="33"/>
      <c r="F58" s="72">
        <f>+F59+F60</f>
        <v>50752.650000000023</v>
      </c>
      <c r="G58" s="72">
        <f>+G59+G60</f>
        <v>52168.610000000044</v>
      </c>
      <c r="H58" s="72">
        <f>+H59+H60</f>
        <v>-1415.960000000021</v>
      </c>
      <c r="I58" s="285">
        <f>+I59+I60</f>
        <v>64061.380000000005</v>
      </c>
      <c r="J58" s="72">
        <f t="shared" ref="J58:P58" si="72">+J59+J60</f>
        <v>-13308.729999999981</v>
      </c>
      <c r="K58" s="72">
        <f>+K59+K60</f>
        <v>57461.81</v>
      </c>
      <c r="L58" s="72">
        <f t="shared" si="72"/>
        <v>-6709.1599999999744</v>
      </c>
      <c r="M58" s="72">
        <f>+M59+M60</f>
        <v>70818.87</v>
      </c>
      <c r="N58" s="72">
        <f t="shared" ref="N58" si="73">+N59+N60</f>
        <v>-72234.830000000016</v>
      </c>
      <c r="O58" s="72">
        <f t="shared" si="72"/>
        <v>60952.890000000014</v>
      </c>
      <c r="P58" s="72">
        <f t="shared" si="72"/>
        <v>-10200.239999999991</v>
      </c>
    </row>
    <row r="59" spans="2:19" ht="21" customHeight="1" x14ac:dyDescent="0.25">
      <c r="B59" s="20"/>
      <c r="C59" s="56" t="s">
        <v>52</v>
      </c>
      <c r="D59" s="45"/>
      <c r="E59" s="56"/>
      <c r="F59" s="61">
        <v>437933.71</v>
      </c>
      <c r="G59" s="61">
        <v>437435.71</v>
      </c>
      <c r="H59" s="61">
        <f>+F59-G59</f>
        <v>498</v>
      </c>
      <c r="I59" s="287">
        <v>500469.26</v>
      </c>
      <c r="J59" s="61">
        <f>+F59-I59</f>
        <v>-62535.549999999988</v>
      </c>
      <c r="K59" s="61">
        <v>436995.71</v>
      </c>
      <c r="L59" s="25">
        <f t="shared" ref="L59:L60" si="74">+F59-K59</f>
        <v>938</v>
      </c>
      <c r="M59" s="61">
        <v>499979.98</v>
      </c>
      <c r="N59" s="25">
        <f t="shared" ref="N59:N60" si="75">+H59-M59</f>
        <v>-499481.98</v>
      </c>
      <c r="O59" s="61">
        <v>498159.46</v>
      </c>
      <c r="P59" s="25">
        <f t="shared" ref="P59:P60" si="76">+F59-O59</f>
        <v>-60225.75</v>
      </c>
    </row>
    <row r="60" spans="2:19" ht="21" customHeight="1" x14ac:dyDescent="0.25">
      <c r="B60" s="76"/>
      <c r="C60" s="60" t="s">
        <v>53</v>
      </c>
      <c r="D60" s="77"/>
      <c r="E60" s="60"/>
      <c r="F60" s="59">
        <v>-387181.06</v>
      </c>
      <c r="G60" s="59">
        <v>-385267.1</v>
      </c>
      <c r="H60" s="59">
        <f>+F60-G60</f>
        <v>-1913.960000000021</v>
      </c>
      <c r="I60" s="280">
        <v>-436407.88</v>
      </c>
      <c r="J60" s="59">
        <f>+F60-I60</f>
        <v>49226.820000000007</v>
      </c>
      <c r="K60" s="59">
        <v>-379533.9</v>
      </c>
      <c r="L60" s="78">
        <f t="shared" si="74"/>
        <v>-7647.1599999999744</v>
      </c>
      <c r="M60" s="59">
        <v>-429161.11</v>
      </c>
      <c r="N60" s="78">
        <f t="shared" si="75"/>
        <v>427247.14999999997</v>
      </c>
      <c r="O60" s="59">
        <v>-437206.57</v>
      </c>
      <c r="P60" s="78">
        <f t="shared" si="76"/>
        <v>50025.510000000009</v>
      </c>
    </row>
    <row r="61" spans="2:19" ht="21" customHeight="1" thickBot="1" x14ac:dyDescent="0.35">
      <c r="B61" s="79" t="s">
        <v>54</v>
      </c>
      <c r="C61" s="79"/>
      <c r="D61" s="80"/>
      <c r="E61" s="81"/>
      <c r="F61" s="82">
        <f>+F8+F14+F22+F45+F51+F58</f>
        <v>127364874.92</v>
      </c>
      <c r="G61" s="82">
        <f>+G8+G14+G22+G45+G51+G58</f>
        <v>127408609.14999998</v>
      </c>
      <c r="H61" s="83">
        <f>+H8+H14+H22+H45+H51+H58</f>
        <v>-43734.229999981486</v>
      </c>
      <c r="I61" s="82">
        <f>+I8+I14+I22+I45+I51+I58</f>
        <v>121177764.08</v>
      </c>
      <c r="J61" s="83">
        <f>+F61-I61</f>
        <v>6187110.8400000036</v>
      </c>
      <c r="K61" s="82">
        <f>+K8+K14+K22+K45+K51+K58</f>
        <v>119760370.40000002</v>
      </c>
      <c r="L61" s="83">
        <f>+F61-K61</f>
        <v>7604504.5199999809</v>
      </c>
      <c r="M61" s="82">
        <f>+M8+M14+M22+M45+M51+M58</f>
        <v>115400980.66</v>
      </c>
      <c r="N61" s="83">
        <f>+H61-M61</f>
        <v>-115444714.88999997</v>
      </c>
      <c r="O61" s="82">
        <f>+O8+O14+O22+O45+O51+O58</f>
        <v>110209494.65000001</v>
      </c>
      <c r="P61" s="83">
        <f>+F61-O61</f>
        <v>17155380.269999996</v>
      </c>
      <c r="R61" s="42"/>
    </row>
    <row r="62" spans="2:19" ht="15.75" x14ac:dyDescent="0.25">
      <c r="B62" s="84"/>
      <c r="C62" s="84"/>
      <c r="D62" s="84"/>
      <c r="E62" s="84"/>
      <c r="F62" s="32"/>
      <c r="G62" s="32"/>
      <c r="H62" s="32"/>
      <c r="I62" s="32"/>
      <c r="K62" s="32"/>
      <c r="M62" s="32"/>
      <c r="O62" s="32"/>
    </row>
    <row r="63" spans="2:19" ht="16.5" customHeight="1" x14ac:dyDescent="0.25">
      <c r="B63" s="322"/>
      <c r="C63" s="322"/>
      <c r="D63" s="322"/>
      <c r="E63" s="322"/>
      <c r="F63" s="322"/>
      <c r="G63" s="322"/>
      <c r="H63" s="322"/>
      <c r="I63" s="322"/>
      <c r="J63" s="322"/>
      <c r="K63" s="202"/>
      <c r="L63" s="202"/>
      <c r="M63" s="202"/>
      <c r="N63" s="202"/>
      <c r="O63" s="202"/>
      <c r="P63" s="202"/>
    </row>
    <row r="64" spans="2:19" ht="29.25" customHeight="1" x14ac:dyDescent="0.25">
      <c r="B64" s="85"/>
      <c r="C64" s="86"/>
      <c r="D64" s="86"/>
      <c r="E64" s="87"/>
      <c r="F64" s="7" t="s">
        <v>155</v>
      </c>
      <c r="G64" s="7" t="s">
        <v>153</v>
      </c>
      <c r="H64" s="8" t="s">
        <v>124</v>
      </c>
      <c r="I64" s="7" t="s">
        <v>157</v>
      </c>
      <c r="J64" s="9" t="s">
        <v>120</v>
      </c>
      <c r="K64" s="7" t="s">
        <v>134</v>
      </c>
      <c r="L64" s="198" t="s">
        <v>120</v>
      </c>
      <c r="M64" s="7" t="s">
        <v>128</v>
      </c>
      <c r="N64" s="198" t="s">
        <v>120</v>
      </c>
      <c r="O64" s="7" t="s">
        <v>125</v>
      </c>
      <c r="P64" s="198" t="s">
        <v>120</v>
      </c>
    </row>
    <row r="65" spans="2:20" ht="15.75" x14ac:dyDescent="0.25">
      <c r="B65" s="88" t="s">
        <v>55</v>
      </c>
      <c r="C65" s="89"/>
      <c r="D65" s="89"/>
      <c r="E65" s="90"/>
      <c r="F65" s="91" t="s">
        <v>16</v>
      </c>
      <c r="G65" s="92">
        <v>-2</v>
      </c>
      <c r="H65" s="93" t="s">
        <v>17</v>
      </c>
      <c r="I65" s="92">
        <v>-2</v>
      </c>
      <c r="J65" s="94" t="s">
        <v>17</v>
      </c>
      <c r="K65" s="92">
        <v>-2</v>
      </c>
      <c r="L65" s="94" t="s">
        <v>17</v>
      </c>
      <c r="M65" s="92">
        <v>-2</v>
      </c>
      <c r="N65" s="94" t="s">
        <v>17</v>
      </c>
      <c r="O65" s="92">
        <v>-2</v>
      </c>
      <c r="P65" s="94" t="s">
        <v>17</v>
      </c>
    </row>
    <row r="66" spans="2:20" ht="21" customHeight="1" x14ac:dyDescent="0.3">
      <c r="B66" s="95" t="s">
        <v>56</v>
      </c>
      <c r="C66" s="22"/>
      <c r="D66" s="22"/>
      <c r="E66" s="32"/>
      <c r="F66" s="37">
        <f>SUM(F67:F70)</f>
        <v>625576.35</v>
      </c>
      <c r="G66" s="37">
        <f>SUM(G67:G70)</f>
        <v>609207.32000000007</v>
      </c>
      <c r="H66" s="37">
        <f>F66-G66</f>
        <v>16369.029999999912</v>
      </c>
      <c r="I66" s="37">
        <f t="shared" ref="I66" si="77">SUM(I67:I70)</f>
        <v>538376.49999999988</v>
      </c>
      <c r="J66" s="37">
        <f t="shared" ref="J66:P66" si="78">SUM(J67:J70)</f>
        <v>87199.849999999991</v>
      </c>
      <c r="K66" s="37">
        <f t="shared" si="78"/>
        <v>671647.52</v>
      </c>
      <c r="L66" s="37">
        <f t="shared" si="78"/>
        <v>-46071.170000000035</v>
      </c>
      <c r="M66" s="37">
        <f t="shared" ref="M66:N66" si="79">SUM(M67:M70)</f>
        <v>564282.43999999994</v>
      </c>
      <c r="N66" s="37">
        <f t="shared" si="79"/>
        <v>-547913.41</v>
      </c>
      <c r="O66" s="37">
        <f t="shared" si="78"/>
        <v>515384.3</v>
      </c>
      <c r="P66" s="37">
        <f t="shared" si="78"/>
        <v>110192.04999999997</v>
      </c>
    </row>
    <row r="67" spans="2:20" ht="21" customHeight="1" x14ac:dyDescent="0.25">
      <c r="B67" s="96"/>
      <c r="C67" s="63" t="s">
        <v>110</v>
      </c>
      <c r="D67" s="63"/>
      <c r="E67" s="28"/>
      <c r="F67" s="74">
        <v>49792.83</v>
      </c>
      <c r="G67" s="74">
        <v>42914.91</v>
      </c>
      <c r="H67" s="58">
        <f>+F67-G67</f>
        <v>6877.9199999999983</v>
      </c>
      <c r="I67" s="288">
        <v>62342.92</v>
      </c>
      <c r="J67" s="58">
        <f>+F67-I67</f>
        <v>-12550.089999999997</v>
      </c>
      <c r="K67" s="74">
        <v>62240.32</v>
      </c>
      <c r="L67" s="58">
        <f>+F67-K67</f>
        <v>-12447.489999999998</v>
      </c>
      <c r="M67" s="74">
        <v>56729.22</v>
      </c>
      <c r="N67" s="58">
        <f>+H67-M67</f>
        <v>-49851.3</v>
      </c>
      <c r="O67" s="74">
        <v>102204.81</v>
      </c>
      <c r="P67" s="58">
        <f>+F67-O67</f>
        <v>-52411.979999999996</v>
      </c>
    </row>
    <row r="68" spans="2:20" ht="21" customHeight="1" x14ac:dyDescent="0.25">
      <c r="B68" s="96"/>
      <c r="C68" s="63" t="s">
        <v>57</v>
      </c>
      <c r="D68" s="45"/>
      <c r="E68" s="28"/>
      <c r="F68" s="74">
        <v>37329.18</v>
      </c>
      <c r="G68" s="74">
        <v>37206.99</v>
      </c>
      <c r="H68" s="58">
        <f>+F68-G68</f>
        <v>122.19000000000233</v>
      </c>
      <c r="I68" s="288">
        <v>38339.339999999997</v>
      </c>
      <c r="J68" s="58">
        <f>+F68-I68</f>
        <v>-1010.1599999999962</v>
      </c>
      <c r="K68" s="74">
        <v>42387.14</v>
      </c>
      <c r="L68" s="58">
        <f t="shared" ref="L68:L70" si="80">+F68-K68</f>
        <v>-5057.9599999999991</v>
      </c>
      <c r="M68" s="74">
        <v>43838.78</v>
      </c>
      <c r="N68" s="58">
        <f t="shared" ref="N68:N70" si="81">+H68-M68</f>
        <v>-43716.59</v>
      </c>
      <c r="O68" s="74">
        <v>42104.37</v>
      </c>
      <c r="P68" s="58">
        <f t="shared" ref="P68:P70" si="82">+F68-O68</f>
        <v>-4775.1900000000023</v>
      </c>
    </row>
    <row r="69" spans="2:20" ht="21" customHeight="1" x14ac:dyDescent="0.25">
      <c r="B69" s="96"/>
      <c r="C69" s="63" t="s">
        <v>58</v>
      </c>
      <c r="D69" s="45"/>
      <c r="E69" s="28"/>
      <c r="F69" s="74">
        <v>537888.85</v>
      </c>
      <c r="G69" s="74">
        <v>528558.04</v>
      </c>
      <c r="H69" s="58">
        <f>+F69-G69</f>
        <v>9330.8099999999395</v>
      </c>
      <c r="I69" s="288">
        <v>436691.29</v>
      </c>
      <c r="J69" s="58">
        <f>+F69-I69</f>
        <v>101197.56</v>
      </c>
      <c r="K69" s="74">
        <v>566726.89</v>
      </c>
      <c r="L69" s="58">
        <f t="shared" si="80"/>
        <v>-28838.040000000037</v>
      </c>
      <c r="M69" s="74">
        <v>462163.71</v>
      </c>
      <c r="N69" s="58">
        <f t="shared" si="81"/>
        <v>-452832.90000000008</v>
      </c>
      <c r="O69" s="74">
        <v>369734.94</v>
      </c>
      <c r="P69" s="58">
        <f t="shared" si="82"/>
        <v>168153.90999999997</v>
      </c>
    </row>
    <row r="70" spans="2:20" ht="21" customHeight="1" x14ac:dyDescent="0.25">
      <c r="B70" s="96"/>
      <c r="C70" s="63" t="s">
        <v>59</v>
      </c>
      <c r="D70" s="45"/>
      <c r="E70" s="28"/>
      <c r="F70" s="64">
        <v>565.49</v>
      </c>
      <c r="G70" s="64">
        <v>527.38</v>
      </c>
      <c r="H70" s="59">
        <f>+F70-G70</f>
        <v>38.110000000000014</v>
      </c>
      <c r="I70" s="281">
        <v>1002.95</v>
      </c>
      <c r="J70" s="59">
        <f>+F70-I70</f>
        <v>-437.46000000000004</v>
      </c>
      <c r="K70" s="64">
        <v>293.17</v>
      </c>
      <c r="L70" s="59">
        <f t="shared" si="80"/>
        <v>272.32</v>
      </c>
      <c r="M70" s="64">
        <v>1550.73</v>
      </c>
      <c r="N70" s="59">
        <f t="shared" si="81"/>
        <v>-1512.62</v>
      </c>
      <c r="O70" s="64">
        <v>1340.18</v>
      </c>
      <c r="P70" s="59">
        <f t="shared" si="82"/>
        <v>-774.69</v>
      </c>
    </row>
    <row r="71" spans="2:20" ht="21" customHeight="1" x14ac:dyDescent="0.25">
      <c r="B71" s="97"/>
      <c r="C71" s="84"/>
      <c r="D71" s="84"/>
      <c r="E71" s="84"/>
      <c r="F71" s="98"/>
      <c r="G71" s="98"/>
      <c r="H71" s="99"/>
      <c r="I71" s="289"/>
      <c r="J71" s="99"/>
      <c r="K71" s="98"/>
      <c r="L71" s="99"/>
      <c r="M71" s="98"/>
      <c r="N71" s="99"/>
      <c r="O71" s="98"/>
      <c r="P71" s="99"/>
    </row>
    <row r="72" spans="2:20" ht="21" customHeight="1" x14ac:dyDescent="0.3">
      <c r="B72" s="95" t="s">
        <v>60</v>
      </c>
      <c r="C72" s="22"/>
      <c r="D72" s="22"/>
      <c r="E72" s="32"/>
      <c r="F72" s="37">
        <f t="shared" ref="F72:M72" si="83">SUM(F73:F74)</f>
        <v>110405544.59999999</v>
      </c>
      <c r="G72" s="37">
        <f t="shared" ref="G72" si="84">SUM(G73:G74)</f>
        <v>110435544.59999999</v>
      </c>
      <c r="H72" s="37">
        <f t="shared" si="83"/>
        <v>-30000</v>
      </c>
      <c r="I72" s="269">
        <f t="shared" si="83"/>
        <v>111485544.59999999</v>
      </c>
      <c r="J72" s="37">
        <f t="shared" si="83"/>
        <v>-1080000</v>
      </c>
      <c r="K72" s="37">
        <f t="shared" ref="K72" si="85">SUM(K73:K74)</f>
        <v>110705544.59999999</v>
      </c>
      <c r="L72" s="37">
        <f t="shared" si="83"/>
        <v>-300000</v>
      </c>
      <c r="M72" s="37">
        <f t="shared" si="83"/>
        <v>111565544.59999999</v>
      </c>
      <c r="N72" s="37">
        <f t="shared" ref="N72" si="86">SUM(N73:N74)</f>
        <v>-111595544.59999999</v>
      </c>
      <c r="O72" s="37">
        <f t="shared" ref="O72:P72" si="87">SUM(O73:O74)</f>
        <v>111635544.59999999</v>
      </c>
      <c r="P72" s="37">
        <f t="shared" si="87"/>
        <v>-1230000</v>
      </c>
    </row>
    <row r="73" spans="2:20" ht="21" customHeight="1" x14ac:dyDescent="0.25">
      <c r="B73" s="100"/>
      <c r="C73" s="63" t="s">
        <v>61</v>
      </c>
      <c r="D73" s="28"/>
      <c r="E73" s="63"/>
      <c r="F73" s="101">
        <v>110405544.59999999</v>
      </c>
      <c r="G73" s="101">
        <v>110435544.59999999</v>
      </c>
      <c r="H73" s="102">
        <f>+F73-G73</f>
        <v>-30000</v>
      </c>
      <c r="I73" s="290">
        <v>111485544.59999999</v>
      </c>
      <c r="J73" s="102">
        <f>+F73-I73</f>
        <v>-1080000</v>
      </c>
      <c r="K73" s="101">
        <v>110705544.59999999</v>
      </c>
      <c r="L73" s="103">
        <f>+F73-K73</f>
        <v>-300000</v>
      </c>
      <c r="M73" s="101">
        <v>111565544.59999999</v>
      </c>
      <c r="N73" s="103">
        <f>+H73-M73</f>
        <v>-111595544.59999999</v>
      </c>
      <c r="O73" s="101">
        <v>111635544.59999999</v>
      </c>
      <c r="P73" s="103">
        <f>+F73-O73</f>
        <v>-1230000</v>
      </c>
    </row>
    <row r="74" spans="2:20" ht="21" hidden="1" customHeight="1" x14ac:dyDescent="0.25">
      <c r="B74" s="100"/>
      <c r="C74" s="63" t="s">
        <v>62</v>
      </c>
      <c r="D74" s="28"/>
      <c r="E74" s="63"/>
      <c r="F74" s="43">
        <v>0</v>
      </c>
      <c r="G74" s="43">
        <v>0</v>
      </c>
      <c r="H74" s="31">
        <f>+F74-G74</f>
        <v>0</v>
      </c>
      <c r="I74" s="271">
        <v>0</v>
      </c>
      <c r="J74" s="31">
        <f>+F74-I74</f>
        <v>0</v>
      </c>
      <c r="K74" s="43">
        <v>0</v>
      </c>
      <c r="L74" s="31">
        <f>+H74-K74</f>
        <v>0</v>
      </c>
      <c r="M74" s="43">
        <v>0</v>
      </c>
      <c r="N74" s="31">
        <f>+J74-M74</f>
        <v>0</v>
      </c>
      <c r="O74" s="43">
        <v>0</v>
      </c>
      <c r="P74" s="31">
        <f>+J74-O74</f>
        <v>0</v>
      </c>
    </row>
    <row r="75" spans="2:20" ht="21" customHeight="1" x14ac:dyDescent="0.25">
      <c r="B75" s="100"/>
      <c r="C75" s="32"/>
      <c r="D75" s="32"/>
      <c r="E75" s="38"/>
      <c r="F75" s="34"/>
      <c r="G75" s="34"/>
      <c r="H75" s="35"/>
      <c r="I75" s="274"/>
      <c r="J75" s="35"/>
      <c r="K75" s="34"/>
      <c r="L75" s="35"/>
      <c r="M75" s="34"/>
      <c r="N75" s="35"/>
      <c r="O75" s="34"/>
      <c r="P75" s="35"/>
    </row>
    <row r="76" spans="2:20" ht="21" customHeight="1" x14ac:dyDescent="0.3">
      <c r="B76" s="95" t="s">
        <v>63</v>
      </c>
      <c r="C76" s="22"/>
      <c r="D76" s="22"/>
      <c r="E76" s="32"/>
      <c r="F76" s="37">
        <f t="shared" ref="F76:M76" si="88">SUM(F77:F79)</f>
        <v>643949.54</v>
      </c>
      <c r="G76" s="37">
        <f t="shared" ref="G76" si="89">SUM(G77:G79)</f>
        <v>642561.29</v>
      </c>
      <c r="H76" s="37">
        <f t="shared" si="88"/>
        <v>1388.249999999985</v>
      </c>
      <c r="I76" s="269">
        <f t="shared" si="88"/>
        <v>570865.97</v>
      </c>
      <c r="J76" s="37">
        <f t="shared" si="88"/>
        <v>73083.569999999978</v>
      </c>
      <c r="K76" s="37">
        <f t="shared" ref="K76" si="90">SUM(K77:K79)</f>
        <v>601571.66999999993</v>
      </c>
      <c r="L76" s="37">
        <f t="shared" si="88"/>
        <v>42377.870000000024</v>
      </c>
      <c r="M76" s="37">
        <f t="shared" si="88"/>
        <v>480025.38999999996</v>
      </c>
      <c r="N76" s="37">
        <f t="shared" ref="N76" si="91">SUM(N77:N79)</f>
        <v>-478637.14</v>
      </c>
      <c r="O76" s="37">
        <f t="shared" ref="O76:P76" si="92">SUM(O77:O79)</f>
        <v>488224.98</v>
      </c>
      <c r="P76" s="37">
        <f t="shared" si="92"/>
        <v>155724.56000000003</v>
      </c>
    </row>
    <row r="77" spans="2:20" ht="21" customHeight="1" x14ac:dyDescent="0.25">
      <c r="B77" s="100"/>
      <c r="C77" s="28" t="s">
        <v>64</v>
      </c>
      <c r="D77" s="28"/>
      <c r="F77" s="41">
        <v>205578.79</v>
      </c>
      <c r="G77" s="41">
        <v>209109.45</v>
      </c>
      <c r="H77" s="25">
        <f>+F77-G77</f>
        <v>-3530.6600000000035</v>
      </c>
      <c r="I77" s="270">
        <v>203391.95</v>
      </c>
      <c r="J77" s="25">
        <f>+F77-I77</f>
        <v>2186.8399999999965</v>
      </c>
      <c r="K77" s="41">
        <v>208667.15</v>
      </c>
      <c r="L77" s="58">
        <f t="shared" ref="L77:L79" si="93">+F77-K77</f>
        <v>-3088.359999999986</v>
      </c>
      <c r="M77" s="41">
        <v>201977.71</v>
      </c>
      <c r="N77" s="58">
        <f t="shared" ref="N77:N79" si="94">+H77-M77</f>
        <v>-205508.37</v>
      </c>
      <c r="O77" s="41">
        <v>200410.86</v>
      </c>
      <c r="P77" s="58">
        <f t="shared" ref="P77:P79" si="95">+F77-O77</f>
        <v>5167.9300000000221</v>
      </c>
      <c r="T77" s="42"/>
    </row>
    <row r="78" spans="2:20" ht="21" customHeight="1" x14ac:dyDescent="0.25">
      <c r="B78" s="100"/>
      <c r="C78" s="28" t="s">
        <v>63</v>
      </c>
      <c r="D78" s="28"/>
      <c r="F78" s="41">
        <v>438267.12</v>
      </c>
      <c r="G78" s="41">
        <v>433045.07</v>
      </c>
      <c r="H78" s="25">
        <f>+F78-G78</f>
        <v>5222.0499999999884</v>
      </c>
      <c r="I78" s="270">
        <v>367252.82</v>
      </c>
      <c r="J78" s="25">
        <f>+F78-I78</f>
        <v>71014.299999999988</v>
      </c>
      <c r="K78" s="41">
        <v>391374.42</v>
      </c>
      <c r="L78" s="58">
        <f t="shared" si="93"/>
        <v>46892.700000000012</v>
      </c>
      <c r="M78" s="41">
        <v>276864.14</v>
      </c>
      <c r="N78" s="58">
        <f t="shared" si="94"/>
        <v>-271642.09000000003</v>
      </c>
      <c r="O78" s="41">
        <v>284560.12</v>
      </c>
      <c r="P78" s="58">
        <f t="shared" si="95"/>
        <v>153707</v>
      </c>
      <c r="R78" s="26"/>
      <c r="T78" s="26"/>
    </row>
    <row r="79" spans="2:20" ht="21" customHeight="1" x14ac:dyDescent="0.25">
      <c r="B79" s="100"/>
      <c r="C79" s="63" t="s">
        <v>65</v>
      </c>
      <c r="D79" s="28"/>
      <c r="E79" s="63"/>
      <c r="F79" s="30">
        <v>103.63</v>
      </c>
      <c r="G79" s="30">
        <v>406.77</v>
      </c>
      <c r="H79" s="25">
        <f>+F79-G79</f>
        <v>-303.14</v>
      </c>
      <c r="I79" s="282">
        <v>221.2</v>
      </c>
      <c r="J79" s="25">
        <f>+F79-I79</f>
        <v>-117.57</v>
      </c>
      <c r="K79" s="30">
        <v>1530.1</v>
      </c>
      <c r="L79" s="58">
        <f t="shared" si="93"/>
        <v>-1426.4699999999998</v>
      </c>
      <c r="M79" s="30">
        <v>1183.54</v>
      </c>
      <c r="N79" s="58">
        <f t="shared" si="94"/>
        <v>-1486.6799999999998</v>
      </c>
      <c r="O79" s="30">
        <v>3254</v>
      </c>
      <c r="P79" s="58">
        <f t="shared" si="95"/>
        <v>-3150.37</v>
      </c>
    </row>
    <row r="80" spans="2:20" ht="21" customHeight="1" x14ac:dyDescent="0.3">
      <c r="B80" s="104"/>
      <c r="C80" s="105"/>
      <c r="D80" s="105"/>
      <c r="E80" s="106" t="s">
        <v>66</v>
      </c>
      <c r="F80" s="37">
        <f t="shared" ref="F80:M80" si="96">F72+F66+F76</f>
        <v>111675070.48999999</v>
      </c>
      <c r="G80" s="37">
        <f t="shared" ref="G80" si="97">G72+G66+G76</f>
        <v>111687313.20999999</v>
      </c>
      <c r="H80" s="72">
        <f t="shared" si="96"/>
        <v>-12242.720000000103</v>
      </c>
      <c r="I80" s="269">
        <f t="shared" si="96"/>
        <v>112594787.06999999</v>
      </c>
      <c r="J80" s="72">
        <f t="shared" si="96"/>
        <v>-919716.58000000007</v>
      </c>
      <c r="K80" s="37">
        <f t="shared" ref="K80" si="98">K72+K66+K76</f>
        <v>111978763.78999999</v>
      </c>
      <c r="L80" s="72">
        <f t="shared" si="96"/>
        <v>-303693.30000000005</v>
      </c>
      <c r="M80" s="37">
        <f t="shared" si="96"/>
        <v>112609852.42999999</v>
      </c>
      <c r="N80" s="72">
        <f t="shared" ref="N80" si="99">N72+N66+N76</f>
        <v>-112622095.14999999</v>
      </c>
      <c r="O80" s="37">
        <f t="shared" ref="O80:P80" si="100">O72+O66+O76</f>
        <v>112639153.88</v>
      </c>
      <c r="P80" s="72">
        <f t="shared" si="100"/>
        <v>-964083.3899999999</v>
      </c>
    </row>
    <row r="81" spans="2:16" ht="15.75" x14ac:dyDescent="0.25">
      <c r="B81" s="100"/>
      <c r="C81" s="32"/>
      <c r="D81" s="32"/>
      <c r="E81" s="32"/>
      <c r="F81" s="107"/>
      <c r="G81" s="107"/>
      <c r="H81" s="108"/>
      <c r="I81" s="291"/>
      <c r="J81" s="108"/>
      <c r="K81" s="107"/>
      <c r="L81" s="108"/>
      <c r="M81" s="107"/>
      <c r="N81" s="108"/>
      <c r="O81" s="107"/>
      <c r="P81" s="108"/>
    </row>
    <row r="82" spans="2:16" ht="21" customHeight="1" x14ac:dyDescent="0.25">
      <c r="B82" s="109" t="s">
        <v>8</v>
      </c>
      <c r="C82" s="110"/>
      <c r="D82" s="110"/>
      <c r="E82" s="91"/>
      <c r="F82" s="111"/>
      <c r="G82" s="111"/>
      <c r="H82" s="112"/>
      <c r="I82" s="292"/>
      <c r="J82" s="112"/>
      <c r="K82" s="111"/>
      <c r="L82" s="112"/>
      <c r="M82" s="111"/>
      <c r="N82" s="112"/>
      <c r="O82" s="111"/>
      <c r="P82" s="112"/>
    </row>
    <row r="83" spans="2:16" ht="21" customHeight="1" x14ac:dyDescent="0.3">
      <c r="B83" s="95" t="s">
        <v>9</v>
      </c>
      <c r="C83" s="22"/>
      <c r="D83" s="22"/>
      <c r="E83" s="32"/>
      <c r="F83" s="37">
        <f t="shared" ref="F83:M83" si="101">+F84+F95+F100</f>
        <v>123697420.75999999</v>
      </c>
      <c r="G83" s="37">
        <f t="shared" ref="G83" si="102">+G84+G95+G100</f>
        <v>123697420.75999999</v>
      </c>
      <c r="H83" s="113">
        <f t="shared" si="101"/>
        <v>0</v>
      </c>
      <c r="I83" s="269">
        <f t="shared" si="101"/>
        <v>122286899.42</v>
      </c>
      <c r="J83" s="113">
        <f t="shared" si="101"/>
        <v>1410521.3399999999</v>
      </c>
      <c r="K83" s="37">
        <f t="shared" ref="K83" si="103">+K84+K95+K100</f>
        <v>123056592.75999999</v>
      </c>
      <c r="L83" s="113">
        <f t="shared" si="101"/>
        <v>640828</v>
      </c>
      <c r="M83" s="37">
        <f t="shared" si="101"/>
        <v>122972607.42999999</v>
      </c>
      <c r="N83" s="113">
        <f t="shared" ref="N83" si="104">+N84+N95+N100</f>
        <v>-122972607.42999999</v>
      </c>
      <c r="O83" s="37">
        <f t="shared" ref="O83:P83" si="105">+O84+O95+O100</f>
        <v>122968341.61999999</v>
      </c>
      <c r="P83" s="113">
        <f t="shared" si="105"/>
        <v>729079.14000000013</v>
      </c>
    </row>
    <row r="84" spans="2:16" ht="21" customHeight="1" x14ac:dyDescent="0.3">
      <c r="B84" s="96"/>
      <c r="C84" s="22" t="s">
        <v>67</v>
      </c>
      <c r="D84" s="22"/>
      <c r="E84" s="32"/>
      <c r="F84" s="114">
        <f t="shared" ref="F84:L84" si="106">SUM(F85:F94)</f>
        <v>75991669.069999993</v>
      </c>
      <c r="G84" s="114">
        <f t="shared" ref="G84" si="107">SUM(G85:G94)</f>
        <v>75991669.069999993</v>
      </c>
      <c r="H84" s="52">
        <f t="shared" si="106"/>
        <v>0</v>
      </c>
      <c r="I84" s="293">
        <f t="shared" si="106"/>
        <v>74581147.730000004</v>
      </c>
      <c r="J84" s="52">
        <f t="shared" si="106"/>
        <v>1410521.3399999999</v>
      </c>
      <c r="K84" s="114">
        <f t="shared" ref="K84" si="108">SUM(K85:K94)</f>
        <v>75350841.069999993</v>
      </c>
      <c r="L84" s="52">
        <f t="shared" si="106"/>
        <v>640828</v>
      </c>
      <c r="M84" s="114">
        <f t="shared" ref="M84" si="109">SUM(M85:M94)</f>
        <v>75266855.739999995</v>
      </c>
      <c r="N84" s="52">
        <f t="shared" ref="N84" si="110">SUM(N85:N94)</f>
        <v>-75266855.739999995</v>
      </c>
      <c r="O84" s="114">
        <f t="shared" ref="O84:P84" si="111">SUM(O85:O94)</f>
        <v>75262589.929999992</v>
      </c>
      <c r="P84" s="52">
        <f t="shared" si="111"/>
        <v>729079.14000000013</v>
      </c>
    </row>
    <row r="85" spans="2:16" ht="21" customHeight="1" x14ac:dyDescent="0.25">
      <c r="B85" s="100"/>
      <c r="C85" s="32"/>
      <c r="D85" s="63" t="s">
        <v>68</v>
      </c>
      <c r="E85" s="63"/>
      <c r="F85" s="115">
        <v>47174927.689999998</v>
      </c>
      <c r="G85" s="115">
        <v>47174927.689999998</v>
      </c>
      <c r="H85" s="58">
        <f>+F85-G85</f>
        <v>0</v>
      </c>
      <c r="I85" s="294">
        <v>47174927.689999998</v>
      </c>
      <c r="J85" s="58">
        <f>+F85-I85</f>
        <v>0</v>
      </c>
      <c r="K85" s="115">
        <v>47174927.689999998</v>
      </c>
      <c r="L85" s="58">
        <f>+F85-K85</f>
        <v>0</v>
      </c>
      <c r="M85" s="115">
        <v>47174927.689999998</v>
      </c>
      <c r="N85" s="58">
        <f>+H85-M85</f>
        <v>-47174927.689999998</v>
      </c>
      <c r="O85" s="115">
        <v>47174927.689999998</v>
      </c>
      <c r="P85" s="58">
        <f t="shared" ref="P85:P94" si="112">+F85-O85</f>
        <v>0</v>
      </c>
    </row>
    <row r="86" spans="2:16" ht="21" customHeight="1" x14ac:dyDescent="0.25">
      <c r="B86" s="100"/>
      <c r="C86" s="32"/>
      <c r="D86" s="63" t="s">
        <v>69</v>
      </c>
      <c r="E86" s="63"/>
      <c r="F86" s="115">
        <v>4223599.72</v>
      </c>
      <c r="G86" s="115">
        <v>4223599.72</v>
      </c>
      <c r="H86" s="58">
        <f>+F86-G86</f>
        <v>0</v>
      </c>
      <c r="I86" s="294">
        <v>4223599.72</v>
      </c>
      <c r="J86" s="58">
        <f>+F86-I86</f>
        <v>0</v>
      </c>
      <c r="K86" s="115">
        <v>4223599.72</v>
      </c>
      <c r="L86" s="58">
        <f t="shared" ref="L86:L94" si="113">+F86-K86</f>
        <v>0</v>
      </c>
      <c r="M86" s="115">
        <v>4223599.72</v>
      </c>
      <c r="N86" s="58">
        <f t="shared" ref="N86:N94" si="114">+H86-M86</f>
        <v>-4223599.72</v>
      </c>
      <c r="O86" s="115">
        <v>4223599.72</v>
      </c>
      <c r="P86" s="58">
        <f t="shared" si="112"/>
        <v>0</v>
      </c>
    </row>
    <row r="87" spans="2:16" ht="21" hidden="1" customHeight="1" x14ac:dyDescent="0.25">
      <c r="B87" s="100"/>
      <c r="C87" s="32"/>
      <c r="D87" s="63" t="s">
        <v>70</v>
      </c>
      <c r="E87" s="63"/>
      <c r="F87" s="115">
        <v>0</v>
      </c>
      <c r="G87" s="115">
        <v>0</v>
      </c>
      <c r="H87" s="58">
        <f t="shared" ref="H87:H93" si="115">+F87-G87</f>
        <v>0</v>
      </c>
      <c r="I87" s="294">
        <v>0</v>
      </c>
      <c r="J87" s="58">
        <f t="shared" ref="J87:J93" si="116">+F87-I87</f>
        <v>0</v>
      </c>
      <c r="K87" s="115">
        <v>0</v>
      </c>
      <c r="L87" s="58">
        <f t="shared" si="113"/>
        <v>0</v>
      </c>
      <c r="M87" s="115">
        <v>0</v>
      </c>
      <c r="N87" s="58">
        <f t="shared" si="114"/>
        <v>0</v>
      </c>
      <c r="O87" s="115">
        <v>0</v>
      </c>
      <c r="P87" s="58">
        <f t="shared" si="112"/>
        <v>0</v>
      </c>
    </row>
    <row r="88" spans="2:16" ht="21" customHeight="1" x14ac:dyDescent="0.25">
      <c r="B88" s="100"/>
      <c r="C88" s="32"/>
      <c r="D88" s="63" t="s">
        <v>132</v>
      </c>
      <c r="E88" s="63"/>
      <c r="F88" s="115">
        <v>859660.80000000005</v>
      </c>
      <c r="G88" s="115">
        <v>859660.80000000005</v>
      </c>
      <c r="H88" s="58">
        <f t="shared" si="115"/>
        <v>0</v>
      </c>
      <c r="I88" s="294">
        <v>869660.8</v>
      </c>
      <c r="J88" s="58">
        <f t="shared" si="116"/>
        <v>-10000</v>
      </c>
      <c r="K88" s="115">
        <v>859660.80000000005</v>
      </c>
      <c r="L88" s="58">
        <f t="shared" si="113"/>
        <v>0</v>
      </c>
      <c r="M88" s="115">
        <v>869660.8</v>
      </c>
      <c r="N88" s="58">
        <f t="shared" si="114"/>
        <v>-869660.8</v>
      </c>
      <c r="O88" s="115">
        <v>889660.8</v>
      </c>
      <c r="P88" s="58">
        <f t="shared" si="112"/>
        <v>-30000</v>
      </c>
    </row>
    <row r="89" spans="2:16" ht="21" customHeight="1" x14ac:dyDescent="0.25">
      <c r="B89" s="100"/>
      <c r="C89" s="32"/>
      <c r="D89" s="63" t="s">
        <v>71</v>
      </c>
      <c r="E89" s="63"/>
      <c r="F89" s="115">
        <v>18940885.210000001</v>
      </c>
      <c r="G89" s="115">
        <v>18940885.210000001</v>
      </c>
      <c r="H89" s="58">
        <f t="shared" si="115"/>
        <v>0</v>
      </c>
      <c r="I89" s="294">
        <v>17520363.870000001</v>
      </c>
      <c r="J89" s="58">
        <f t="shared" si="116"/>
        <v>1420521.3399999999</v>
      </c>
      <c r="K89" s="115">
        <v>18300057.210000001</v>
      </c>
      <c r="L89" s="58">
        <f t="shared" si="113"/>
        <v>640828</v>
      </c>
      <c r="M89" s="115">
        <v>18206071.879999999</v>
      </c>
      <c r="N89" s="58">
        <f t="shared" si="114"/>
        <v>-18206071.879999999</v>
      </c>
      <c r="O89" s="115">
        <v>18179581.800000001</v>
      </c>
      <c r="P89" s="58">
        <f t="shared" si="112"/>
        <v>761303.41000000015</v>
      </c>
    </row>
    <row r="90" spans="2:16" ht="21" customHeight="1" x14ac:dyDescent="0.25">
      <c r="B90" s="100"/>
      <c r="C90" s="32"/>
      <c r="D90" s="63" t="s">
        <v>72</v>
      </c>
      <c r="E90" s="63"/>
      <c r="F90" s="115">
        <v>2670429.64</v>
      </c>
      <c r="G90" s="115">
        <v>2670429.64</v>
      </c>
      <c r="H90" s="58">
        <f t="shared" si="115"/>
        <v>0</v>
      </c>
      <c r="I90" s="294">
        <v>2670429.64</v>
      </c>
      <c r="J90" s="58">
        <f t="shared" si="116"/>
        <v>0</v>
      </c>
      <c r="K90" s="115">
        <v>2670429.64</v>
      </c>
      <c r="L90" s="58">
        <f t="shared" si="113"/>
        <v>0</v>
      </c>
      <c r="M90" s="115">
        <v>2670429.64</v>
      </c>
      <c r="N90" s="58">
        <f t="shared" si="114"/>
        <v>-2670429.64</v>
      </c>
      <c r="O90" s="115">
        <v>2670429.64</v>
      </c>
      <c r="P90" s="58">
        <f t="shared" si="112"/>
        <v>0</v>
      </c>
    </row>
    <row r="91" spans="2:16" ht="21" customHeight="1" x14ac:dyDescent="0.25">
      <c r="B91" s="100"/>
      <c r="C91" s="32"/>
      <c r="D91" s="63" t="s">
        <v>73</v>
      </c>
      <c r="E91" s="63"/>
      <c r="F91" s="115">
        <v>1646975.51</v>
      </c>
      <c r="G91" s="115">
        <v>1646975.51</v>
      </c>
      <c r="H91" s="58">
        <f t="shared" si="115"/>
        <v>0</v>
      </c>
      <c r="I91" s="294">
        <v>1646975.51</v>
      </c>
      <c r="J91" s="58">
        <f t="shared" si="116"/>
        <v>0</v>
      </c>
      <c r="K91" s="115">
        <v>1646975.51</v>
      </c>
      <c r="L91" s="58">
        <f t="shared" si="113"/>
        <v>0</v>
      </c>
      <c r="M91" s="115">
        <v>1646975.51</v>
      </c>
      <c r="N91" s="58">
        <f t="shared" si="114"/>
        <v>-1646975.51</v>
      </c>
      <c r="O91" s="115">
        <v>1646975.51</v>
      </c>
      <c r="P91" s="58">
        <f t="shared" si="112"/>
        <v>0</v>
      </c>
    </row>
    <row r="92" spans="2:16" ht="21" hidden="1" customHeight="1" x14ac:dyDescent="0.25">
      <c r="B92" s="100"/>
      <c r="C92" s="32"/>
      <c r="D92" s="63" t="s">
        <v>74</v>
      </c>
      <c r="E92" s="63"/>
      <c r="F92" s="115">
        <v>0</v>
      </c>
      <c r="G92" s="115">
        <v>0</v>
      </c>
      <c r="H92" s="58">
        <f t="shared" si="115"/>
        <v>0</v>
      </c>
      <c r="I92" s="294">
        <v>0</v>
      </c>
      <c r="J92" s="58">
        <f t="shared" si="116"/>
        <v>0</v>
      </c>
      <c r="K92" s="115">
        <v>0</v>
      </c>
      <c r="L92" s="58">
        <f t="shared" si="113"/>
        <v>0</v>
      </c>
      <c r="M92" s="115">
        <v>0</v>
      </c>
      <c r="N92" s="58">
        <f t="shared" si="114"/>
        <v>0</v>
      </c>
      <c r="O92" s="115">
        <v>0</v>
      </c>
      <c r="P92" s="58">
        <f t="shared" si="112"/>
        <v>0</v>
      </c>
    </row>
    <row r="93" spans="2:16" ht="21" hidden="1" customHeight="1" x14ac:dyDescent="0.25">
      <c r="B93" s="100"/>
      <c r="C93" s="32"/>
      <c r="D93" s="63" t="s">
        <v>75</v>
      </c>
      <c r="E93" s="63"/>
      <c r="F93" s="115">
        <v>0</v>
      </c>
      <c r="G93" s="115">
        <v>0</v>
      </c>
      <c r="H93" s="58">
        <f t="shared" si="115"/>
        <v>0</v>
      </c>
      <c r="I93" s="294">
        <v>0</v>
      </c>
      <c r="J93" s="58">
        <f t="shared" si="116"/>
        <v>0</v>
      </c>
      <c r="K93" s="115">
        <v>0</v>
      </c>
      <c r="L93" s="58">
        <f t="shared" si="113"/>
        <v>0</v>
      </c>
      <c r="M93" s="115">
        <v>0</v>
      </c>
      <c r="N93" s="58">
        <f t="shared" si="114"/>
        <v>0</v>
      </c>
      <c r="O93" s="115">
        <v>0</v>
      </c>
      <c r="P93" s="58">
        <f t="shared" si="112"/>
        <v>0</v>
      </c>
    </row>
    <row r="94" spans="2:16" ht="21" customHeight="1" x14ac:dyDescent="0.25">
      <c r="B94" s="100"/>
      <c r="C94" s="32"/>
      <c r="D94" s="63" t="s">
        <v>109</v>
      </c>
      <c r="E94" s="63"/>
      <c r="F94" s="64">
        <v>475190.5</v>
      </c>
      <c r="G94" s="64">
        <v>475190.5</v>
      </c>
      <c r="H94" s="59">
        <f>+F94-G94</f>
        <v>0</v>
      </c>
      <c r="I94" s="281">
        <v>475190.5</v>
      </c>
      <c r="J94" s="59">
        <f>+F94-I94</f>
        <v>0</v>
      </c>
      <c r="K94" s="64">
        <v>475190.5</v>
      </c>
      <c r="L94" s="58">
        <f t="shared" si="113"/>
        <v>0</v>
      </c>
      <c r="M94" s="64">
        <v>475190.5</v>
      </c>
      <c r="N94" s="58">
        <f t="shared" si="114"/>
        <v>-475190.5</v>
      </c>
      <c r="O94" s="64">
        <f>475190.5+1245.5+978.77</f>
        <v>477414.77</v>
      </c>
      <c r="P94" s="58">
        <f t="shared" si="112"/>
        <v>-2224.2700000000186</v>
      </c>
    </row>
    <row r="95" spans="2:16" ht="21" customHeight="1" x14ac:dyDescent="0.3">
      <c r="B95" s="100"/>
      <c r="C95" s="22" t="s">
        <v>76</v>
      </c>
      <c r="D95" s="22"/>
      <c r="E95" s="32"/>
      <c r="F95" s="114">
        <f t="shared" ref="F95:L95" si="117">SUM(F96:F98)</f>
        <v>46216987.689999998</v>
      </c>
      <c r="G95" s="114">
        <f t="shared" ref="G95" si="118">SUM(G96:G98)</f>
        <v>46216987.689999998</v>
      </c>
      <c r="H95" s="52">
        <f t="shared" si="117"/>
        <v>0</v>
      </c>
      <c r="I95" s="293">
        <f t="shared" si="117"/>
        <v>46216987.689999998</v>
      </c>
      <c r="J95" s="52">
        <f t="shared" si="117"/>
        <v>0</v>
      </c>
      <c r="K95" s="114">
        <f t="shared" ref="K95" si="119">SUM(K96:K98)</f>
        <v>46216987.689999998</v>
      </c>
      <c r="L95" s="52">
        <f t="shared" si="117"/>
        <v>0</v>
      </c>
      <c r="M95" s="114">
        <f t="shared" ref="M95" si="120">SUM(M96:M98)</f>
        <v>46216987.689999998</v>
      </c>
      <c r="N95" s="52">
        <f t="shared" ref="N95" si="121">SUM(N96:N98)</f>
        <v>-46216987.689999998</v>
      </c>
      <c r="O95" s="114">
        <f t="shared" ref="O95:P95" si="122">SUM(O96:O98)</f>
        <v>46216987.689999998</v>
      </c>
      <c r="P95" s="52">
        <f t="shared" si="122"/>
        <v>0</v>
      </c>
    </row>
    <row r="96" spans="2:16" ht="21" customHeight="1" x14ac:dyDescent="0.25">
      <c r="B96" s="100"/>
      <c r="C96" s="32"/>
      <c r="D96" s="63" t="s">
        <v>77</v>
      </c>
      <c r="E96" s="63"/>
      <c r="F96" s="115">
        <v>14032640.65</v>
      </c>
      <c r="G96" s="115">
        <v>14032640.65</v>
      </c>
      <c r="H96" s="58">
        <f>+F96-G96</f>
        <v>0</v>
      </c>
      <c r="I96" s="294">
        <v>14032640.65</v>
      </c>
      <c r="J96" s="58">
        <f>+F96-I96</f>
        <v>0</v>
      </c>
      <c r="K96" s="115">
        <v>14032640.65</v>
      </c>
      <c r="L96" s="58">
        <f t="shared" ref="L96:L98" si="123">+F96-K96</f>
        <v>0</v>
      </c>
      <c r="M96" s="115">
        <v>14032640.65</v>
      </c>
      <c r="N96" s="58">
        <f t="shared" ref="N96:N98" si="124">+H96-M96</f>
        <v>-14032640.65</v>
      </c>
      <c r="O96" s="115">
        <v>14032640.65</v>
      </c>
      <c r="P96" s="58">
        <f t="shared" ref="P96:P98" si="125">+F96-O96</f>
        <v>0</v>
      </c>
    </row>
    <row r="97" spans="2:21" ht="21" customHeight="1" x14ac:dyDescent="0.25">
      <c r="B97" s="100"/>
      <c r="C97" s="32"/>
      <c r="D97" s="63" t="s">
        <v>78</v>
      </c>
      <c r="E97" s="63"/>
      <c r="F97" s="115">
        <v>28571428.57</v>
      </c>
      <c r="G97" s="115">
        <v>28571428.57</v>
      </c>
      <c r="H97" s="58">
        <f>+F97-G97</f>
        <v>0</v>
      </c>
      <c r="I97" s="294">
        <v>28571428.57</v>
      </c>
      <c r="J97" s="58">
        <f>+F97-I97</f>
        <v>0</v>
      </c>
      <c r="K97" s="115">
        <v>28571428.57</v>
      </c>
      <c r="L97" s="58">
        <f t="shared" si="123"/>
        <v>0</v>
      </c>
      <c r="M97" s="115">
        <v>28571428.57</v>
      </c>
      <c r="N97" s="58">
        <f t="shared" si="124"/>
        <v>-28571428.57</v>
      </c>
      <c r="O97" s="115">
        <v>28571428.57</v>
      </c>
      <c r="P97" s="58">
        <f t="shared" si="125"/>
        <v>0</v>
      </c>
    </row>
    <row r="98" spans="2:21" ht="21" customHeight="1" x14ac:dyDescent="0.25">
      <c r="B98" s="100"/>
      <c r="C98" s="32"/>
      <c r="D98" s="63" t="s">
        <v>79</v>
      </c>
      <c r="E98" s="63"/>
      <c r="F98" s="116">
        <v>3612918.47</v>
      </c>
      <c r="G98" s="116">
        <v>3612918.47</v>
      </c>
      <c r="H98" s="78">
        <f>+F98-G98</f>
        <v>0</v>
      </c>
      <c r="I98" s="295">
        <v>3612918.47</v>
      </c>
      <c r="J98" s="78">
        <f>+F98-I98</f>
        <v>0</v>
      </c>
      <c r="K98" s="116">
        <v>3612918.47</v>
      </c>
      <c r="L98" s="58">
        <f t="shared" si="123"/>
        <v>0</v>
      </c>
      <c r="M98" s="116">
        <v>3612918.47</v>
      </c>
      <c r="N98" s="58">
        <f t="shared" si="124"/>
        <v>-3612918.47</v>
      </c>
      <c r="O98" s="116">
        <v>3612918.47</v>
      </c>
      <c r="P98" s="58">
        <f t="shared" si="125"/>
        <v>0</v>
      </c>
    </row>
    <row r="99" spans="2:21" ht="11.25" customHeight="1" x14ac:dyDescent="0.25">
      <c r="B99" s="100"/>
      <c r="C99" s="32"/>
      <c r="D99" s="63"/>
      <c r="E99" s="63"/>
      <c r="F99" s="115"/>
      <c r="G99" s="115"/>
      <c r="H99" s="61"/>
      <c r="I99" s="294"/>
      <c r="J99" s="117"/>
      <c r="K99" s="115"/>
      <c r="L99" s="117"/>
      <c r="M99" s="115"/>
      <c r="N99" s="117"/>
      <c r="O99" s="115"/>
      <c r="P99" s="117"/>
    </row>
    <row r="100" spans="2:21" ht="21" customHeight="1" x14ac:dyDescent="0.3">
      <c r="B100" s="100"/>
      <c r="C100" s="22" t="s">
        <v>106</v>
      </c>
      <c r="D100" s="63"/>
      <c r="E100" s="63"/>
      <c r="F100" s="114">
        <f>+F101</f>
        <v>1488764</v>
      </c>
      <c r="G100" s="114">
        <f>+G101</f>
        <v>1488764</v>
      </c>
      <c r="H100" s="118">
        <f>+F100-G100</f>
        <v>0</v>
      </c>
      <c r="I100" s="293">
        <f>+I101</f>
        <v>1488764</v>
      </c>
      <c r="J100" s="118">
        <f>+F100-I100</f>
        <v>0</v>
      </c>
      <c r="K100" s="114">
        <f t="shared" ref="K100:P100" si="126">+K101</f>
        <v>1488764</v>
      </c>
      <c r="L100" s="118">
        <f t="shared" si="126"/>
        <v>0</v>
      </c>
      <c r="M100" s="114">
        <f t="shared" si="126"/>
        <v>1488764</v>
      </c>
      <c r="N100" s="118">
        <f t="shared" si="126"/>
        <v>-1488764</v>
      </c>
      <c r="O100" s="114">
        <f t="shared" si="126"/>
        <v>1488764</v>
      </c>
      <c r="P100" s="118">
        <f t="shared" si="126"/>
        <v>0</v>
      </c>
    </row>
    <row r="101" spans="2:21" ht="21" customHeight="1" x14ac:dyDescent="0.25">
      <c r="B101" s="100"/>
      <c r="C101" s="32"/>
      <c r="D101" s="63" t="s">
        <v>107</v>
      </c>
      <c r="E101" s="63"/>
      <c r="F101" s="115">
        <v>1488764</v>
      </c>
      <c r="G101" s="115">
        <v>1488764</v>
      </c>
      <c r="H101" s="119">
        <f>+F101-G101</f>
        <v>0</v>
      </c>
      <c r="I101" s="294">
        <v>1488764</v>
      </c>
      <c r="J101" s="120">
        <f>+F101-I101</f>
        <v>0</v>
      </c>
      <c r="K101" s="115">
        <v>1488764</v>
      </c>
      <c r="L101" s="119">
        <f>+F101-K101</f>
        <v>0</v>
      </c>
      <c r="M101" s="115">
        <v>1488764</v>
      </c>
      <c r="N101" s="119">
        <f>+H101-M101</f>
        <v>-1488764</v>
      </c>
      <c r="O101" s="115">
        <v>1488764</v>
      </c>
      <c r="P101" s="119">
        <f>+F101-O101</f>
        <v>0</v>
      </c>
    </row>
    <row r="102" spans="2:21" ht="11.25" customHeight="1" x14ac:dyDescent="0.25">
      <c r="B102" s="100"/>
      <c r="C102" s="32"/>
      <c r="D102" s="32"/>
      <c r="E102" s="32"/>
      <c r="F102" s="121"/>
      <c r="G102" s="121"/>
      <c r="H102" s="34"/>
      <c r="I102" s="296"/>
      <c r="J102" s="34"/>
      <c r="K102" s="121"/>
      <c r="L102" s="34"/>
      <c r="M102" s="121"/>
      <c r="N102" s="34"/>
      <c r="O102" s="121"/>
      <c r="P102" s="34"/>
    </row>
    <row r="103" spans="2:21" ht="21" customHeight="1" x14ac:dyDescent="0.3">
      <c r="B103" s="95" t="s">
        <v>10</v>
      </c>
      <c r="C103" s="22"/>
      <c r="D103" s="22"/>
      <c r="E103" s="32"/>
      <c r="F103" s="37">
        <f t="shared" ref="F103:M103" si="127">SUM(F104:F107)</f>
        <v>120463451.53000002</v>
      </c>
      <c r="G103" s="37">
        <f t="shared" ref="G103" si="128">SUM(G104:G107)</f>
        <v>120463451.53000002</v>
      </c>
      <c r="H103" s="37">
        <f t="shared" si="127"/>
        <v>0</v>
      </c>
      <c r="I103" s="269">
        <f t="shared" si="127"/>
        <v>112994297.31</v>
      </c>
      <c r="J103" s="37">
        <f t="shared" si="127"/>
        <v>7469154.2200000025</v>
      </c>
      <c r="K103" s="37">
        <f t="shared" ref="K103" si="129">SUM(K104:K107)</f>
        <v>112902998.92</v>
      </c>
      <c r="L103" s="37">
        <f t="shared" si="127"/>
        <v>7560452.6100000013</v>
      </c>
      <c r="M103" s="37">
        <f t="shared" si="127"/>
        <v>107497048.95000002</v>
      </c>
      <c r="N103" s="37">
        <f t="shared" ref="N103" si="130">SUM(N104:N107)</f>
        <v>-107497048.95000002</v>
      </c>
      <c r="O103" s="37">
        <f t="shared" ref="O103:P103" si="131">SUM(O104:O107)</f>
        <v>101048761.83000001</v>
      </c>
      <c r="P103" s="37">
        <f t="shared" si="131"/>
        <v>19414689.699999996</v>
      </c>
      <c r="T103" s="42"/>
    </row>
    <row r="104" spans="2:21" ht="21" customHeight="1" x14ac:dyDescent="0.25">
      <c r="B104" s="100"/>
      <c r="C104" s="63" t="s">
        <v>80</v>
      </c>
      <c r="D104" s="28"/>
      <c r="E104" s="63"/>
      <c r="F104" s="122">
        <v>60771772.5</v>
      </c>
      <c r="G104" s="122">
        <v>60771772.5</v>
      </c>
      <c r="H104" s="123">
        <f>+F104-G104</f>
        <v>0</v>
      </c>
      <c r="I104" s="297">
        <v>53212094.259999998</v>
      </c>
      <c r="J104" s="123">
        <f>+F104-I104</f>
        <v>7559678.2400000021</v>
      </c>
      <c r="K104" s="122">
        <v>53212094.259999998</v>
      </c>
      <c r="L104" s="58">
        <f t="shared" ref="L104:L106" si="132">+F104-K104</f>
        <v>7559678.2400000021</v>
      </c>
      <c r="M104" s="122">
        <v>46861727.75</v>
      </c>
      <c r="N104" s="58">
        <f t="shared" ref="N104:N106" si="133">+H104-M104</f>
        <v>-46861727.75</v>
      </c>
      <c r="O104" s="122">
        <v>40026857.240000002</v>
      </c>
      <c r="P104" s="58">
        <f t="shared" ref="P104:P106" si="134">+F104-O104</f>
        <v>20744915.259999998</v>
      </c>
    </row>
    <row r="105" spans="2:21" ht="21" customHeight="1" x14ac:dyDescent="0.25">
      <c r="B105" s="100"/>
      <c r="C105" s="63" t="s">
        <v>81</v>
      </c>
      <c r="D105" s="28"/>
      <c r="E105" s="63"/>
      <c r="F105" s="122">
        <f>50356324.84-1148158.07</f>
        <v>49208166.770000003</v>
      </c>
      <c r="G105" s="122">
        <f>50356324.84-1148158.07</f>
        <v>49208166.770000003</v>
      </c>
      <c r="H105" s="123">
        <f>+F105-G105</f>
        <v>0</v>
      </c>
      <c r="I105" s="297">
        <f>50356324.84-1148158.07</f>
        <v>49208166.770000003</v>
      </c>
      <c r="J105" s="123">
        <f>+F105-I105</f>
        <v>0</v>
      </c>
      <c r="K105" s="122">
        <f>50356324.84-1148158.07</f>
        <v>49208166.770000003</v>
      </c>
      <c r="L105" s="58">
        <f t="shared" si="132"/>
        <v>0</v>
      </c>
      <c r="M105" s="122">
        <f>50356324.84-1148158.07</f>
        <v>49208166.770000003</v>
      </c>
      <c r="N105" s="58">
        <f t="shared" si="133"/>
        <v>-49208166.770000003</v>
      </c>
      <c r="O105" s="122">
        <f>50356324.84-1148158.07</f>
        <v>49208166.770000003</v>
      </c>
      <c r="P105" s="58">
        <f t="shared" si="134"/>
        <v>0</v>
      </c>
    </row>
    <row r="106" spans="2:21" ht="21" customHeight="1" x14ac:dyDescent="0.25">
      <c r="B106" s="100"/>
      <c r="C106" s="63" t="s">
        <v>101</v>
      </c>
      <c r="D106" s="28"/>
      <c r="E106" s="63"/>
      <c r="F106" s="122">
        <v>10483512.26</v>
      </c>
      <c r="G106" s="122">
        <v>10483512.26</v>
      </c>
      <c r="H106" s="123">
        <f>+F106-G106</f>
        <v>0</v>
      </c>
      <c r="I106" s="297">
        <v>10574036.279999999</v>
      </c>
      <c r="J106" s="123">
        <f>+F106-I106</f>
        <v>-90524.019999999553</v>
      </c>
      <c r="K106" s="122">
        <v>10482737.890000001</v>
      </c>
      <c r="L106" s="58">
        <f t="shared" si="132"/>
        <v>774.36999999918044</v>
      </c>
      <c r="M106" s="122">
        <v>11427154.43</v>
      </c>
      <c r="N106" s="58">
        <f t="shared" si="133"/>
        <v>-11427154.43</v>
      </c>
      <c r="O106" s="122">
        <v>11813737.82</v>
      </c>
      <c r="P106" s="58">
        <f t="shared" si="134"/>
        <v>-1330225.5600000005</v>
      </c>
    </row>
    <row r="107" spans="2:21" ht="21" hidden="1" customHeight="1" x14ac:dyDescent="0.25">
      <c r="B107" s="100"/>
      <c r="C107" s="63" t="s">
        <v>111</v>
      </c>
      <c r="D107" s="28"/>
      <c r="E107" s="63"/>
      <c r="F107" s="41">
        <v>0</v>
      </c>
      <c r="G107" s="41">
        <v>0</v>
      </c>
      <c r="H107" s="25">
        <f>+F107-G107</f>
        <v>0</v>
      </c>
      <c r="I107" s="270">
        <v>0</v>
      </c>
      <c r="J107" s="25">
        <f>+F107-I107</f>
        <v>0</v>
      </c>
      <c r="K107" s="41">
        <v>0</v>
      </c>
      <c r="L107" s="25">
        <f>+H107-K107</f>
        <v>0</v>
      </c>
      <c r="M107" s="41">
        <v>0</v>
      </c>
      <c r="N107" s="25">
        <f>+J107-M107</f>
        <v>0</v>
      </c>
      <c r="O107" s="41">
        <v>0</v>
      </c>
      <c r="P107" s="25">
        <f>+J107-O107</f>
        <v>0</v>
      </c>
    </row>
    <row r="108" spans="2:21" ht="11.25" customHeight="1" x14ac:dyDescent="0.25">
      <c r="B108" s="100"/>
      <c r="C108" s="32"/>
      <c r="D108" s="32"/>
      <c r="E108" s="32"/>
      <c r="F108" s="121"/>
      <c r="G108" s="121"/>
      <c r="H108" s="121"/>
      <c r="I108" s="296"/>
      <c r="J108" s="121"/>
      <c r="K108" s="121"/>
      <c r="L108" s="121"/>
      <c r="M108" s="121"/>
      <c r="N108" s="121"/>
      <c r="O108" s="121"/>
      <c r="P108" s="121"/>
      <c r="S108" s="26"/>
      <c r="U108" s="1"/>
    </row>
    <row r="109" spans="2:21" ht="21" customHeight="1" x14ac:dyDescent="0.3">
      <c r="B109" s="95" t="s">
        <v>11</v>
      </c>
      <c r="C109" s="22"/>
      <c r="D109" s="22"/>
      <c r="E109" s="32"/>
      <c r="F109" s="124">
        <f t="shared" ref="F109:M109" si="135">F110+F111</f>
        <v>-228471067.85999998</v>
      </c>
      <c r="G109" s="124">
        <f t="shared" ref="G109" si="136">G110+G111</f>
        <v>-228439576.34999999</v>
      </c>
      <c r="H109" s="124">
        <f t="shared" si="135"/>
        <v>-31491.50999999998</v>
      </c>
      <c r="I109" s="298">
        <f t="shared" si="135"/>
        <v>-226698219.72</v>
      </c>
      <c r="J109" s="124">
        <f t="shared" si="135"/>
        <v>-1772848.1399999976</v>
      </c>
      <c r="K109" s="124">
        <f t="shared" ref="K109" si="137">K110+K111</f>
        <v>-228177985.07000002</v>
      </c>
      <c r="L109" s="124">
        <f t="shared" si="135"/>
        <v>-293082.78999998327</v>
      </c>
      <c r="M109" s="124">
        <f t="shared" si="135"/>
        <v>-227678528.15000001</v>
      </c>
      <c r="N109" s="124">
        <f t="shared" ref="N109" si="138">N110+N111</f>
        <v>227647036.63999999</v>
      </c>
      <c r="O109" s="124">
        <f t="shared" ref="O109:P109" si="139">O110+O111</f>
        <v>-226446762.68000001</v>
      </c>
      <c r="P109" s="124">
        <f t="shared" si="139"/>
        <v>-2024305.1799999974</v>
      </c>
    </row>
    <row r="110" spans="2:21" ht="21" customHeight="1" x14ac:dyDescent="0.25">
      <c r="B110" s="100"/>
      <c r="C110" s="63" t="s">
        <v>84</v>
      </c>
      <c r="D110" s="28"/>
      <c r="E110" s="63"/>
      <c r="F110" s="122">
        <v>-228178759.44</v>
      </c>
      <c r="G110" s="122">
        <v>-228178759.44</v>
      </c>
      <c r="H110" s="123">
        <f>+F110-G110</f>
        <v>0</v>
      </c>
      <c r="I110" s="297">
        <v>-226825410</v>
      </c>
      <c r="J110" s="123">
        <f>+F110-I110</f>
        <v>-1353349.4399999976</v>
      </c>
      <c r="K110" s="122">
        <v>-226734111.61000001</v>
      </c>
      <c r="L110" s="58">
        <f>+F110-K110</f>
        <v>-1444647.8299999833</v>
      </c>
      <c r="M110" s="122">
        <v>-226060179.28999999</v>
      </c>
      <c r="N110" s="58">
        <f>+H110-M110</f>
        <v>226060179.28999999</v>
      </c>
      <c r="O110" s="122">
        <v>-228910701.5</v>
      </c>
      <c r="P110" s="58">
        <f t="shared" ref="P110:P111" si="140">+F110-O110</f>
        <v>731942.06000000238</v>
      </c>
    </row>
    <row r="111" spans="2:21" ht="21" customHeight="1" x14ac:dyDescent="0.25">
      <c r="B111" s="100"/>
      <c r="C111" s="63" t="s">
        <v>82</v>
      </c>
      <c r="D111" s="28"/>
      <c r="E111" s="63"/>
      <c r="F111" s="43">
        <v>-292308.42</v>
      </c>
      <c r="G111" s="43">
        <v>-260816.91</v>
      </c>
      <c r="H111" s="31">
        <f>+F111-G111</f>
        <v>-31491.50999999998</v>
      </c>
      <c r="I111" s="271">
        <v>127190.28</v>
      </c>
      <c r="J111" s="31">
        <f>+F111-I111</f>
        <v>-419498.69999999995</v>
      </c>
      <c r="K111" s="43">
        <v>-1443873.46</v>
      </c>
      <c r="L111" s="58">
        <f t="shared" ref="L111" si="141">+F111-K111</f>
        <v>1151565.04</v>
      </c>
      <c r="M111" s="43">
        <v>-1618348.86</v>
      </c>
      <c r="N111" s="58">
        <f t="shared" ref="N111" si="142">+H111-M111</f>
        <v>1586857.35</v>
      </c>
      <c r="O111" s="43">
        <v>2463938.8199999998</v>
      </c>
      <c r="P111" s="58">
        <f t="shared" si="140"/>
        <v>-2756247.2399999998</v>
      </c>
      <c r="T111" s="26"/>
    </row>
    <row r="112" spans="2:21" ht="21" customHeight="1" x14ac:dyDescent="0.3">
      <c r="B112" s="104"/>
      <c r="C112" s="105"/>
      <c r="D112" s="105"/>
      <c r="E112" s="125" t="s">
        <v>12</v>
      </c>
      <c r="F112" s="19">
        <f t="shared" ref="F112:L112" si="143">F83+F103+F109</f>
        <v>15689804.430000037</v>
      </c>
      <c r="G112" s="19">
        <f t="shared" ref="G112" si="144">G83+G103+G109</f>
        <v>15721295.940000027</v>
      </c>
      <c r="H112" s="19">
        <f t="shared" si="143"/>
        <v>-31491.50999999998</v>
      </c>
      <c r="I112" s="19">
        <f t="shared" si="143"/>
        <v>8582977.0100000203</v>
      </c>
      <c r="J112" s="19">
        <f t="shared" si="143"/>
        <v>7106827.4200000046</v>
      </c>
      <c r="K112" s="19">
        <f>K83+K103+K109</f>
        <v>7781606.6099999845</v>
      </c>
      <c r="L112" s="19">
        <f t="shared" si="143"/>
        <v>7908197.820000018</v>
      </c>
      <c r="M112" s="19">
        <f>M83+M103+M109</f>
        <v>2791128.2299999893</v>
      </c>
      <c r="N112" s="19">
        <f t="shared" ref="N112" si="145">N83+N103+N109</f>
        <v>-2822619.7400000095</v>
      </c>
      <c r="O112" s="19">
        <f>O83+O103+O109</f>
        <v>-2429659.2300000191</v>
      </c>
      <c r="P112" s="19">
        <f t="shared" ref="P112" si="146">P83+P103+P109</f>
        <v>18119463.66</v>
      </c>
      <c r="S112" s="26"/>
    </row>
    <row r="113" spans="2:16" ht="15.75" x14ac:dyDescent="0.25">
      <c r="B113" s="100"/>
      <c r="C113" s="32"/>
      <c r="D113" s="32"/>
      <c r="E113" s="32"/>
      <c r="F113" s="34"/>
      <c r="G113" s="34"/>
      <c r="H113" s="126"/>
      <c r="I113" s="34"/>
      <c r="J113" s="126"/>
      <c r="K113" s="34"/>
      <c r="L113" s="126"/>
      <c r="M113" s="34"/>
      <c r="N113" s="126"/>
      <c r="O113" s="34"/>
      <c r="P113" s="126"/>
    </row>
    <row r="114" spans="2:16" ht="21" customHeight="1" thickBot="1" x14ac:dyDescent="0.35">
      <c r="B114" s="109" t="s">
        <v>83</v>
      </c>
      <c r="C114" s="110"/>
      <c r="D114" s="110"/>
      <c r="E114" s="110"/>
      <c r="F114" s="127">
        <f>F112+F80</f>
        <v>127364874.92000003</v>
      </c>
      <c r="G114" s="127">
        <f>G112+G80</f>
        <v>127408609.15000002</v>
      </c>
      <c r="H114" s="127">
        <f>H112+H80</f>
        <v>-43734.230000000083</v>
      </c>
      <c r="I114" s="127">
        <f>I112+I80</f>
        <v>121177764.08000001</v>
      </c>
      <c r="J114" s="127">
        <f>+F114-I114</f>
        <v>6187110.8400000185</v>
      </c>
      <c r="K114" s="127">
        <f>K112+K80</f>
        <v>119760370.39999998</v>
      </c>
      <c r="L114" s="127">
        <f>+F114-K114</f>
        <v>7604504.5200000554</v>
      </c>
      <c r="M114" s="127">
        <f>M112+M80</f>
        <v>115400980.65999998</v>
      </c>
      <c r="N114" s="127">
        <f>+H114-M114</f>
        <v>-115444714.88999999</v>
      </c>
      <c r="O114" s="127">
        <f>O112+O80</f>
        <v>110209494.64999998</v>
      </c>
      <c r="P114" s="127">
        <f>+F114-O114</f>
        <v>17155380.270000055</v>
      </c>
    </row>
    <row r="115" spans="2:16" ht="15" x14ac:dyDescent="0.25">
      <c r="B115" s="128"/>
      <c r="C115" s="128"/>
      <c r="D115" s="128"/>
      <c r="E115" s="128"/>
      <c r="F115" s="128"/>
      <c r="G115" s="128"/>
      <c r="H115" s="128"/>
      <c r="I115" s="128"/>
      <c r="K115" s="128"/>
      <c r="M115" s="128"/>
      <c r="O115" s="128"/>
    </row>
    <row r="116" spans="2:16" ht="15" x14ac:dyDescent="0.25"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</row>
    <row r="117" spans="2:16" ht="15" x14ac:dyDescent="0.25"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</row>
    <row r="118" spans="2:16" ht="15" x14ac:dyDescent="0.25"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</row>
    <row r="119" spans="2:16" ht="15" x14ac:dyDescent="0.25">
      <c r="B119" s="3"/>
      <c r="C119" s="3"/>
      <c r="D119" s="3"/>
      <c r="E119" s="3"/>
      <c r="F119" s="129"/>
      <c r="G119" s="129"/>
      <c r="H119" s="129"/>
      <c r="I119" s="129"/>
      <c r="K119" s="129"/>
      <c r="M119" s="129"/>
      <c r="O119" s="129"/>
    </row>
    <row r="120" spans="2:16" s="130" customFormat="1" ht="21.75" customHeight="1" x14ac:dyDescent="0.3">
      <c r="B120" s="318" t="s">
        <v>159</v>
      </c>
      <c r="C120" s="318"/>
      <c r="D120" s="318"/>
      <c r="E120" s="318"/>
      <c r="F120" s="318"/>
      <c r="G120" s="318"/>
      <c r="H120" s="318"/>
      <c r="I120" s="318"/>
      <c r="J120" s="318"/>
      <c r="K120" s="203"/>
      <c r="M120" s="203"/>
      <c r="O120" s="203"/>
    </row>
    <row r="121" spans="2:16" ht="15" x14ac:dyDescent="0.25">
      <c r="B121" s="3"/>
      <c r="C121" s="3"/>
      <c r="D121" s="3"/>
      <c r="E121" s="3"/>
      <c r="F121" s="129"/>
      <c r="G121" s="129"/>
      <c r="H121" s="129"/>
      <c r="I121" s="129"/>
      <c r="K121" s="129"/>
      <c r="M121" s="129"/>
      <c r="O121" s="129"/>
    </row>
    <row r="122" spans="2:16" ht="15" x14ac:dyDescent="0.25">
      <c r="B122" s="3"/>
      <c r="C122" s="3"/>
      <c r="D122" s="3"/>
      <c r="E122" s="3"/>
      <c r="F122" s="129"/>
      <c r="G122" s="129"/>
      <c r="H122" s="129"/>
      <c r="I122" s="129"/>
      <c r="K122" s="129"/>
      <c r="M122" s="129"/>
      <c r="O122" s="129"/>
    </row>
    <row r="123" spans="2:16" ht="15" x14ac:dyDescent="0.25">
      <c r="B123" s="3"/>
      <c r="C123" s="3"/>
      <c r="D123" s="3"/>
      <c r="E123" s="3"/>
      <c r="F123" s="3"/>
      <c r="G123" s="3"/>
      <c r="H123" s="3"/>
      <c r="I123" s="3"/>
      <c r="K123" s="3"/>
      <c r="M123" s="3"/>
      <c r="O123" s="3"/>
    </row>
    <row r="124" spans="2:16" x14ac:dyDescent="0.2">
      <c r="F124" s="131"/>
    </row>
    <row r="130" spans="8:8" x14ac:dyDescent="0.2">
      <c r="H130" s="1"/>
    </row>
    <row r="132" spans="8:8" x14ac:dyDescent="0.2">
      <c r="H132" s="42"/>
    </row>
  </sheetData>
  <mergeCells count="6">
    <mergeCell ref="B120:J120"/>
    <mergeCell ref="B3:J3"/>
    <mergeCell ref="B2:J2"/>
    <mergeCell ref="B5:J5"/>
    <mergeCell ref="B63:J63"/>
    <mergeCell ref="B4:J4"/>
  </mergeCells>
  <phoneticPr fontId="2" type="noConversion"/>
  <printOptions horizontalCentered="1"/>
  <pageMargins left="0.11811023622047245" right="0.11811023622047245" top="0.62992125984251968" bottom="0.27559055118110237" header="0" footer="0"/>
  <pageSetup scale="64" fitToHeight="2" orientation="portrait" r:id="rId1"/>
  <headerFooter alignWithMargins="0"/>
  <rowBreaks count="1" manualBreakCount="1">
    <brk id="62" max="16383" man="1"/>
  </rowBreaks>
  <ignoredErrors>
    <ignoredError sqref="H105 H100 H95 H66 H48 H38 H34 H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Armando Melgar</cp:lastModifiedBy>
  <cp:lastPrinted>2019-05-16T21:49:40Z</cp:lastPrinted>
  <dcterms:created xsi:type="dcterms:W3CDTF">2004-04-13T04:53:39Z</dcterms:created>
  <dcterms:modified xsi:type="dcterms:W3CDTF">2019-05-17T17:19:32Z</dcterms:modified>
</cp:coreProperties>
</file>