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10215" windowHeight="9915"/>
  </bookViews>
  <sheets>
    <sheet name="Balance-Anexo1" sheetId="1" r:id="rId1"/>
    <sheet name="Resultados-Anexo2A" sheetId="6" r:id="rId2"/>
    <sheet name="Balance-Anexo1A" sheetId="5" r:id="rId3"/>
    <sheet name="Cambios Patrimonio" sheetId="8" r:id="rId4"/>
    <sheet name="Flujo de Efectivo 2016" sheetId="9" r:id="rId5"/>
  </sheets>
  <definedNames>
    <definedName name="_xlnm.Print_Area" localSheetId="0">'Balance-Anexo1'!$B$2:$Y$58</definedName>
    <definedName name="_xlnm.Print_Area" localSheetId="2">'Balance-Anexo1A'!$A$2:$M$120</definedName>
    <definedName name="_xlnm.Print_Titles" localSheetId="2">'Balance-Anexo1A'!$2:$5</definedName>
  </definedNames>
  <calcPr calcId="145621"/>
</workbook>
</file>

<file path=xl/calcChain.xml><?xml version="1.0" encoding="utf-8"?>
<calcChain xmlns="http://schemas.openxmlformats.org/spreadsheetml/2006/main">
  <c r="I37" i="8" l="1"/>
  <c r="K37" i="8" s="1"/>
  <c r="J36" i="8" l="1"/>
  <c r="K109" i="5" l="1"/>
  <c r="K105" i="5"/>
  <c r="K103" i="5"/>
  <c r="K100" i="5"/>
  <c r="K95" i="5"/>
  <c r="K94" i="5"/>
  <c r="K84" i="5"/>
  <c r="K83" i="5" s="1"/>
  <c r="K76" i="5"/>
  <c r="K72" i="5"/>
  <c r="K58" i="5"/>
  <c r="K51" i="5"/>
  <c r="K48" i="5"/>
  <c r="K45" i="5" s="1"/>
  <c r="K38" i="5"/>
  <c r="K34" i="5"/>
  <c r="K29" i="5"/>
  <c r="K24" i="5"/>
  <c r="K23" i="5"/>
  <c r="K22" i="5" s="1"/>
  <c r="K19" i="5"/>
  <c r="K14" i="5" s="1"/>
  <c r="G109" i="5"/>
  <c r="G105" i="5"/>
  <c r="G103" i="5"/>
  <c r="G100" i="5"/>
  <c r="G95" i="5"/>
  <c r="G94" i="5"/>
  <c r="G84" i="5"/>
  <c r="G83" i="5" s="1"/>
  <c r="G76" i="5"/>
  <c r="G72" i="5"/>
  <c r="G58" i="5"/>
  <c r="G51" i="5"/>
  <c r="G48" i="5"/>
  <c r="G45" i="5" s="1"/>
  <c r="G38" i="5"/>
  <c r="G34" i="5"/>
  <c r="G29" i="5"/>
  <c r="G24" i="5"/>
  <c r="G23" i="5"/>
  <c r="G22" i="5" s="1"/>
  <c r="G19" i="5"/>
  <c r="G14" i="5" s="1"/>
  <c r="I36" i="8" l="1"/>
  <c r="J15" i="8"/>
  <c r="I15" i="8"/>
  <c r="I17" i="8"/>
  <c r="K112" i="5" l="1"/>
  <c r="K66" i="5"/>
  <c r="K80" i="5" s="1"/>
  <c r="K8" i="5"/>
  <c r="G112" i="5" l="1"/>
  <c r="G8" i="5"/>
  <c r="G66" i="5" l="1"/>
  <c r="G80" i="5" s="1"/>
  <c r="H36" i="6" l="1"/>
  <c r="J36" i="6"/>
  <c r="E35" i="6" l="1"/>
  <c r="D35" i="6"/>
  <c r="F36" i="6"/>
  <c r="H30" i="5" l="1"/>
  <c r="H31" i="5"/>
  <c r="H32" i="5"/>
  <c r="L43" i="5" l="1"/>
  <c r="L110" i="5"/>
  <c r="T37" i="1"/>
  <c r="T36" i="1"/>
  <c r="L111" i="5"/>
  <c r="L106" i="5"/>
  <c r="L104" i="5"/>
  <c r="L101" i="5"/>
  <c r="L100" i="5" s="1"/>
  <c r="L98" i="5"/>
  <c r="L97" i="5"/>
  <c r="L96" i="5"/>
  <c r="L93" i="5"/>
  <c r="L92" i="5"/>
  <c r="L91" i="5"/>
  <c r="L90" i="5"/>
  <c r="L89" i="5"/>
  <c r="L88" i="5"/>
  <c r="L87" i="5"/>
  <c r="L86" i="5"/>
  <c r="L85" i="5"/>
  <c r="L79" i="5"/>
  <c r="L78" i="5"/>
  <c r="L77" i="5"/>
  <c r="L73" i="5"/>
  <c r="L70" i="5"/>
  <c r="L69" i="5"/>
  <c r="L68" i="5"/>
  <c r="L67" i="5"/>
  <c r="L60" i="5"/>
  <c r="L59" i="5"/>
  <c r="L56" i="5"/>
  <c r="L55" i="5"/>
  <c r="L54" i="5"/>
  <c r="L53" i="5"/>
  <c r="L52" i="5"/>
  <c r="L49" i="5"/>
  <c r="L47" i="5"/>
  <c r="L46" i="5"/>
  <c r="L42" i="5"/>
  <c r="L41" i="5"/>
  <c r="L40" i="5"/>
  <c r="L39" i="5"/>
  <c r="L35" i="5"/>
  <c r="L32" i="5"/>
  <c r="L31" i="5"/>
  <c r="L30" i="5"/>
  <c r="L27" i="5"/>
  <c r="L26" i="5"/>
  <c r="L25" i="5"/>
  <c r="L15" i="5"/>
  <c r="L12" i="5"/>
  <c r="L11" i="5"/>
  <c r="L10" i="5"/>
  <c r="L9" i="5"/>
  <c r="J38" i="6"/>
  <c r="J37" i="6"/>
  <c r="J32" i="6"/>
  <c r="J31" i="6"/>
  <c r="J30" i="6"/>
  <c r="J29" i="6"/>
  <c r="J28" i="6"/>
  <c r="J20" i="6"/>
  <c r="J15" i="6"/>
  <c r="J14" i="6"/>
  <c r="J13" i="6"/>
  <c r="J12" i="6"/>
  <c r="J11" i="6"/>
  <c r="J10" i="6"/>
  <c r="I35" i="6"/>
  <c r="I27" i="6"/>
  <c r="J19" i="6"/>
  <c r="J18" i="6"/>
  <c r="I17" i="6"/>
  <c r="I9" i="6"/>
  <c r="J35" i="6" l="1"/>
  <c r="L109" i="5"/>
  <c r="I40" i="6"/>
  <c r="J27" i="6"/>
  <c r="J17" i="6"/>
  <c r="J9" i="6"/>
  <c r="I23" i="6"/>
  <c r="J40" i="6" l="1"/>
  <c r="I43" i="6"/>
  <c r="J23" i="6"/>
  <c r="J43" i="6" s="1"/>
  <c r="T35" i="1"/>
  <c r="L95" i="5"/>
  <c r="L76" i="5"/>
  <c r="T28" i="1"/>
  <c r="T27" i="1"/>
  <c r="L66" i="5"/>
  <c r="L58" i="5"/>
  <c r="T19" i="1"/>
  <c r="L51" i="5"/>
  <c r="T18" i="1"/>
  <c r="T17" i="1"/>
  <c r="L38" i="5"/>
  <c r="T16" i="1"/>
  <c r="T15" i="1"/>
  <c r="L8" i="5"/>
  <c r="T14" i="1"/>
  <c r="T26" i="1" l="1"/>
  <c r="T30" i="1" s="1"/>
  <c r="T34" i="1"/>
  <c r="T39" i="1" s="1"/>
  <c r="T21" i="1"/>
  <c r="L48" i="5"/>
  <c r="L45" i="5" s="1"/>
  <c r="K61" i="5"/>
  <c r="I109" i="5"/>
  <c r="I105" i="5"/>
  <c r="I103" i="5" s="1"/>
  <c r="I100" i="5"/>
  <c r="I95" i="5"/>
  <c r="I94" i="5"/>
  <c r="I48" i="5"/>
  <c r="I38" i="5"/>
  <c r="I34" i="5"/>
  <c r="I29" i="5"/>
  <c r="T42" i="1" l="1"/>
  <c r="K114" i="5"/>
  <c r="G27" i="6" l="1"/>
  <c r="H38" i="6"/>
  <c r="G35" i="6"/>
  <c r="E27" i="6"/>
  <c r="H32" i="6" l="1"/>
  <c r="D27" i="6"/>
  <c r="F27" i="6" s="1"/>
  <c r="F38" i="6" l="1"/>
  <c r="F35" i="6" l="1"/>
  <c r="E17" i="6"/>
  <c r="E9" i="6" l="1"/>
  <c r="F32" i="6"/>
  <c r="H31" i="6" l="1"/>
  <c r="G61" i="5" l="1"/>
  <c r="L17" i="1" l="1"/>
  <c r="L16" i="1"/>
  <c r="F105" i="5"/>
  <c r="L35" i="1"/>
  <c r="L27" i="1"/>
  <c r="F31" i="6"/>
  <c r="J52" i="5"/>
  <c r="J53" i="5"/>
  <c r="J54" i="5"/>
  <c r="J55" i="5"/>
  <c r="J56" i="5"/>
  <c r="I84" i="5"/>
  <c r="I83" i="5" s="1"/>
  <c r="H14" i="6"/>
  <c r="H13" i="6"/>
  <c r="J10" i="8"/>
  <c r="L28" i="1"/>
  <c r="L18" i="1"/>
  <c r="J21" i="9"/>
  <c r="H25" i="5"/>
  <c r="H26" i="5"/>
  <c r="H27" i="5"/>
  <c r="L19" i="1"/>
  <c r="F13" i="6"/>
  <c r="F14" i="6"/>
  <c r="H73" i="5"/>
  <c r="H67" i="5"/>
  <c r="H68" i="5"/>
  <c r="H69" i="5"/>
  <c r="H70" i="5"/>
  <c r="H21" i="9"/>
  <c r="J106" i="5"/>
  <c r="F94" i="5"/>
  <c r="E29" i="8"/>
  <c r="J29" i="8"/>
  <c r="G29" i="8"/>
  <c r="H32" i="8"/>
  <c r="K32" i="8" s="1"/>
  <c r="G35" i="8"/>
  <c r="F35" i="8"/>
  <c r="F29" i="8"/>
  <c r="G26" i="8"/>
  <c r="F26" i="8"/>
  <c r="G22" i="8"/>
  <c r="F22" i="8"/>
  <c r="G10" i="8"/>
  <c r="F10" i="8"/>
  <c r="F9" i="8" s="1"/>
  <c r="H49" i="5"/>
  <c r="D9" i="6"/>
  <c r="F9" i="6" s="1"/>
  <c r="H106" i="5"/>
  <c r="H78" i="5"/>
  <c r="I66" i="5"/>
  <c r="P26" i="1" s="1"/>
  <c r="I58" i="5"/>
  <c r="P19" i="1" s="1"/>
  <c r="I45" i="5"/>
  <c r="P17" i="1" s="1"/>
  <c r="H28" i="6"/>
  <c r="G17" i="6"/>
  <c r="G40" i="6"/>
  <c r="G9" i="6"/>
  <c r="G23" i="6" s="1"/>
  <c r="I72" i="5"/>
  <c r="P27" i="1" s="1"/>
  <c r="I51" i="5"/>
  <c r="P18" i="1" s="1"/>
  <c r="I24" i="5"/>
  <c r="I23" i="5" s="1"/>
  <c r="I22" i="5" s="1"/>
  <c r="P16" i="1" s="1"/>
  <c r="I19" i="5"/>
  <c r="I14" i="5" s="1"/>
  <c r="P15" i="1" s="1"/>
  <c r="I8" i="5"/>
  <c r="P14" i="1" s="1"/>
  <c r="E40" i="6"/>
  <c r="P36" i="1"/>
  <c r="J67" i="5"/>
  <c r="J19" i="9"/>
  <c r="J45" i="9"/>
  <c r="J37" i="9"/>
  <c r="H45" i="9"/>
  <c r="H37" i="9"/>
  <c r="I35" i="8"/>
  <c r="I29" i="8"/>
  <c r="E26" i="8"/>
  <c r="H27" i="8"/>
  <c r="J26" i="8"/>
  <c r="J9" i="8" s="1"/>
  <c r="I26" i="8"/>
  <c r="E22" i="8"/>
  <c r="J22" i="8"/>
  <c r="I22" i="8"/>
  <c r="H25" i="8"/>
  <c r="K25" i="8" s="1"/>
  <c r="J101" i="5"/>
  <c r="P37" i="1"/>
  <c r="H94" i="5"/>
  <c r="L37" i="1"/>
  <c r="L36" i="1"/>
  <c r="I37" i="1"/>
  <c r="I36" i="1"/>
  <c r="H110" i="5"/>
  <c r="H85" i="5"/>
  <c r="H86" i="5"/>
  <c r="H87" i="5"/>
  <c r="H88" i="5"/>
  <c r="H89" i="5"/>
  <c r="H90" i="5"/>
  <c r="H91" i="5"/>
  <c r="H92" i="5"/>
  <c r="H93" i="5"/>
  <c r="H96" i="5"/>
  <c r="H97" i="5"/>
  <c r="H98" i="5"/>
  <c r="F100" i="5"/>
  <c r="J100" i="5" s="1"/>
  <c r="H105" i="5"/>
  <c r="H107" i="5"/>
  <c r="L107" i="5" s="1"/>
  <c r="H101" i="5"/>
  <c r="F95" i="5"/>
  <c r="F66" i="5"/>
  <c r="I26" i="1" s="1"/>
  <c r="F72" i="5"/>
  <c r="I27" i="1" s="1"/>
  <c r="H37" i="8"/>
  <c r="H23" i="8"/>
  <c r="H24" i="8"/>
  <c r="K24" i="8" s="1"/>
  <c r="J27" i="5"/>
  <c r="J32" i="5"/>
  <c r="J110" i="5"/>
  <c r="J107" i="5"/>
  <c r="J104" i="5"/>
  <c r="J85" i="5"/>
  <c r="J86" i="5"/>
  <c r="J87" i="5"/>
  <c r="J88" i="5"/>
  <c r="J89" i="5"/>
  <c r="J90" i="5"/>
  <c r="J91" i="5"/>
  <c r="J92" i="5"/>
  <c r="J93" i="5"/>
  <c r="J96" i="5"/>
  <c r="J97" i="5"/>
  <c r="J98" i="5"/>
  <c r="J69" i="5"/>
  <c r="J68" i="5"/>
  <c r="J70" i="5"/>
  <c r="J73" i="5"/>
  <c r="J74" i="5"/>
  <c r="J77" i="5"/>
  <c r="J79" i="5"/>
  <c r="J30" i="5"/>
  <c r="J31" i="5"/>
  <c r="J33" i="5"/>
  <c r="J25" i="5"/>
  <c r="J26" i="5"/>
  <c r="J28" i="5"/>
  <c r="J40" i="5"/>
  <c r="J41" i="5"/>
  <c r="J42" i="5"/>
  <c r="J35" i="5"/>
  <c r="J36" i="5"/>
  <c r="J37" i="5"/>
  <c r="J43" i="5"/>
  <c r="J49" i="5"/>
  <c r="J46" i="5"/>
  <c r="J47" i="5"/>
  <c r="J9" i="5"/>
  <c r="J10" i="5"/>
  <c r="J11" i="5"/>
  <c r="J12" i="5"/>
  <c r="J15" i="5"/>
  <c r="J16" i="5"/>
  <c r="J17" i="5"/>
  <c r="J18" i="5"/>
  <c r="J20" i="5"/>
  <c r="J59" i="5"/>
  <c r="J60" i="5"/>
  <c r="H33" i="8"/>
  <c r="K33" i="8" s="1"/>
  <c r="H30" i="8"/>
  <c r="K30" i="8" s="1"/>
  <c r="H31" i="8"/>
  <c r="E10" i="8"/>
  <c r="E9" i="8" s="1"/>
  <c r="E35" i="8"/>
  <c r="P35" i="1"/>
  <c r="H36" i="8"/>
  <c r="H35" i="8" s="1"/>
  <c r="H11" i="8"/>
  <c r="H12" i="8"/>
  <c r="K12" i="8" s="1"/>
  <c r="H13" i="8"/>
  <c r="K13" i="8" s="1"/>
  <c r="H14" i="8"/>
  <c r="K14" i="8" s="1"/>
  <c r="H15" i="8"/>
  <c r="K15" i="8" s="1"/>
  <c r="H16" i="8"/>
  <c r="K16" i="8" s="1"/>
  <c r="H17" i="8"/>
  <c r="K17" i="8" s="1"/>
  <c r="H18" i="8"/>
  <c r="K18" i="8" s="1"/>
  <c r="H19" i="8"/>
  <c r="K19" i="8" s="1"/>
  <c r="H20" i="8"/>
  <c r="K20" i="8" s="1"/>
  <c r="H21" i="8"/>
  <c r="K21" i="8" s="1"/>
  <c r="I10" i="8"/>
  <c r="G9" i="8"/>
  <c r="G38" i="8" s="1"/>
  <c r="F24" i="5"/>
  <c r="F29" i="5"/>
  <c r="F38" i="5"/>
  <c r="F34" i="5"/>
  <c r="F8" i="5"/>
  <c r="I14" i="1" s="1"/>
  <c r="F19" i="5"/>
  <c r="F14" i="5" s="1"/>
  <c r="I15" i="1" s="1"/>
  <c r="V15" i="1" s="1"/>
  <c r="F48" i="5"/>
  <c r="F45" i="5" s="1"/>
  <c r="I17" i="1" s="1"/>
  <c r="F51" i="5"/>
  <c r="I18" i="1" s="1"/>
  <c r="F58" i="5"/>
  <c r="I19" i="1" s="1"/>
  <c r="H41" i="5"/>
  <c r="D17" i="6"/>
  <c r="H20" i="5"/>
  <c r="L20" i="5" s="1"/>
  <c r="H10" i="6"/>
  <c r="H11" i="6"/>
  <c r="H12" i="6"/>
  <c r="H15" i="6"/>
  <c r="H18" i="6"/>
  <c r="H19" i="6"/>
  <c r="H20" i="6"/>
  <c r="H29" i="6"/>
  <c r="H37" i="6"/>
  <c r="H35" i="6" s="1"/>
  <c r="F37" i="6"/>
  <c r="F29" i="6"/>
  <c r="F28" i="6"/>
  <c r="F15" i="6"/>
  <c r="F12" i="6"/>
  <c r="F11" i="6"/>
  <c r="H77" i="5"/>
  <c r="H79" i="5"/>
  <c r="H74" i="5"/>
  <c r="L74" i="5" s="1"/>
  <c r="L72" i="5" s="1"/>
  <c r="L80" i="5" s="1"/>
  <c r="H52" i="5"/>
  <c r="H53" i="5"/>
  <c r="H54" i="5"/>
  <c r="H55" i="5"/>
  <c r="H56" i="5"/>
  <c r="H9" i="5"/>
  <c r="H10" i="5"/>
  <c r="H11" i="5"/>
  <c r="H12" i="5"/>
  <c r="H15" i="5"/>
  <c r="H16" i="5"/>
  <c r="L16" i="5" s="1"/>
  <c r="H17" i="5"/>
  <c r="L17" i="5" s="1"/>
  <c r="H18" i="5"/>
  <c r="L18" i="5" s="1"/>
  <c r="H39" i="5"/>
  <c r="H40" i="5"/>
  <c r="H42" i="5"/>
  <c r="H35" i="5"/>
  <c r="H36" i="5"/>
  <c r="L36" i="5" s="1"/>
  <c r="H37" i="5"/>
  <c r="L37" i="5" s="1"/>
  <c r="H33" i="5"/>
  <c r="L33" i="5" s="1"/>
  <c r="L29" i="5" s="1"/>
  <c r="H28" i="5"/>
  <c r="L28" i="5" s="1"/>
  <c r="L24" i="5" s="1"/>
  <c r="H43" i="5"/>
  <c r="H60" i="5"/>
  <c r="H59" i="5"/>
  <c r="H47" i="5"/>
  <c r="H46" i="5"/>
  <c r="J111" i="5"/>
  <c r="F109" i="5"/>
  <c r="L26" i="1"/>
  <c r="H111" i="5"/>
  <c r="J39" i="5"/>
  <c r="H30" i="6"/>
  <c r="F84" i="5"/>
  <c r="F76" i="5"/>
  <c r="F30" i="6"/>
  <c r="K31" i="8"/>
  <c r="H104" i="5"/>
  <c r="I76" i="5"/>
  <c r="P28" i="1" s="1"/>
  <c r="J78" i="5"/>
  <c r="F10" i="6"/>
  <c r="J94" i="5"/>
  <c r="F20" i="6"/>
  <c r="L14" i="1"/>
  <c r="G114" i="5"/>
  <c r="L34" i="1"/>
  <c r="H66" i="5" l="1"/>
  <c r="I9" i="8"/>
  <c r="F38" i="8"/>
  <c r="L94" i="5"/>
  <c r="L84" i="5" s="1"/>
  <c r="L83" i="5" s="1"/>
  <c r="L105" i="5"/>
  <c r="L103" i="5" s="1"/>
  <c r="R26" i="1"/>
  <c r="J72" i="5"/>
  <c r="H100" i="5"/>
  <c r="F83" i="5"/>
  <c r="J95" i="5"/>
  <c r="J105" i="5"/>
  <c r="J103" i="5" s="1"/>
  <c r="F103" i="5"/>
  <c r="I35" i="1" s="1"/>
  <c r="N35" i="1" s="1"/>
  <c r="L19" i="5"/>
  <c r="L14" i="5" s="1"/>
  <c r="L34" i="5"/>
  <c r="L23" i="5" s="1"/>
  <c r="L22" i="5" s="1"/>
  <c r="N14" i="1"/>
  <c r="V37" i="1"/>
  <c r="N37" i="1"/>
  <c r="V36" i="1"/>
  <c r="N36" i="1"/>
  <c r="V35" i="1"/>
  <c r="V27" i="1"/>
  <c r="N27" i="1"/>
  <c r="V26" i="1"/>
  <c r="N26" i="1"/>
  <c r="V19" i="1"/>
  <c r="N19" i="1"/>
  <c r="V18" i="1"/>
  <c r="N18" i="1"/>
  <c r="V17" i="1"/>
  <c r="N17" i="1"/>
  <c r="R14" i="1"/>
  <c r="V14" i="1"/>
  <c r="R15" i="1"/>
  <c r="R37" i="1"/>
  <c r="R36" i="1"/>
  <c r="R27" i="1"/>
  <c r="R19" i="1"/>
  <c r="R18" i="1"/>
  <c r="R17" i="1"/>
  <c r="G43" i="6"/>
  <c r="H27" i="6"/>
  <c r="H40" i="6" s="1"/>
  <c r="H17" i="6"/>
  <c r="L39" i="1"/>
  <c r="H109" i="5"/>
  <c r="J31" i="9"/>
  <c r="L30" i="1"/>
  <c r="I38" i="8"/>
  <c r="E38" i="8"/>
  <c r="H29" i="8"/>
  <c r="H58" i="5"/>
  <c r="D40" i="6"/>
  <c r="J19" i="5"/>
  <c r="J14" i="5" s="1"/>
  <c r="J58" i="5"/>
  <c r="H24" i="5"/>
  <c r="J51" i="5"/>
  <c r="H103" i="5"/>
  <c r="H48" i="5"/>
  <c r="H45" i="5" s="1"/>
  <c r="H95" i="5"/>
  <c r="H29" i="5"/>
  <c r="E23" i="6"/>
  <c r="J38" i="5"/>
  <c r="J34" i="5"/>
  <c r="J24" i="5"/>
  <c r="H34" i="5"/>
  <c r="H76" i="5"/>
  <c r="H38" i="5"/>
  <c r="F17" i="6"/>
  <c r="F23" i="6" s="1"/>
  <c r="H72" i="5"/>
  <c r="H8" i="5"/>
  <c r="D23" i="6"/>
  <c r="H9" i="6"/>
  <c r="J109" i="5"/>
  <c r="J48" i="5"/>
  <c r="J45" i="5" s="1"/>
  <c r="J29" i="5"/>
  <c r="F23" i="5"/>
  <c r="F22" i="5" s="1"/>
  <c r="F61" i="5" s="1"/>
  <c r="I28" i="1"/>
  <c r="N28" i="1" s="1"/>
  <c r="F80" i="5"/>
  <c r="P30" i="1"/>
  <c r="I61" i="5"/>
  <c r="I80" i="5"/>
  <c r="I34" i="1"/>
  <c r="N34" i="1" s="1"/>
  <c r="H10" i="8"/>
  <c r="K11" i="8"/>
  <c r="K10" i="8" s="1"/>
  <c r="K29" i="8"/>
  <c r="O29" i="8" s="1"/>
  <c r="J8" i="5"/>
  <c r="K23" i="8"/>
  <c r="H22" i="8"/>
  <c r="K22" i="8" s="1"/>
  <c r="O22" i="8" s="1"/>
  <c r="H26" i="8"/>
  <c r="K26" i="8" s="1"/>
  <c r="O26" i="8" s="1"/>
  <c r="K27" i="8"/>
  <c r="P21" i="1"/>
  <c r="I112" i="5"/>
  <c r="P34" i="1"/>
  <c r="L15" i="1"/>
  <c r="H19" i="5"/>
  <c r="H14" i="5" s="1"/>
  <c r="H51" i="5"/>
  <c r="K36" i="8"/>
  <c r="J76" i="5"/>
  <c r="J66" i="5"/>
  <c r="J84" i="5"/>
  <c r="H84" i="5"/>
  <c r="L112" i="5" l="1"/>
  <c r="J47" i="9"/>
  <c r="J49" i="9" s="1"/>
  <c r="H48" i="9" s="1"/>
  <c r="J83" i="5"/>
  <c r="J112" i="5" s="1"/>
  <c r="I114" i="5"/>
  <c r="F112" i="5"/>
  <c r="F114" i="5" s="1"/>
  <c r="R35" i="1"/>
  <c r="N39" i="1"/>
  <c r="L21" i="1"/>
  <c r="N15" i="1"/>
  <c r="L61" i="5"/>
  <c r="N30" i="1"/>
  <c r="I30" i="1"/>
  <c r="V28" i="1"/>
  <c r="V30" i="1" s="1"/>
  <c r="I39" i="1"/>
  <c r="V34" i="1"/>
  <c r="V39" i="1" s="1"/>
  <c r="R28" i="1"/>
  <c r="R30" i="1" s="1"/>
  <c r="P39" i="1"/>
  <c r="P42" i="1" s="1"/>
  <c r="R34" i="1"/>
  <c r="R39" i="1" s="1"/>
  <c r="L42" i="1"/>
  <c r="H23" i="6"/>
  <c r="H43" i="6" s="1"/>
  <c r="L10" i="6"/>
  <c r="D43" i="6"/>
  <c r="H13" i="9" s="1"/>
  <c r="H19" i="9" s="1"/>
  <c r="H31" i="9" s="1"/>
  <c r="H47" i="9" s="1"/>
  <c r="E43" i="6"/>
  <c r="F40" i="6"/>
  <c r="H83" i="5"/>
  <c r="H112" i="5" s="1"/>
  <c r="H80" i="5"/>
  <c r="H23" i="5"/>
  <c r="H22" i="5" s="1"/>
  <c r="H61" i="5" s="1"/>
  <c r="J23" i="5"/>
  <c r="J22" i="5" s="1"/>
  <c r="J80" i="5"/>
  <c r="I16" i="1"/>
  <c r="K9" i="8"/>
  <c r="O10" i="8"/>
  <c r="J61" i="5"/>
  <c r="H9" i="8"/>
  <c r="H38" i="8" s="1"/>
  <c r="I42" i="1" l="1"/>
  <c r="H49" i="9"/>
  <c r="N42" i="1"/>
  <c r="V42" i="1"/>
  <c r="V16" i="1"/>
  <c r="V21" i="1" s="1"/>
  <c r="N16" i="1"/>
  <c r="N21" i="1" s="1"/>
  <c r="J114" i="5"/>
  <c r="L114" i="5"/>
  <c r="R42" i="1"/>
  <c r="I21" i="1"/>
  <c r="R16" i="1"/>
  <c r="R21" i="1" s="1"/>
  <c r="F43" i="6"/>
  <c r="H114" i="5"/>
  <c r="O9" i="8"/>
  <c r="K35" i="8" l="1"/>
  <c r="O35" i="8" s="1"/>
  <c r="J35" i="8"/>
  <c r="J38" i="8" s="1"/>
  <c r="K38" i="8" l="1"/>
</calcChain>
</file>

<file path=xl/sharedStrings.xml><?xml version="1.0" encoding="utf-8"?>
<sst xmlns="http://schemas.openxmlformats.org/spreadsheetml/2006/main" count="299" uniqueCount="228">
  <si>
    <t>US$</t>
  </si>
  <si>
    <t>Pasivo:</t>
  </si>
  <si>
    <t>Activo</t>
  </si>
  <si>
    <t>(Expresados en Dólares de los Estados Unidos de América)</t>
  </si>
  <si>
    <t>Inversiones Financieras</t>
  </si>
  <si>
    <t>Efectivo y Equivalentes</t>
  </si>
  <si>
    <t>Otros Activos</t>
  </si>
  <si>
    <t>Superávit o Déficit</t>
  </si>
  <si>
    <t xml:space="preserve"> </t>
  </si>
  <si>
    <t>FONDO DE SANEAMIENTO Y FORTALECIMIENTO FINANCIERO</t>
  </si>
  <si>
    <t>PATRIMONIO</t>
  </si>
  <si>
    <t>Recursos del Fondo</t>
  </si>
  <si>
    <t>Superavit</t>
  </si>
  <si>
    <t>Resultados por Aplicar</t>
  </si>
  <si>
    <t>TOTAL PATRIMONIO</t>
  </si>
  <si>
    <t>BALANCE  GENERAL</t>
  </si>
  <si>
    <t>(EN U.S. DOLARES)</t>
  </si>
  <si>
    <t>ACTIVO</t>
  </si>
  <si>
    <t>(1)</t>
  </si>
  <si>
    <t>(3)=(1)-(2)</t>
  </si>
  <si>
    <t xml:space="preserve">Caja    </t>
  </si>
  <si>
    <t>En Bancos</t>
  </si>
  <si>
    <t>Banco Central de Reserva</t>
  </si>
  <si>
    <t>Caja Chica y Fondo Circulante</t>
  </si>
  <si>
    <t>Acciones y Participaciones</t>
  </si>
  <si>
    <t>Titulos Valores Conservados al Vcto.</t>
  </si>
  <si>
    <t>Certificados CEDECADA</t>
  </si>
  <si>
    <t xml:space="preserve">Ints. por Cobrar s/Titulos Valores </t>
  </si>
  <si>
    <t>Sub-Total</t>
  </si>
  <si>
    <t>Reservas Constituidas s/Invers. Acciones</t>
  </si>
  <si>
    <t>Cartera de Préstamos (Neto)</t>
  </si>
  <si>
    <t>Cartera Permutada</t>
  </si>
  <si>
    <t xml:space="preserve">Capital s/Préstamos Permuta </t>
  </si>
  <si>
    <t>Ints. por Cobrar s/Préstamos Permuta</t>
  </si>
  <si>
    <t>Cartera Transferida</t>
  </si>
  <si>
    <t>Capital s/Préstamos Transferido</t>
  </si>
  <si>
    <t>Ints. por Cobrar s/Préstamos Transferido</t>
  </si>
  <si>
    <t>Cartera Acciones</t>
  </si>
  <si>
    <t>Capital s/Préstamos Acciones</t>
  </si>
  <si>
    <t>Ints. por Cobrar s/Préstamos Acciones</t>
  </si>
  <si>
    <t>Seguros Cartera Acciones</t>
  </si>
  <si>
    <t>Cartera Aporte B.C.R:</t>
  </si>
  <si>
    <t>Capital s/Cartera ex - Credisa</t>
  </si>
  <si>
    <t>Ints. por Cobrar s/Cartera ex Credisa</t>
  </si>
  <si>
    <t>Activos Extraordinarios(Netos)</t>
  </si>
  <si>
    <t xml:space="preserve">En Administración </t>
  </si>
  <si>
    <t>Administrados por FOSAFFI</t>
  </si>
  <si>
    <t>Reserva s/Activos Extraordinarios</t>
  </si>
  <si>
    <t>Diferidos</t>
  </si>
  <si>
    <t>Realizables</t>
  </si>
  <si>
    <t>Otras Cuentas por Cobrar</t>
  </si>
  <si>
    <t>Fondos ajenos en Poder de FOSAFFI</t>
  </si>
  <si>
    <t xml:space="preserve"> Depósitos en Garantía</t>
  </si>
  <si>
    <t>Propiedad Planta y Equipo (Neto)</t>
  </si>
  <si>
    <t>Propiedad Planta y Equipo</t>
  </si>
  <si>
    <t>Depreciación Acumulada</t>
  </si>
  <si>
    <t>TOTAL ACTIVO</t>
  </si>
  <si>
    <t>PASIVO</t>
  </si>
  <si>
    <t>Cuentas por Pagar</t>
  </si>
  <si>
    <t>Retenciones y Cotizaciones por Pagar</t>
  </si>
  <si>
    <t>Provisiones por Pagar</t>
  </si>
  <si>
    <t>Comisiones por Pagar</t>
  </si>
  <si>
    <t>Obligaciones con Banco Central</t>
  </si>
  <si>
    <t xml:space="preserve">Pagarés </t>
  </si>
  <si>
    <t>Ints. s/Pagarés</t>
  </si>
  <si>
    <t>Otros Pasivos</t>
  </si>
  <si>
    <t>Abonos de Prestamos en Proceso Judicial</t>
  </si>
  <si>
    <t>Iva Debito Fiscal</t>
  </si>
  <si>
    <t>TOTAL PASIVO</t>
  </si>
  <si>
    <t>Aportes Banco Central de Reserva</t>
  </si>
  <si>
    <t>Aportaciones-Acciones B.C.R.</t>
  </si>
  <si>
    <t>Aportaciones Cartera de Préstamos (Bancos Liq.)</t>
  </si>
  <si>
    <t>Aporte Cartera Credisa</t>
  </si>
  <si>
    <t>Aporte Activos Credisa</t>
  </si>
  <si>
    <t>Aportaciones-Presupuesto</t>
  </si>
  <si>
    <t>Aportaciones BCR - Activos Extraordinarios</t>
  </si>
  <si>
    <t>Aportaciones BCR - Crédito Estabilizacion</t>
  </si>
  <si>
    <t>Aportaciones BCR- Cédulas Hipotecarias</t>
  </si>
  <si>
    <t>Aportaciones BCR-Equipo de Cómputación</t>
  </si>
  <si>
    <t>Aportes Estado</t>
  </si>
  <si>
    <t>Aportaciones-Acciones Estado</t>
  </si>
  <si>
    <t>Aportaciones Estado-Bonos</t>
  </si>
  <si>
    <t>Aportaciones Estado-Cartera Banafi</t>
  </si>
  <si>
    <t>Superávit o Déficit por Revaluacion de Acciones</t>
  </si>
  <si>
    <t>Superavit  o Déficit por Venta de Acciones</t>
  </si>
  <si>
    <t>Utilidad o Pérdida del Ejercicio</t>
  </si>
  <si>
    <t>TOTAL PASIVO Y PATRIMONIO</t>
  </si>
  <si>
    <t>Utilidad ó Pérdida Acumulada de Ejercicios Anteriores</t>
  </si>
  <si>
    <t>ESTADO DE RESULTADOS</t>
  </si>
  <si>
    <t>(En US Dólares)</t>
  </si>
  <si>
    <t>INGRESOS</t>
  </si>
  <si>
    <t>Ingresos por Venta de Activos Extraordinarios</t>
  </si>
  <si>
    <t>Ingresos por  Dividendos sobre Acciones</t>
  </si>
  <si>
    <t>Ingresos por Reversión Reservas de Saneamiento</t>
  </si>
  <si>
    <t>INGRESOS NO DE OPERACION</t>
  </si>
  <si>
    <t>Ingresos por Administración de Activos</t>
  </si>
  <si>
    <t>TOTAL INGRESOS</t>
  </si>
  <si>
    <t>GASTOS</t>
  </si>
  <si>
    <t xml:space="preserve">Gastos de  Activos Extraordinarios </t>
  </si>
  <si>
    <t>TOTAL GASTOS</t>
  </si>
  <si>
    <t>Total Cartera de Préstamos</t>
  </si>
  <si>
    <t>Balance General</t>
  </si>
  <si>
    <t xml:space="preserve">Total del Activo </t>
  </si>
  <si>
    <t>Total del Pasivo</t>
  </si>
  <si>
    <t>Total del Patrimonio</t>
  </si>
  <si>
    <t>Total del Pasivo más Patrimonio</t>
  </si>
  <si>
    <t>Superavit  No Realizado por Valuación de Aportes</t>
  </si>
  <si>
    <t>Deudores Varios Préstamos Transferidos</t>
  </si>
  <si>
    <t>Recuperac. Prestamos Cobro Judicial</t>
  </si>
  <si>
    <t>Deudores Varios Préstamos Permuta</t>
  </si>
  <si>
    <t>Deudores Varios Cartera ex Credisa</t>
  </si>
  <si>
    <t>ESTADO DE CAMBIOS EN EL PATRIMONIO</t>
  </si>
  <si>
    <t>(EN US$ DOLARES)</t>
  </si>
  <si>
    <t>Aportaciones Banco Central de Reserva</t>
  </si>
  <si>
    <t>Aporte Acciones</t>
  </si>
  <si>
    <t>Aporte Cartera de Préstamos</t>
  </si>
  <si>
    <t>Aporte Cartera EX CREDISA</t>
  </si>
  <si>
    <t>Aporte Activos Extraordinarios</t>
  </si>
  <si>
    <t>Aporte Presupuesto de Operación</t>
  </si>
  <si>
    <t>Aporte COPAL</t>
  </si>
  <si>
    <t xml:space="preserve">Aporte Crédito de Estabilización </t>
  </si>
  <si>
    <t>Aporte Equipo de Cómputo</t>
  </si>
  <si>
    <t>Otros Aportes de BCR</t>
  </si>
  <si>
    <t>Aporte Cédulas Hipotecarias</t>
  </si>
  <si>
    <t>Aportaciones Estado</t>
  </si>
  <si>
    <t>Aporte Bonos de Saneamiento</t>
  </si>
  <si>
    <t>Utilidad o Pérdida de Ejercicios Anteriores</t>
  </si>
  <si>
    <t>Utilidad o Pérdida del Presente Ejercicio</t>
  </si>
  <si>
    <t>Jefe Sección Contabilidad y Finanzas</t>
  </si>
  <si>
    <t>ESTADO DE FLUJOS DE EFECTIVO</t>
  </si>
  <si>
    <t>(Expresado en US$)</t>
  </si>
  <si>
    <t>Flujos de Efectivo provenientes de las actividades de Operación</t>
  </si>
  <si>
    <t>Conciliación entre la utilidad neta y el efectivo neto provenientes de las actividades de operación</t>
  </si>
  <si>
    <t>Depreciación y amortización</t>
  </si>
  <si>
    <t>Aumento de reserva de saneamiento de préstamos</t>
  </si>
  <si>
    <t>Aumento de reserva de saneamiento de Activos Extraordinarios</t>
  </si>
  <si>
    <t xml:space="preserve">                        Sub Total</t>
  </si>
  <si>
    <t>Cambios netos en activos y pasivos</t>
  </si>
  <si>
    <t>Disminución de intereses por cobrar</t>
  </si>
  <si>
    <t>Aumento en préstamos y descuentos</t>
  </si>
  <si>
    <t>Disminución (aumento) de activos extraordinarios</t>
  </si>
  <si>
    <t>Disminuicón (aumento ) de otras cuentas por cobrar</t>
  </si>
  <si>
    <t>Aumento de otros activos</t>
  </si>
  <si>
    <t>Disminución de otros pasivos</t>
  </si>
  <si>
    <t xml:space="preserve">      Efectivo neto provisto por las actividades de operación</t>
  </si>
  <si>
    <t>Flujos de Efectivo provenientes de las actividades de Inversión</t>
  </si>
  <si>
    <t>Adquisición de Mobiliario y Equipo</t>
  </si>
  <si>
    <t>Cobros (Adquisición) de títulos valores</t>
  </si>
  <si>
    <t xml:space="preserve">      Efectivo neto provisto por las actividades de inversión</t>
  </si>
  <si>
    <t>Flujos de Efectivo provenientes de las actividades de Financiamiento</t>
  </si>
  <si>
    <t>Aporte Presupuestario del Banco Central de Reserva</t>
  </si>
  <si>
    <t>Amortización de pagarés del Banco Central de Reserva</t>
  </si>
  <si>
    <t>Amortización de aportes del Banco Central de Reserva</t>
  </si>
  <si>
    <t xml:space="preserve">      Efectivo neto provisto por las actividades de Financiamiento</t>
  </si>
  <si>
    <t>Aumento (disminución) neto en el efectivo</t>
  </si>
  <si>
    <t>Efectivo y equivalentes al inicio del año</t>
  </si>
  <si>
    <t xml:space="preserve">      Efectivo y equivalente al final del año</t>
  </si>
  <si>
    <t>Donaciones</t>
  </si>
  <si>
    <t>Donaciones del Estado</t>
  </si>
  <si>
    <t>Utilidad (Pérdida) Acumulada Ejercicios Anteriores</t>
  </si>
  <si>
    <t xml:space="preserve"> Otros Aportes BCR</t>
  </si>
  <si>
    <t>Utilidad o (Pérdida) Neta</t>
  </si>
  <si>
    <t>Aumento en intereses y comisiones por pagar</t>
  </si>
  <si>
    <t>Aumento en cuentas por pagar</t>
  </si>
  <si>
    <t>Donaciones del estado</t>
  </si>
  <si>
    <t>Amortización a intereses del Banco Central de Reserva</t>
  </si>
  <si>
    <t>Cuentas por Pagar por Recup.  de Cartera</t>
  </si>
  <si>
    <t>Superavit  No Realizado por Revaluación de Activos Extraordinarios</t>
  </si>
  <si>
    <t xml:space="preserve">Gastos por Constitución de Reservas </t>
  </si>
  <si>
    <t>Utilidad (Pérdida) del Ejercicio</t>
  </si>
  <si>
    <t>Recuperac. Prestamos Cobro Judicial (CR)</t>
  </si>
  <si>
    <t>Ingresos por Intereses</t>
  </si>
  <si>
    <t>Ingresos por Arrendamientos de Activos</t>
  </si>
  <si>
    <t>Reservas de Saneamiento Cartera Préstamos (CR)</t>
  </si>
  <si>
    <t>31/12/2014</t>
  </si>
  <si>
    <t>Gastos por Reintegro de Dividendos</t>
  </si>
  <si>
    <t>Auditoría Externa</t>
  </si>
  <si>
    <t>UTILIDAD ( PÉRDIDA ) DEL EJERCICIO</t>
  </si>
  <si>
    <t>Pérdida por Aplicación de Decretos</t>
  </si>
  <si>
    <t>31/12/2015</t>
  </si>
  <si>
    <t>Reserva de Saneamiento Créditos Forestales DL No.677</t>
  </si>
  <si>
    <t>2015</t>
  </si>
  <si>
    <t>Aporte del Banco Central de Reserva en Acciones de Banco Hipotecario</t>
  </si>
  <si>
    <t>Diciembre 2015</t>
  </si>
  <si>
    <t>Variación del Período</t>
  </si>
  <si>
    <t>Variacion</t>
  </si>
  <si>
    <t>2016</t>
  </si>
  <si>
    <t>Por el año terminado el 31 de diciembre de 2016</t>
  </si>
  <si>
    <t>Saldos al</t>
  </si>
  <si>
    <t>Aumentos</t>
  </si>
  <si>
    <t>Disminuciones</t>
  </si>
  <si>
    <r>
      <t xml:space="preserve">      </t>
    </r>
    <r>
      <rPr>
        <b/>
        <u/>
        <sz val="11"/>
        <color indexed="8"/>
        <rFont val="Calibri"/>
        <family val="2"/>
      </rPr>
      <t>Pasivo y Patrimonio</t>
    </r>
  </si>
  <si>
    <t xml:space="preserve">          FONDO DE SANEAMIENTO Y FORTALECIMIENTO FINANCIERO</t>
  </si>
  <si>
    <t xml:space="preserve">Otros Gastos </t>
  </si>
  <si>
    <t>Variación</t>
  </si>
  <si>
    <t>Noviembre 2016</t>
  </si>
  <si>
    <t xml:space="preserve">             Presidente                                                             Gerente General</t>
  </si>
  <si>
    <t>Superávit o Déficit por Revaluación de Acciones</t>
  </si>
  <si>
    <t>Superávit o Déficit por Venta de Acciones</t>
  </si>
  <si>
    <t>Superávit no realizado por Valuación de Aportes</t>
  </si>
  <si>
    <t>Superávit no realizado por Revaluación de Activos</t>
  </si>
  <si>
    <t>Aporte Acciones Básicas S.A.</t>
  </si>
  <si>
    <t>Aporte Acciones Banco Hipotecario de El Salvador, S.A.</t>
  </si>
  <si>
    <t>Diciembre 2016</t>
  </si>
  <si>
    <t>Resultados del Mes de Diciembre</t>
  </si>
  <si>
    <t>Al  31 de Diciembre de 2016</t>
  </si>
  <si>
    <t>31/12/2016</t>
  </si>
  <si>
    <t>Presidente                               Gerente General                            Jefe Sección Contabilidad y Finanzas                    Auditoría Externa</t>
  </si>
  <si>
    <t xml:space="preserve">         Presidente                           Gerente General                     Jefe Seción Contabilidad y Finanzas                       Auditoría Externa</t>
  </si>
  <si>
    <r>
      <t xml:space="preserve">Efectivo y Equivalentes </t>
    </r>
    <r>
      <rPr>
        <sz val="9"/>
        <color indexed="8"/>
        <rFont val="Calibri"/>
        <family val="2"/>
      </rPr>
      <t xml:space="preserve"> (Nota 4)</t>
    </r>
  </si>
  <si>
    <r>
      <t xml:space="preserve">Inversiones Financieras   </t>
    </r>
    <r>
      <rPr>
        <sz val="9"/>
        <color indexed="8"/>
        <rFont val="Calibri"/>
        <family val="2"/>
      </rPr>
      <t>(Nota 5)</t>
    </r>
  </si>
  <si>
    <r>
      <t xml:space="preserve">Cartera de Préstamos - netos  </t>
    </r>
    <r>
      <rPr>
        <sz val="9"/>
        <color indexed="8"/>
        <rFont val="Calibri"/>
        <family val="2"/>
      </rPr>
      <t xml:space="preserve"> (Nota 6)</t>
    </r>
  </si>
  <si>
    <r>
      <t xml:space="preserve">Activos extraordinarios - neto   </t>
    </r>
    <r>
      <rPr>
        <sz val="9"/>
        <color indexed="8"/>
        <rFont val="Calibri"/>
        <family val="2"/>
      </rPr>
      <t>(Nota 7)</t>
    </r>
  </si>
  <si>
    <r>
      <t xml:space="preserve">Otros Activos  </t>
    </r>
    <r>
      <rPr>
        <sz val="9"/>
        <rFont val="Calibri"/>
        <family val="2"/>
      </rPr>
      <t>(Nota 8)</t>
    </r>
  </si>
  <si>
    <r>
      <t xml:space="preserve">Propiedad, Planta y Equipo - neto </t>
    </r>
    <r>
      <rPr>
        <sz val="9"/>
        <color indexed="8"/>
        <rFont val="Calibri"/>
        <family val="2"/>
      </rPr>
      <t xml:space="preserve"> (Nota 9)</t>
    </r>
  </si>
  <si>
    <r>
      <t xml:space="preserve">Cuentas por pagar </t>
    </r>
    <r>
      <rPr>
        <sz val="9"/>
        <rFont val="Calibri"/>
        <family val="2"/>
      </rPr>
      <t xml:space="preserve"> (Nota 10)</t>
    </r>
  </si>
  <si>
    <r>
      <t xml:space="preserve">Obligaciones con Banco Central de Reserva </t>
    </r>
    <r>
      <rPr>
        <sz val="9"/>
        <rFont val="Calibri"/>
        <family val="2"/>
      </rPr>
      <t>(Nota 11)</t>
    </r>
  </si>
  <si>
    <r>
      <t>Otros Pasivos</t>
    </r>
    <r>
      <rPr>
        <sz val="9"/>
        <rFont val="Calibri"/>
        <family val="2"/>
      </rPr>
      <t xml:space="preserve"> (Nota 12)</t>
    </r>
  </si>
  <si>
    <r>
      <t xml:space="preserve">Patrimonio:   </t>
    </r>
    <r>
      <rPr>
        <sz val="9"/>
        <color indexed="8"/>
        <rFont val="Calibri"/>
        <family val="2"/>
      </rPr>
      <t xml:space="preserve"> (Nota 13)</t>
    </r>
  </si>
  <si>
    <t xml:space="preserve">Superávit o Déficit </t>
  </si>
  <si>
    <r>
      <t xml:space="preserve">Gastos de Funcionamiento </t>
    </r>
    <r>
      <rPr>
        <sz val="10"/>
        <rFont val="Calibri"/>
        <family val="2"/>
      </rPr>
      <t xml:space="preserve"> (Nota 16)</t>
    </r>
  </si>
  <si>
    <r>
      <t xml:space="preserve">Gestión de Recuperación y Comercialización </t>
    </r>
    <r>
      <rPr>
        <sz val="10"/>
        <rFont val="Calibri"/>
        <family val="2"/>
      </rPr>
      <t>(Nota 17)</t>
    </r>
  </si>
  <si>
    <r>
      <t xml:space="preserve">Otros Ingresos  </t>
    </r>
    <r>
      <rPr>
        <sz val="10"/>
        <rFont val="Calibri"/>
        <family val="2"/>
      </rPr>
      <t>(Nota 18)</t>
    </r>
  </si>
  <si>
    <r>
      <t xml:space="preserve">OTROS GASTOS  </t>
    </r>
    <r>
      <rPr>
        <sz val="10"/>
        <rFont val="Calibri"/>
        <family val="2"/>
      </rPr>
      <t>(Nota 19)</t>
    </r>
  </si>
  <si>
    <r>
      <t xml:space="preserve">INGRESOS DE OPERACIÓN </t>
    </r>
    <r>
      <rPr>
        <b/>
        <sz val="11"/>
        <rFont val="Calibri"/>
        <family val="2"/>
      </rPr>
      <t xml:space="preserve"> </t>
    </r>
    <r>
      <rPr>
        <sz val="10"/>
        <rFont val="Calibri"/>
        <family val="2"/>
      </rPr>
      <t>(Nota 14)</t>
    </r>
  </si>
  <si>
    <r>
      <t xml:space="preserve">GASTOS DE OPERACIÓN 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(Nota 15)</t>
    </r>
  </si>
  <si>
    <t xml:space="preserve">Presidente                           Gerente General                        Jefe Sección Contabilidad y Finanzas               Auditoría Externa  </t>
  </si>
  <si>
    <t xml:space="preserve"> Presidente                       Gerente General                          Jefe Sección Contabilidad y Finanzas      Auditoría Externa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</si>
</sst>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US$&quot;\ * #,##0.00_);_(&quot;US$&quot;\ * \(#,##0.00\);_(&quot;US$&quot;\ * &quot;-&quot;??_);_(@_)"/>
    <numFmt numFmtId="43" formatCode="_(* #,##0.00_);_(* \(#,##0.00\);_(* &quot;-&quot;??_);_(@_)"/>
    <numFmt numFmtId="164" formatCode="_(* #,##0_);_(* \(#,##0\);_(* &quot;-&quot;??_);_(@_)"/>
    <numFmt numFmtId="165" formatCode="#,##0.0_);\(#,##0.0\)"/>
    <numFmt numFmtId="166" formatCode="_(* #,##0.00_);_(* \(#,##0.00\);_(* &quot;0.00&quot;_);_(@_)"/>
    <numFmt numFmtId="167" formatCode="0_);\(0\)"/>
    <numFmt numFmtId="168" formatCode="0.0%"/>
  </numFmts>
  <fonts count="4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0"/>
      <color rgb="FF000000"/>
      <name val="Arial"/>
      <family val="2"/>
    </font>
    <font>
      <sz val="7"/>
      <color rgb="FF000000"/>
      <name val="Arial Narrow"/>
      <family val="2"/>
    </font>
    <font>
      <sz val="7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000000"/>
      <name val="Arial Narrow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 val="singleAccounting"/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u/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u/>
      <sz val="14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sz val="13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10"/>
      <color rgb="FF000000"/>
      <name val="Calibri"/>
      <family val="2"/>
    </font>
    <font>
      <sz val="9"/>
      <name val="Calibri"/>
      <family val="2"/>
    </font>
    <font>
      <b/>
      <u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9"/>
      <color indexed="8"/>
      <name val="Calibri"/>
      <family val="2"/>
    </font>
    <font>
      <u val="double"/>
      <sz val="11"/>
      <color indexed="8"/>
      <name val="Calibri"/>
      <family val="2"/>
    </font>
    <font>
      <sz val="12"/>
      <name val="Calibri"/>
      <family val="2"/>
      <scheme val="minor"/>
    </font>
    <font>
      <u val="singleAccounting"/>
      <sz val="12"/>
      <name val="Calibri"/>
      <family val="2"/>
      <scheme val="minor"/>
    </font>
    <font>
      <sz val="14"/>
      <name val="Calibri"/>
      <family val="2"/>
    </font>
    <font>
      <b/>
      <sz val="17"/>
      <name val="Calibri"/>
      <family val="2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64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double">
        <color indexed="64"/>
      </left>
      <right style="double">
        <color indexed="64"/>
      </right>
      <top/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8"/>
      </top>
      <bottom/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thin">
        <color rgb="FF000000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3" borderId="0">
      <alignment horizontal="center" vertical="center"/>
    </xf>
    <xf numFmtId="0" fontId="4" fillId="3" borderId="0">
      <alignment horizontal="left" vertical="top"/>
    </xf>
    <xf numFmtId="0" fontId="5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6" fillId="3" borderId="0">
      <alignment horizontal="left" vertical="top"/>
    </xf>
    <xf numFmtId="0" fontId="7" fillId="3" borderId="0">
      <alignment horizontal="right" vertical="top"/>
    </xf>
    <xf numFmtId="0" fontId="8" fillId="3" borderId="0">
      <alignment horizontal="left" vertical="top"/>
    </xf>
    <xf numFmtId="0" fontId="6" fillId="3" borderId="0">
      <alignment horizontal="left" vertical="top"/>
    </xf>
    <xf numFmtId="0" fontId="9" fillId="3" borderId="0">
      <alignment horizontal="center" vertical="top"/>
    </xf>
    <xf numFmtId="0" fontId="10" fillId="3" borderId="0">
      <alignment horizontal="left" vertical="top"/>
    </xf>
    <xf numFmtId="0" fontId="5" fillId="3" borderId="0">
      <alignment horizontal="right" vertical="top"/>
    </xf>
    <xf numFmtId="0" fontId="5" fillId="3" borderId="0">
      <alignment horizontal="right" vertical="top"/>
    </xf>
    <xf numFmtId="0" fontId="4" fillId="3" borderId="0">
      <alignment horizontal="lef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44" fontId="12" fillId="0" borderId="0" applyFont="0" applyFill="0" applyBorder="0" applyAlignment="0" applyProtection="0"/>
  </cellStyleXfs>
  <cellXfs count="444">
    <xf numFmtId="0" fontId="0" fillId="0" borderId="0" xfId="0"/>
    <xf numFmtId="43" fontId="11" fillId="0" borderId="0" xfId="0" applyNumberFormat="1" applyFont="1"/>
    <xf numFmtId="43" fontId="13" fillId="0" borderId="0" xfId="1" applyFont="1"/>
    <xf numFmtId="43" fontId="11" fillId="0" borderId="0" xfId="1" applyFont="1"/>
    <xf numFmtId="0" fontId="13" fillId="0" borderId="0" xfId="0" applyFont="1" applyFill="1"/>
    <xf numFmtId="0" fontId="11" fillId="0" borderId="0" xfId="0" applyFont="1"/>
    <xf numFmtId="165" fontId="15" fillId="0" borderId="3" xfId="0" applyNumberFormat="1" applyFont="1" applyBorder="1" applyAlignment="1" applyProtection="1">
      <alignment horizontal="left"/>
    </xf>
    <xf numFmtId="165" fontId="15" fillId="0" borderId="0" xfId="0" applyNumberFormat="1" applyFont="1" applyBorder="1" applyAlignment="1" applyProtection="1">
      <alignment horizontal="left"/>
    </xf>
    <xf numFmtId="0" fontId="16" fillId="0" borderId="0" xfId="0" applyFont="1" applyBorder="1"/>
    <xf numFmtId="166" fontId="16" fillId="0" borderId="29" xfId="0" applyNumberFormat="1" applyFont="1" applyBorder="1" applyProtection="1"/>
    <xf numFmtId="166" fontId="16" fillId="0" borderId="30" xfId="0" applyNumberFormat="1" applyFont="1" applyBorder="1" applyProtection="1"/>
    <xf numFmtId="0" fontId="16" fillId="0" borderId="3" xfId="0" applyFont="1" applyBorder="1"/>
    <xf numFmtId="0" fontId="17" fillId="0" borderId="0" xfId="0" applyFont="1" applyBorder="1"/>
    <xf numFmtId="165" fontId="17" fillId="0" borderId="0" xfId="0" applyNumberFormat="1" applyFont="1" applyBorder="1" applyAlignment="1" applyProtection="1">
      <alignment horizontal="left"/>
    </xf>
    <xf numFmtId="165" fontId="16" fillId="0" borderId="0" xfId="0" applyNumberFormat="1" applyFont="1" applyBorder="1" applyAlignment="1" applyProtection="1">
      <alignment horizontal="left"/>
    </xf>
    <xf numFmtId="0" fontId="15" fillId="0" borderId="0" xfId="0" applyFont="1" applyBorder="1"/>
    <xf numFmtId="166" fontId="16" fillId="0" borderId="25" xfId="0" applyNumberFormat="1" applyFont="1" applyBorder="1"/>
    <xf numFmtId="166" fontId="16" fillId="0" borderId="26" xfId="0" applyNumberFormat="1" applyFont="1" applyBorder="1"/>
    <xf numFmtId="0" fontId="16" fillId="0" borderId="27" xfId="0" applyFont="1" applyBorder="1"/>
    <xf numFmtId="0" fontId="16" fillId="0" borderId="28" xfId="0" applyFont="1" applyBorder="1"/>
    <xf numFmtId="165" fontId="16" fillId="0" borderId="28" xfId="0" applyNumberFormat="1" applyFont="1" applyBorder="1" applyAlignment="1" applyProtection="1">
      <alignment horizontal="center"/>
    </xf>
    <xf numFmtId="166" fontId="16" fillId="0" borderId="32" xfId="0" applyNumberFormat="1" applyFont="1" applyBorder="1" applyProtection="1"/>
    <xf numFmtId="166" fontId="16" fillId="0" borderId="31" xfId="0" applyNumberFormat="1" applyFont="1" applyBorder="1" applyProtection="1"/>
    <xf numFmtId="165" fontId="16" fillId="0" borderId="18" xfId="0" applyNumberFormat="1" applyFont="1" applyBorder="1" applyAlignment="1" applyProtection="1">
      <alignment horizontal="centerContinuous"/>
    </xf>
    <xf numFmtId="165" fontId="16" fillId="0" borderId="19" xfId="0" applyNumberFormat="1" applyFont="1" applyBorder="1" applyAlignment="1" applyProtection="1">
      <alignment horizontal="centerContinuous"/>
    </xf>
    <xf numFmtId="0" fontId="16" fillId="0" borderId="19" xfId="0" applyFont="1" applyBorder="1" applyAlignment="1">
      <alignment horizontal="centerContinuous"/>
    </xf>
    <xf numFmtId="166" fontId="16" fillId="0" borderId="20" xfId="0" applyNumberFormat="1" applyFont="1" applyBorder="1" applyProtection="1"/>
    <xf numFmtId="166" fontId="16" fillId="0" borderId="21" xfId="0" applyNumberFormat="1" applyFont="1" applyFill="1" applyBorder="1" applyProtection="1"/>
    <xf numFmtId="166" fontId="16" fillId="0" borderId="8" xfId="0" applyNumberFormat="1" applyFont="1" applyFill="1" applyBorder="1" applyProtection="1"/>
    <xf numFmtId="0" fontId="17" fillId="0" borderId="1" xfId="0" applyFont="1" applyBorder="1"/>
    <xf numFmtId="0" fontId="17" fillId="0" borderId="2" xfId="0" applyFont="1" applyBorder="1"/>
    <xf numFmtId="0" fontId="17" fillId="0" borderId="7" xfId="0" applyFont="1" applyBorder="1"/>
    <xf numFmtId="0" fontId="17" fillId="0" borderId="0" xfId="0" applyFont="1"/>
    <xf numFmtId="0" fontId="17" fillId="0" borderId="3" xfId="0" applyFont="1" applyBorder="1"/>
    <xf numFmtId="0" fontId="16" fillId="0" borderId="4" xfId="0" applyFont="1" applyBorder="1"/>
    <xf numFmtId="165" fontId="16" fillId="0" borderId="0" xfId="0" applyNumberFormat="1" applyFont="1" applyBorder="1" applyAlignment="1" applyProtection="1">
      <alignment horizontal="centerContinuous"/>
    </xf>
    <xf numFmtId="0" fontId="16" fillId="0" borderId="0" xfId="0" applyFont="1" applyBorder="1" applyAlignment="1">
      <alignment horizontal="centerContinuous"/>
    </xf>
    <xf numFmtId="0" fontId="15" fillId="0" borderId="0" xfId="0" applyFont="1" applyBorder="1" applyAlignment="1">
      <alignment horizontal="centerContinuous"/>
    </xf>
    <xf numFmtId="166" fontId="16" fillId="0" borderId="0" xfId="0" applyNumberFormat="1" applyFont="1" applyBorder="1" applyAlignment="1">
      <alignment horizontal="centerContinuous"/>
    </xf>
    <xf numFmtId="0" fontId="16" fillId="0" borderId="1" xfId="0" applyFont="1" applyBorder="1"/>
    <xf numFmtId="0" fontId="16" fillId="0" borderId="2" xfId="0" applyFont="1" applyBorder="1"/>
    <xf numFmtId="0" fontId="16" fillId="0" borderId="7" xfId="0" applyFont="1" applyBorder="1"/>
    <xf numFmtId="0" fontId="16" fillId="0" borderId="75" xfId="0" applyFont="1" applyBorder="1" applyAlignment="1">
      <alignment horizontal="center"/>
    </xf>
    <xf numFmtId="165" fontId="16" fillId="0" borderId="5" xfId="0" applyNumberFormat="1" applyFont="1" applyBorder="1" applyAlignment="1" applyProtection="1">
      <alignment horizontal="centerContinuous"/>
    </xf>
    <xf numFmtId="165" fontId="16" fillId="0" borderId="6" xfId="0" applyNumberFormat="1" applyFont="1" applyBorder="1" applyAlignment="1" applyProtection="1">
      <alignment horizontal="centerContinuous"/>
    </xf>
    <xf numFmtId="0" fontId="16" fillId="0" borderId="8" xfId="0" applyFont="1" applyBorder="1" applyAlignment="1">
      <alignment horizontal="centerContinuous"/>
    </xf>
    <xf numFmtId="0" fontId="16" fillId="0" borderId="76" xfId="0" quotePrefix="1" applyFont="1" applyBorder="1" applyAlignment="1">
      <alignment horizontal="center"/>
    </xf>
    <xf numFmtId="0" fontId="16" fillId="0" borderId="76" xfId="0" applyFont="1" applyBorder="1" applyAlignment="1">
      <alignment horizontal="center"/>
    </xf>
    <xf numFmtId="166" fontId="17" fillId="0" borderId="0" xfId="0" applyNumberFormat="1" applyFont="1"/>
    <xf numFmtId="166" fontId="18" fillId="0" borderId="23" xfId="0" applyNumberFormat="1" applyFont="1" applyBorder="1" applyProtection="1"/>
    <xf numFmtId="166" fontId="18" fillId="0" borderId="24" xfId="0" applyNumberFormat="1" applyFont="1" applyBorder="1" applyProtection="1"/>
    <xf numFmtId="166" fontId="17" fillId="0" borderId="23" xfId="0" applyNumberFormat="1" applyFont="1" applyBorder="1" applyProtection="1"/>
    <xf numFmtId="166" fontId="17" fillId="0" borderId="24" xfId="0" applyNumberFormat="1" applyFont="1" applyBorder="1" applyProtection="1"/>
    <xf numFmtId="0" fontId="17" fillId="0" borderId="4" xfId="0" applyFont="1" applyBorder="1"/>
    <xf numFmtId="43" fontId="17" fillId="0" borderId="0" xfId="0" applyNumberFormat="1" applyFont="1"/>
    <xf numFmtId="0" fontId="17" fillId="0" borderId="3" xfId="0" applyFont="1" applyBorder="1" applyAlignment="1">
      <alignment horizontal="center" wrapText="1"/>
    </xf>
    <xf numFmtId="49" fontId="17" fillId="0" borderId="3" xfId="0" applyNumberFormat="1" applyFont="1" applyBorder="1" applyAlignment="1">
      <alignment horizontal="right"/>
    </xf>
    <xf numFmtId="166" fontId="19" fillId="0" borderId="23" xfId="0" applyNumberFormat="1" applyFont="1" applyBorder="1" applyProtection="1"/>
    <xf numFmtId="166" fontId="19" fillId="0" borderId="24" xfId="0" applyNumberFormat="1" applyFont="1" applyBorder="1" applyProtection="1"/>
    <xf numFmtId="43" fontId="17" fillId="0" borderId="0" xfId="1" applyFont="1"/>
    <xf numFmtId="0" fontId="17" fillId="0" borderId="3" xfId="0" applyFont="1" applyBorder="1" applyAlignment="1">
      <alignment horizontal="right"/>
    </xf>
    <xf numFmtId="166" fontId="17" fillId="0" borderId="29" xfId="0" applyNumberFormat="1" applyFont="1" applyBorder="1" applyProtection="1"/>
    <xf numFmtId="39" fontId="16" fillId="0" borderId="0" xfId="0" applyNumberFormat="1" applyFont="1" applyBorder="1"/>
    <xf numFmtId="39" fontId="16" fillId="0" borderId="0" xfId="0" applyNumberFormat="1" applyFont="1" applyFill="1" applyBorder="1"/>
    <xf numFmtId="43" fontId="16" fillId="0" borderId="0" xfId="1" applyFont="1" applyFill="1" applyBorder="1"/>
    <xf numFmtId="0" fontId="16" fillId="0" borderId="0" xfId="0" applyFont="1" applyBorder="1" applyAlignment="1"/>
    <xf numFmtId="39" fontId="16" fillId="0" borderId="0" xfId="0" applyNumberFormat="1" applyFont="1" applyBorder="1" applyAlignment="1"/>
    <xf numFmtId="39" fontId="16" fillId="0" borderId="0" xfId="0" applyNumberFormat="1" applyFont="1" applyFill="1" applyBorder="1" applyAlignment="1"/>
    <xf numFmtId="39" fontId="16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17" fillId="0" borderId="5" xfId="0" applyFont="1" applyBorder="1"/>
    <xf numFmtId="0" fontId="17" fillId="0" borderId="6" xfId="0" applyFont="1" applyBorder="1"/>
    <xf numFmtId="0" fontId="17" fillId="0" borderId="6" xfId="0" applyFont="1" applyFill="1" applyBorder="1"/>
    <xf numFmtId="0" fontId="17" fillId="0" borderId="8" xfId="0" applyFont="1" applyBorder="1"/>
    <xf numFmtId="0" fontId="17" fillId="0" borderId="0" xfId="0" applyFont="1" applyFill="1"/>
    <xf numFmtId="43" fontId="17" fillId="0" borderId="0" xfId="1" applyFont="1" applyFill="1"/>
    <xf numFmtId="0" fontId="22" fillId="0" borderId="0" xfId="0" applyFont="1" applyFill="1"/>
    <xf numFmtId="0" fontId="22" fillId="0" borderId="0" xfId="0" applyFont="1" applyFill="1" applyBorder="1"/>
    <xf numFmtId="0" fontId="22" fillId="0" borderId="9" xfId="0" applyFont="1" applyFill="1" applyBorder="1"/>
    <xf numFmtId="0" fontId="22" fillId="0" borderId="10" xfId="0" applyFont="1" applyFill="1" applyBorder="1" applyAlignment="1">
      <alignment horizontal="center"/>
    </xf>
    <xf numFmtId="0" fontId="22" fillId="0" borderId="11" xfId="0" applyFont="1" applyFill="1" applyBorder="1" applyAlignment="1">
      <alignment horizontal="center"/>
    </xf>
    <xf numFmtId="0" fontId="22" fillId="0" borderId="12" xfId="0" applyFont="1" applyFill="1" applyBorder="1"/>
    <xf numFmtId="49" fontId="25" fillId="0" borderId="0" xfId="0" applyNumberFormat="1" applyFont="1" applyFill="1" applyBorder="1" applyAlignment="1">
      <alignment horizontal="center"/>
    </xf>
    <xf numFmtId="17" fontId="25" fillId="0" borderId="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left"/>
    </xf>
    <xf numFmtId="0" fontId="26" fillId="0" borderId="13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left"/>
    </xf>
    <xf numFmtId="43" fontId="22" fillId="0" borderId="0" xfId="1" applyFont="1" applyFill="1" applyBorder="1" applyAlignment="1">
      <alignment horizontal="right"/>
    </xf>
    <xf numFmtId="43" fontId="22" fillId="0" borderId="0" xfId="1" applyFont="1" applyFill="1" applyBorder="1" applyAlignment="1">
      <alignment horizontal="left"/>
    </xf>
    <xf numFmtId="0" fontId="22" fillId="0" borderId="13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43" fontId="23" fillId="0" borderId="0" xfId="1" applyFont="1" applyFill="1" applyBorder="1" applyAlignment="1">
      <alignment horizontal="right"/>
    </xf>
    <xf numFmtId="43" fontId="23" fillId="0" borderId="0" xfId="1" applyFont="1" applyFill="1" applyBorder="1" applyAlignment="1">
      <alignment horizontal="left"/>
    </xf>
    <xf numFmtId="0" fontId="22" fillId="0" borderId="16" xfId="0" applyFont="1" applyFill="1" applyBorder="1"/>
    <xf numFmtId="166" fontId="29" fillId="0" borderId="0" xfId="0" applyNumberFormat="1" applyFont="1" applyFill="1" applyAlignment="1" applyProtection="1">
      <alignment horizontal="center"/>
    </xf>
    <xf numFmtId="0" fontId="13" fillId="0" borderId="0" xfId="0" applyFont="1"/>
    <xf numFmtId="166" fontId="23" fillId="0" borderId="33" xfId="0" applyNumberFormat="1" applyFont="1" applyFill="1" applyBorder="1"/>
    <xf numFmtId="166" fontId="23" fillId="0" borderId="22" xfId="0" applyNumberFormat="1" applyFont="1" applyFill="1" applyBorder="1"/>
    <xf numFmtId="166" fontId="23" fillId="0" borderId="34" xfId="0" applyNumberFormat="1" applyFont="1" applyFill="1" applyBorder="1"/>
    <xf numFmtId="49" fontId="24" fillId="0" borderId="35" xfId="0" applyNumberFormat="1" applyFont="1" applyFill="1" applyBorder="1" applyAlignment="1" applyProtection="1">
      <alignment horizontal="center" vertical="center" wrapText="1"/>
    </xf>
    <xf numFmtId="49" fontId="24" fillId="0" borderId="54" xfId="0" applyNumberFormat="1" applyFont="1" applyFill="1" applyBorder="1" applyAlignment="1" applyProtection="1">
      <alignment horizontal="center" vertical="center" wrapText="1"/>
    </xf>
    <xf numFmtId="166" fontId="24" fillId="0" borderId="36" xfId="0" applyNumberFormat="1" applyFont="1" applyFill="1" applyBorder="1" applyAlignment="1" applyProtection="1">
      <alignment horizontal="centerContinuous" wrapText="1"/>
    </xf>
    <xf numFmtId="166" fontId="23" fillId="0" borderId="37" xfId="0" applyNumberFormat="1" applyFont="1" applyFill="1" applyBorder="1" applyAlignment="1" applyProtection="1">
      <alignment horizontal="centerContinuous"/>
    </xf>
    <xf numFmtId="166" fontId="23" fillId="0" borderId="0" xfId="0" applyNumberFormat="1" applyFont="1" applyFill="1" applyBorder="1" applyAlignment="1" applyProtection="1">
      <alignment horizontal="centerContinuous"/>
    </xf>
    <xf numFmtId="166" fontId="23" fillId="0" borderId="38" xfId="0" applyNumberFormat="1" applyFont="1" applyFill="1" applyBorder="1" applyAlignment="1">
      <alignment horizontal="centerContinuous"/>
    </xf>
    <xf numFmtId="166" fontId="23" fillId="0" borderId="32" xfId="0" applyNumberFormat="1" applyFont="1" applyFill="1" applyBorder="1" applyAlignment="1" applyProtection="1">
      <alignment horizontal="centerContinuous" vertical="center"/>
    </xf>
    <xf numFmtId="167" fontId="24" fillId="0" borderId="39" xfId="0" applyNumberFormat="1" applyFont="1" applyFill="1" applyBorder="1" applyAlignment="1" applyProtection="1">
      <alignment horizontal="centerContinuous" vertical="center"/>
    </xf>
    <xf numFmtId="166" fontId="23" fillId="0" borderId="29" xfId="0" applyNumberFormat="1" applyFont="1" applyFill="1" applyBorder="1" applyAlignment="1" applyProtection="1">
      <alignment horizontal="centerContinuous" vertical="center"/>
    </xf>
    <xf numFmtId="166" fontId="31" fillId="0" borderId="9" xfId="0" applyNumberFormat="1" applyFont="1" applyFill="1" applyBorder="1" applyAlignment="1" applyProtection="1">
      <alignment horizontal="left"/>
    </xf>
    <xf numFmtId="166" fontId="32" fillId="0" borderId="10" xfId="0" applyNumberFormat="1" applyFont="1" applyFill="1" applyBorder="1" applyAlignment="1" applyProtection="1">
      <alignment horizontal="left"/>
    </xf>
    <xf numFmtId="166" fontId="24" fillId="0" borderId="11" xfId="0" applyNumberFormat="1" applyFont="1" applyFill="1" applyBorder="1"/>
    <xf numFmtId="166" fontId="29" fillId="0" borderId="32" xfId="0" applyNumberFormat="1" applyFont="1" applyFill="1" applyBorder="1" applyProtection="1"/>
    <xf numFmtId="166" fontId="32" fillId="0" borderId="12" xfId="0" applyNumberFormat="1" applyFont="1" applyFill="1" applyBorder="1" applyAlignment="1" applyProtection="1">
      <alignment horizontal="left"/>
    </xf>
    <xf numFmtId="166" fontId="28" fillId="0" borderId="38" xfId="0" applyNumberFormat="1" applyFont="1" applyFill="1" applyBorder="1" applyAlignment="1" applyProtection="1">
      <alignment horizontal="left"/>
    </xf>
    <xf numFmtId="166" fontId="32" fillId="0" borderId="0" xfId="0" applyNumberFormat="1" applyFont="1" applyFill="1" applyBorder="1" applyAlignment="1" applyProtection="1">
      <alignment horizontal="left"/>
    </xf>
    <xf numFmtId="166" fontId="24" fillId="0" borderId="13" xfId="0" applyNumberFormat="1" applyFont="1" applyFill="1" applyBorder="1" applyAlignment="1" applyProtection="1">
      <alignment horizontal="left"/>
    </xf>
    <xf numFmtId="166" fontId="28" fillId="0" borderId="23" xfId="0" applyNumberFormat="1" applyFont="1" applyFill="1" applyBorder="1" applyAlignment="1" applyProtection="1">
      <alignment horizontal="right"/>
    </xf>
    <xf numFmtId="166" fontId="28" fillId="0" borderId="38" xfId="0" applyNumberFormat="1" applyFont="1" applyFill="1" applyBorder="1" applyProtection="1"/>
    <xf numFmtId="166" fontId="13" fillId="0" borderId="0" xfId="0" applyNumberFormat="1" applyFont="1"/>
    <xf numFmtId="166" fontId="24" fillId="0" borderId="12" xfId="0" applyNumberFormat="1" applyFont="1" applyFill="1" applyBorder="1"/>
    <xf numFmtId="166" fontId="28" fillId="0" borderId="0" xfId="0" applyNumberFormat="1" applyFont="1" applyFill="1" applyBorder="1"/>
    <xf numFmtId="166" fontId="28" fillId="0" borderId="29" xfId="0" applyNumberFormat="1" applyFont="1" applyFill="1" applyBorder="1" applyAlignment="1" applyProtection="1">
      <alignment horizontal="right"/>
    </xf>
    <xf numFmtId="166" fontId="28" fillId="0" borderId="40" xfId="0" applyNumberFormat="1" applyFont="1" applyFill="1" applyBorder="1" applyProtection="1"/>
    <xf numFmtId="166" fontId="28" fillId="0" borderId="41" xfId="0" applyNumberFormat="1" applyFont="1" applyFill="1" applyBorder="1" applyProtection="1"/>
    <xf numFmtId="166" fontId="24" fillId="0" borderId="0" xfId="0" applyNumberFormat="1" applyFont="1" applyFill="1" applyBorder="1"/>
    <xf numFmtId="166" fontId="24" fillId="0" borderId="13" xfId="0" applyNumberFormat="1" applyFont="1" applyFill="1" applyBorder="1"/>
    <xf numFmtId="166" fontId="24" fillId="0" borderId="23" xfId="0" applyNumberFormat="1" applyFont="1" applyFill="1" applyBorder="1"/>
    <xf numFmtId="166" fontId="24" fillId="0" borderId="38" xfId="0" applyNumberFormat="1" applyFont="1" applyFill="1" applyBorder="1"/>
    <xf numFmtId="166" fontId="31" fillId="0" borderId="12" xfId="0" applyNumberFormat="1" applyFont="1" applyFill="1" applyBorder="1" applyAlignment="1" applyProtection="1">
      <alignment horizontal="left"/>
    </xf>
    <xf numFmtId="166" fontId="29" fillId="0" borderId="29" xfId="0" applyNumberFormat="1" applyFont="1" applyFill="1" applyBorder="1" applyProtection="1"/>
    <xf numFmtId="166" fontId="24" fillId="0" borderId="0" xfId="0" applyNumberFormat="1" applyFont="1" applyFill="1" applyBorder="1" applyAlignment="1" applyProtection="1">
      <alignment horizontal="left"/>
    </xf>
    <xf numFmtId="166" fontId="28" fillId="0" borderId="13" xfId="0" applyNumberFormat="1" applyFont="1" applyFill="1" applyBorder="1" applyAlignment="1" applyProtection="1">
      <alignment horizontal="left"/>
    </xf>
    <xf numFmtId="4" fontId="13" fillId="0" borderId="0" xfId="0" applyNumberFormat="1" applyFont="1"/>
    <xf numFmtId="166" fontId="28" fillId="0" borderId="23" xfId="0" applyNumberFormat="1" applyFont="1" applyFill="1" applyBorder="1" applyProtection="1"/>
    <xf numFmtId="43" fontId="13" fillId="0" borderId="0" xfId="0" applyNumberFormat="1" applyFont="1"/>
    <xf numFmtId="166" fontId="28" fillId="0" borderId="29" xfId="0" applyNumberFormat="1" applyFont="1" applyFill="1" applyBorder="1" applyProtection="1"/>
    <xf numFmtId="166" fontId="28" fillId="0" borderId="42" xfId="0" applyNumberFormat="1" applyFont="1" applyFill="1" applyBorder="1" applyProtection="1"/>
    <xf numFmtId="166" fontId="33" fillId="0" borderId="0" xfId="0" applyNumberFormat="1" applyFont="1" applyFill="1" applyBorder="1" applyAlignment="1" applyProtection="1">
      <alignment horizontal="left"/>
    </xf>
    <xf numFmtId="166" fontId="33" fillId="0" borderId="13" xfId="0" applyNumberFormat="1" applyFont="1" applyFill="1" applyBorder="1" applyAlignment="1" applyProtection="1">
      <alignment horizontal="left"/>
    </xf>
    <xf numFmtId="166" fontId="28" fillId="0" borderId="29" xfId="1" applyNumberFormat="1" applyFont="1" applyFill="1" applyBorder="1" applyProtection="1"/>
    <xf numFmtId="166" fontId="24" fillId="0" borderId="23" xfId="0" applyNumberFormat="1" applyFont="1" applyFill="1" applyBorder="1" applyProtection="1"/>
    <xf numFmtId="166" fontId="24" fillId="0" borderId="38" xfId="0" applyNumberFormat="1" applyFont="1" applyFill="1" applyBorder="1" applyProtection="1"/>
    <xf numFmtId="166" fontId="29" fillId="0" borderId="23" xfId="0" applyNumberFormat="1" applyFont="1" applyFill="1" applyBorder="1" applyProtection="1"/>
    <xf numFmtId="166" fontId="29" fillId="0" borderId="12" xfId="0" applyNumberFormat="1" applyFont="1" applyFill="1" applyBorder="1"/>
    <xf numFmtId="166" fontId="24" fillId="0" borderId="38" xfId="0" applyNumberFormat="1" applyFont="1" applyFill="1" applyBorder="1" applyAlignment="1">
      <alignment horizontal="left"/>
    </xf>
    <xf numFmtId="0" fontId="13" fillId="0" borderId="0" xfId="0" applyFont="1" applyFill="1" applyBorder="1"/>
    <xf numFmtId="0" fontId="13" fillId="0" borderId="13" xfId="0" applyFont="1" applyFill="1" applyBorder="1"/>
    <xf numFmtId="166" fontId="34" fillId="0" borderId="36" xfId="0" applyNumberFormat="1" applyFont="1" applyFill="1" applyBorder="1" applyProtection="1"/>
    <xf numFmtId="0" fontId="13" fillId="0" borderId="43" xfId="0" applyFont="1" applyFill="1" applyBorder="1"/>
    <xf numFmtId="166" fontId="34" fillId="0" borderId="44" xfId="0" applyNumberFormat="1" applyFont="1" applyFill="1" applyBorder="1" applyProtection="1"/>
    <xf numFmtId="166" fontId="28" fillId="0" borderId="38" xfId="0" applyNumberFormat="1" applyFont="1" applyFill="1" applyBorder="1" applyAlignment="1" applyProtection="1">
      <alignment horizontal="right"/>
    </xf>
    <xf numFmtId="166" fontId="28" fillId="0" borderId="13" xfId="0" applyNumberFormat="1" applyFont="1" applyFill="1" applyBorder="1" applyProtection="1"/>
    <xf numFmtId="166" fontId="28" fillId="0" borderId="45" xfId="0" applyNumberFormat="1" applyFont="1" applyFill="1" applyBorder="1" applyAlignment="1" applyProtection="1">
      <alignment horizontal="right"/>
    </xf>
    <xf numFmtId="166" fontId="28" fillId="0" borderId="45" xfId="0" applyNumberFormat="1" applyFont="1" applyFill="1" applyBorder="1" applyProtection="1"/>
    <xf numFmtId="166" fontId="28" fillId="0" borderId="46" xfId="0" applyNumberFormat="1" applyFont="1" applyFill="1" applyBorder="1" applyProtection="1"/>
    <xf numFmtId="166" fontId="28" fillId="0" borderId="17" xfId="0" applyNumberFormat="1" applyFont="1" applyFill="1" applyBorder="1" applyProtection="1"/>
    <xf numFmtId="166" fontId="28" fillId="0" borderId="47" xfId="0" applyNumberFormat="1" applyFont="1" applyFill="1" applyBorder="1" applyProtection="1"/>
    <xf numFmtId="166" fontId="28" fillId="0" borderId="43" xfId="0" applyNumberFormat="1" applyFont="1" applyFill="1" applyBorder="1" applyProtection="1"/>
    <xf numFmtId="166" fontId="28" fillId="0" borderId="0" xfId="0" applyNumberFormat="1" applyFont="1" applyFill="1" applyBorder="1" applyAlignment="1" applyProtection="1">
      <alignment horizontal="left"/>
    </xf>
    <xf numFmtId="166" fontId="28" fillId="0" borderId="16" xfId="0" applyNumberFormat="1" applyFont="1" applyFill="1" applyBorder="1" applyProtection="1"/>
    <xf numFmtId="166" fontId="28" fillId="0" borderId="48" xfId="0" applyNumberFormat="1" applyFont="1" applyFill="1" applyBorder="1" applyProtection="1"/>
    <xf numFmtId="166" fontId="29" fillId="0" borderId="38" xfId="0" applyNumberFormat="1" applyFont="1" applyFill="1" applyBorder="1"/>
    <xf numFmtId="166" fontId="24" fillId="0" borderId="43" xfId="0" applyNumberFormat="1" applyFont="1" applyFill="1" applyBorder="1" applyAlignment="1" applyProtection="1">
      <alignment horizontal="left"/>
    </xf>
    <xf numFmtId="166" fontId="28" fillId="0" borderId="49" xfId="0" applyNumberFormat="1" applyFont="1" applyFill="1" applyBorder="1" applyProtection="1"/>
    <xf numFmtId="166" fontId="28" fillId="0" borderId="40" xfId="0" applyNumberFormat="1" applyFont="1" applyFill="1" applyBorder="1" applyAlignment="1" applyProtection="1">
      <alignment horizontal="right"/>
    </xf>
    <xf numFmtId="166" fontId="32" fillId="0" borderId="13" xfId="0" applyNumberFormat="1" applyFont="1" applyFill="1" applyBorder="1" applyAlignment="1" applyProtection="1">
      <alignment horizontal="left"/>
    </xf>
    <xf numFmtId="166" fontId="34" fillId="0" borderId="36" xfId="0" applyNumberFormat="1" applyFont="1" applyFill="1" applyBorder="1" applyAlignment="1" applyProtection="1">
      <alignment horizontal="right"/>
    </xf>
    <xf numFmtId="166" fontId="29" fillId="0" borderId="36" xfId="0" applyNumberFormat="1" applyFont="1" applyFill="1" applyBorder="1" applyProtection="1"/>
    <xf numFmtId="166" fontId="28" fillId="0" borderId="41" xfId="1" applyNumberFormat="1" applyFont="1" applyFill="1" applyBorder="1" applyProtection="1"/>
    <xf numFmtId="166" fontId="28" fillId="0" borderId="12" xfId="0" applyNumberFormat="1" applyFont="1" applyFill="1" applyBorder="1"/>
    <xf numFmtId="166" fontId="24" fillId="0" borderId="12" xfId="0" applyNumberFormat="1" applyFont="1" applyFill="1" applyBorder="1" applyProtection="1"/>
    <xf numFmtId="166" fontId="24" fillId="0" borderId="45" xfId="0" applyNumberFormat="1" applyFont="1" applyFill="1" applyBorder="1" applyProtection="1"/>
    <xf numFmtId="166" fontId="28" fillId="0" borderId="13" xfId="0" applyNumberFormat="1" applyFont="1" applyFill="1" applyBorder="1"/>
    <xf numFmtId="166" fontId="32" fillId="0" borderId="16" xfId="0" applyNumberFormat="1" applyFont="1" applyFill="1" applyBorder="1" applyAlignment="1" applyProtection="1">
      <alignment horizontal="left"/>
    </xf>
    <xf numFmtId="166" fontId="28" fillId="0" borderId="17" xfId="0" applyNumberFormat="1" applyFont="1" applyFill="1" applyBorder="1"/>
    <xf numFmtId="166" fontId="33" fillId="0" borderId="14" xfId="0" applyNumberFormat="1" applyFont="1" applyFill="1" applyBorder="1" applyAlignment="1" applyProtection="1">
      <alignment horizontal="left"/>
    </xf>
    <xf numFmtId="166" fontId="28" fillId="0" borderId="56" xfId="0" applyNumberFormat="1" applyFont="1" applyFill="1" applyBorder="1" applyProtection="1"/>
    <xf numFmtId="166" fontId="24" fillId="0" borderId="33" xfId="0" applyNumberFormat="1" applyFont="1" applyFill="1" applyBorder="1" applyAlignment="1" applyProtection="1">
      <alignment horizontal="centerContinuous"/>
    </xf>
    <xf numFmtId="166" fontId="24" fillId="0" borderId="22" xfId="0" applyNumberFormat="1" applyFont="1" applyFill="1" applyBorder="1" applyAlignment="1" applyProtection="1">
      <alignment horizontal="centerContinuous"/>
    </xf>
    <xf numFmtId="166" fontId="24" fillId="0" borderId="34" xfId="0" applyNumberFormat="1" applyFont="1" applyFill="1" applyBorder="1" applyAlignment="1">
      <alignment horizontal="centerContinuous"/>
    </xf>
    <xf numFmtId="166" fontId="29" fillId="0" borderId="50" xfId="0" applyNumberFormat="1" applyFont="1" applyFill="1" applyBorder="1" applyProtection="1"/>
    <xf numFmtId="166" fontId="29" fillId="0" borderId="51" xfId="0" applyNumberFormat="1" applyFont="1" applyFill="1" applyBorder="1" applyProtection="1"/>
    <xf numFmtId="166" fontId="24" fillId="0" borderId="0" xfId="0" applyNumberFormat="1" applyFont="1" applyFill="1" applyBorder="1" applyAlignment="1" applyProtection="1">
      <alignment horizontal="centerContinuous"/>
    </xf>
    <xf numFmtId="166" fontId="24" fillId="0" borderId="0" xfId="0" applyNumberFormat="1" applyFont="1" applyFill="1" applyBorder="1" applyAlignment="1">
      <alignment horizontal="centerContinuous"/>
    </xf>
    <xf numFmtId="166" fontId="24" fillId="0" borderId="0" xfId="0" applyNumberFormat="1" applyFont="1" applyFill="1" applyBorder="1" applyProtection="1"/>
    <xf numFmtId="166" fontId="24" fillId="0" borderId="9" xfId="0" applyNumberFormat="1" applyFont="1" applyFill="1" applyBorder="1" applyAlignment="1">
      <alignment horizontal="centerContinuous"/>
    </xf>
    <xf numFmtId="166" fontId="24" fillId="0" borderId="10" xfId="0" applyNumberFormat="1" applyFont="1" applyFill="1" applyBorder="1" applyAlignment="1">
      <alignment horizontal="centerContinuous"/>
    </xf>
    <xf numFmtId="166" fontId="24" fillId="0" borderId="11" xfId="0" applyNumberFormat="1" applyFont="1" applyFill="1" applyBorder="1" applyAlignment="1">
      <alignment horizontal="centerContinuous"/>
    </xf>
    <xf numFmtId="166" fontId="24" fillId="0" borderId="16" xfId="0" applyNumberFormat="1" applyFont="1" applyFill="1" applyBorder="1" applyAlignment="1" applyProtection="1">
      <alignment horizontal="centerContinuous"/>
    </xf>
    <xf numFmtId="166" fontId="24" fillId="0" borderId="14" xfId="0" applyNumberFormat="1" applyFont="1" applyFill="1" applyBorder="1" applyAlignment="1" applyProtection="1">
      <alignment horizontal="centerContinuous"/>
    </xf>
    <xf numFmtId="166" fontId="24" fillId="0" borderId="17" xfId="0" applyNumberFormat="1" applyFont="1" applyFill="1" applyBorder="1" applyAlignment="1">
      <alignment horizontal="centerContinuous"/>
    </xf>
    <xf numFmtId="166" fontId="24" fillId="0" borderId="39" xfId="0" applyNumberFormat="1" applyFont="1" applyFill="1" applyBorder="1" applyAlignment="1" applyProtection="1">
      <alignment horizontal="centerContinuous"/>
    </xf>
    <xf numFmtId="167" fontId="24" fillId="0" borderId="39" xfId="0" applyNumberFormat="1" applyFont="1" applyFill="1" applyBorder="1" applyAlignment="1" applyProtection="1">
      <alignment horizontal="centerContinuous"/>
    </xf>
    <xf numFmtId="166" fontId="24" fillId="0" borderId="42" xfId="0" applyNumberFormat="1" applyFont="1" applyFill="1" applyBorder="1" applyAlignment="1" applyProtection="1">
      <alignment horizontal="center"/>
    </xf>
    <xf numFmtId="166" fontId="23" fillId="0" borderId="29" xfId="0" applyNumberFormat="1" applyFont="1" applyFill="1" applyBorder="1" applyAlignment="1" applyProtection="1">
      <alignment horizontal="centerContinuous"/>
    </xf>
    <xf numFmtId="166" fontId="31" fillId="0" borderId="37" xfId="0" applyNumberFormat="1" applyFont="1" applyFill="1" applyBorder="1" applyAlignment="1" applyProtection="1">
      <alignment horizontal="left"/>
    </xf>
    <xf numFmtId="166" fontId="24" fillId="0" borderId="0" xfId="0" applyNumberFormat="1" applyFont="1" applyFill="1"/>
    <xf numFmtId="166" fontId="32" fillId="0" borderId="37" xfId="0" applyNumberFormat="1" applyFont="1" applyFill="1" applyBorder="1" applyAlignment="1" applyProtection="1">
      <alignment horizontal="left"/>
    </xf>
    <xf numFmtId="166" fontId="28" fillId="0" borderId="0" xfId="0" applyNumberFormat="1" applyFont="1" applyFill="1" applyAlignment="1" applyProtection="1">
      <alignment horizontal="left"/>
    </xf>
    <xf numFmtId="166" fontId="28" fillId="0" borderId="0" xfId="0" applyNumberFormat="1" applyFont="1" applyFill="1"/>
    <xf numFmtId="166" fontId="28" fillId="0" borderId="12" xfId="0" applyNumberFormat="1" applyFont="1" applyFill="1" applyBorder="1" applyProtection="1"/>
    <xf numFmtId="166" fontId="24" fillId="0" borderId="37" xfId="0" applyNumberFormat="1" applyFont="1" applyFill="1" applyBorder="1" applyAlignment="1" applyProtection="1">
      <alignment horizontal="centerContinuous"/>
    </xf>
    <xf numFmtId="166" fontId="24" fillId="0" borderId="16" xfId="0" applyNumberFormat="1" applyFont="1" applyFill="1" applyBorder="1"/>
    <xf numFmtId="166" fontId="24" fillId="0" borderId="46" xfId="0" applyNumberFormat="1" applyFont="1" applyFill="1" applyBorder="1"/>
    <xf numFmtId="166" fontId="24" fillId="0" borderId="37" xfId="0" applyNumberFormat="1" applyFont="1" applyFill="1" applyBorder="1"/>
    <xf numFmtId="166" fontId="28" fillId="0" borderId="54" xfId="0" applyNumberFormat="1" applyFont="1" applyFill="1" applyBorder="1" applyProtection="1"/>
    <xf numFmtId="166" fontId="28" fillId="0" borderId="44" xfId="0" applyNumberFormat="1" applyFont="1" applyFill="1" applyBorder="1" applyProtection="1"/>
    <xf numFmtId="166" fontId="28" fillId="0" borderId="80" xfId="0" applyNumberFormat="1" applyFont="1" applyFill="1" applyBorder="1" applyProtection="1"/>
    <xf numFmtId="166" fontId="24" fillId="0" borderId="0" xfId="0" applyNumberFormat="1" applyFont="1" applyFill="1" applyAlignment="1" applyProtection="1">
      <alignment horizontal="left"/>
    </xf>
    <xf numFmtId="166" fontId="24" fillId="0" borderId="52" xfId="0" applyNumberFormat="1" applyFont="1" applyFill="1" applyBorder="1"/>
    <xf numFmtId="166" fontId="24" fillId="0" borderId="28" xfId="0" applyNumberFormat="1" applyFont="1" applyFill="1" applyBorder="1"/>
    <xf numFmtId="166" fontId="24" fillId="0" borderId="39" xfId="0" applyNumberFormat="1" applyFont="1" applyFill="1" applyBorder="1" applyAlignment="1" applyProtection="1">
      <alignment horizontal="center"/>
    </xf>
    <xf numFmtId="166" fontId="28" fillId="0" borderId="53" xfId="0" applyNumberFormat="1" applyFont="1" applyFill="1" applyBorder="1"/>
    <xf numFmtId="166" fontId="24" fillId="0" borderId="53" xfId="0" applyNumberFormat="1" applyFont="1" applyFill="1" applyBorder="1"/>
    <xf numFmtId="166" fontId="24" fillId="0" borderId="52" xfId="0" applyNumberFormat="1" applyFont="1" applyFill="1" applyBorder="1" applyAlignment="1" applyProtection="1">
      <alignment horizontal="centerContinuous"/>
    </xf>
    <xf numFmtId="166" fontId="24" fillId="0" borderId="28" xfId="0" applyNumberFormat="1" applyFont="1" applyFill="1" applyBorder="1" applyAlignment="1" applyProtection="1">
      <alignment horizontal="centerContinuous"/>
    </xf>
    <xf numFmtId="166" fontId="24" fillId="0" borderId="39" xfId="0" applyNumberFormat="1" applyFont="1" applyFill="1" applyBorder="1" applyAlignment="1">
      <alignment horizontal="centerContinuous"/>
    </xf>
    <xf numFmtId="166" fontId="28" fillId="0" borderId="32" xfId="0" applyNumberFormat="1" applyFont="1" applyFill="1" applyBorder="1"/>
    <xf numFmtId="166" fontId="24" fillId="0" borderId="32" xfId="0" applyNumberFormat="1" applyFont="1" applyFill="1" applyBorder="1"/>
    <xf numFmtId="166" fontId="29" fillId="0" borderId="54" xfId="0" applyNumberFormat="1" applyFont="1" applyFill="1" applyBorder="1" applyProtection="1"/>
    <xf numFmtId="166" fontId="34" fillId="0" borderId="55" xfId="0" applyNumberFormat="1" applyFont="1" applyFill="1" applyBorder="1" applyProtection="1"/>
    <xf numFmtId="166" fontId="28" fillId="0" borderId="37" xfId="0" applyNumberFormat="1" applyFont="1" applyFill="1" applyBorder="1" applyProtection="1"/>
    <xf numFmtId="166" fontId="28" fillId="0" borderId="55" xfId="0" applyNumberFormat="1" applyFont="1" applyFill="1" applyBorder="1" applyProtection="1"/>
    <xf numFmtId="166" fontId="28" fillId="0" borderId="57" xfId="0" applyNumberFormat="1" applyFont="1" applyFill="1" applyBorder="1" applyProtection="1"/>
    <xf numFmtId="166" fontId="34" fillId="0" borderId="46" xfId="0" applyNumberFormat="1" applyFont="1" applyFill="1" applyBorder="1" applyProtection="1"/>
    <xf numFmtId="166" fontId="28" fillId="0" borderId="36" xfId="0" applyNumberFormat="1" applyFont="1" applyFill="1" applyBorder="1" applyProtection="1"/>
    <xf numFmtId="166" fontId="28" fillId="0" borderId="58" xfId="0" applyNumberFormat="1" applyFont="1" applyFill="1" applyBorder="1" applyProtection="1"/>
    <xf numFmtId="166" fontId="24" fillId="0" borderId="25" xfId="0" applyNumberFormat="1" applyFont="1" applyFill="1" applyBorder="1"/>
    <xf numFmtId="166" fontId="28" fillId="0" borderId="23" xfId="1" applyNumberFormat="1" applyFont="1" applyFill="1" applyBorder="1" applyProtection="1"/>
    <xf numFmtId="166" fontId="28" fillId="0" borderId="38" xfId="1" applyNumberFormat="1" applyFont="1" applyFill="1" applyBorder="1" applyProtection="1"/>
    <xf numFmtId="166" fontId="29" fillId="0" borderId="29" xfId="1" applyNumberFormat="1" applyFont="1" applyFill="1" applyBorder="1" applyProtection="1"/>
    <xf numFmtId="166" fontId="24" fillId="0" borderId="28" xfId="0" applyNumberFormat="1" applyFont="1" applyFill="1" applyBorder="1" applyAlignment="1" applyProtection="1">
      <alignment horizontal="center"/>
    </xf>
    <xf numFmtId="166" fontId="24" fillId="0" borderId="41" xfId="0" applyNumberFormat="1" applyFont="1" applyFill="1" applyBorder="1"/>
    <xf numFmtId="166" fontId="24" fillId="0" borderId="28" xfId="0" applyNumberFormat="1" applyFont="1" applyFill="1" applyBorder="1" applyAlignment="1">
      <alignment horizontal="centerContinuous"/>
    </xf>
    <xf numFmtId="166" fontId="29" fillId="0" borderId="59" xfId="0" applyNumberFormat="1" applyFont="1" applyFill="1" applyBorder="1" applyProtection="1"/>
    <xf numFmtId="166" fontId="23" fillId="0" borderId="0" xfId="0" applyNumberFormat="1" applyFont="1" applyFill="1"/>
    <xf numFmtId="39" fontId="22" fillId="0" borderId="0" xfId="0" applyNumberFormat="1" applyFont="1" applyFill="1"/>
    <xf numFmtId="0" fontId="28" fillId="0" borderId="0" xfId="0" applyFont="1" applyFill="1"/>
    <xf numFmtId="0" fontId="28" fillId="0" borderId="0" xfId="0" applyFont="1"/>
    <xf numFmtId="168" fontId="13" fillId="0" borderId="0" xfId="2" applyNumberFormat="1" applyFont="1" applyFill="1"/>
    <xf numFmtId="0" fontId="35" fillId="0" borderId="0" xfId="0" applyFont="1" applyAlignment="1">
      <alignment horizontal="centerContinuous"/>
    </xf>
    <xf numFmtId="0" fontId="24" fillId="0" borderId="0" xfId="0" applyFont="1" applyAlignment="1">
      <alignment horizontal="centerContinuous"/>
    </xf>
    <xf numFmtId="0" fontId="24" fillId="0" borderId="9" xfId="0" applyFont="1" applyFill="1" applyBorder="1"/>
    <xf numFmtId="0" fontId="24" fillId="0" borderId="11" xfId="0" applyFont="1" applyFill="1" applyBorder="1"/>
    <xf numFmtId="0" fontId="24" fillId="0" borderId="16" xfId="0" applyFont="1" applyBorder="1"/>
    <xf numFmtId="0" fontId="24" fillId="0" borderId="17" xfId="0" applyFont="1" applyBorder="1"/>
    <xf numFmtId="0" fontId="29" fillId="0" borderId="60" xfId="0" applyFont="1" applyBorder="1" applyAlignment="1" applyProtection="1">
      <alignment horizontal="left"/>
    </xf>
    <xf numFmtId="0" fontId="24" fillId="0" borderId="53" xfId="0" applyFont="1" applyBorder="1"/>
    <xf numFmtId="0" fontId="24" fillId="0" borderId="37" xfId="0" applyFont="1" applyBorder="1"/>
    <xf numFmtId="0" fontId="24" fillId="0" borderId="0" xfId="0" applyFont="1"/>
    <xf numFmtId="166" fontId="24" fillId="0" borderId="45" xfId="0" applyNumberFormat="1" applyFont="1" applyBorder="1"/>
    <xf numFmtId="0" fontId="29" fillId="0" borderId="79" xfId="0" applyFont="1" applyFill="1" applyBorder="1" applyAlignment="1" applyProtection="1">
      <alignment horizontal="left"/>
    </xf>
    <xf numFmtId="0" fontId="24" fillId="0" borderId="0" xfId="0" applyFont="1" applyFill="1" applyBorder="1"/>
    <xf numFmtId="166" fontId="29" fillId="0" borderId="61" xfId="0" applyNumberFormat="1" applyFont="1" applyBorder="1" applyProtection="1"/>
    <xf numFmtId="166" fontId="29" fillId="0" borderId="41" xfId="0" applyNumberFormat="1" applyFont="1" applyFill="1" applyBorder="1" applyProtection="1"/>
    <xf numFmtId="168" fontId="13" fillId="0" borderId="0" xfId="2" applyNumberFormat="1" applyFont="1"/>
    <xf numFmtId="10" fontId="13" fillId="0" borderId="0" xfId="2" applyNumberFormat="1" applyFont="1"/>
    <xf numFmtId="0" fontId="36" fillId="0" borderId="0" xfId="0" applyFont="1" applyAlignment="1">
      <alignment horizontal="justify" vertical="center" readingOrder="1"/>
    </xf>
    <xf numFmtId="0" fontId="28" fillId="0" borderId="0" xfId="0" applyFont="1" applyAlignment="1" applyProtection="1">
      <alignment horizontal="left"/>
    </xf>
    <xf numFmtId="166" fontId="28" fillId="0" borderId="45" xfId="0" applyNumberFormat="1" applyFont="1" applyBorder="1" applyProtection="1"/>
    <xf numFmtId="168" fontId="28" fillId="0" borderId="0" xfId="2" applyNumberFormat="1" applyFont="1"/>
    <xf numFmtId="166" fontId="28" fillId="0" borderId="61" xfId="0" applyNumberFormat="1" applyFont="1" applyBorder="1" applyProtection="1"/>
    <xf numFmtId="0" fontId="29" fillId="0" borderId="37" xfId="0" applyFont="1" applyBorder="1" applyAlignment="1" applyProtection="1">
      <alignment horizontal="left"/>
    </xf>
    <xf numFmtId="166" fontId="24" fillId="0" borderId="46" xfId="0" applyNumberFormat="1" applyFont="1" applyBorder="1" applyProtection="1"/>
    <xf numFmtId="166" fontId="24" fillId="0" borderId="41" xfId="0" applyNumberFormat="1" applyFont="1" applyFill="1" applyBorder="1" applyProtection="1"/>
    <xf numFmtId="166" fontId="24" fillId="0" borderId="23" xfId="0" applyNumberFormat="1" applyFont="1" applyBorder="1"/>
    <xf numFmtId="0" fontId="29" fillId="0" borderId="62" xfId="0" applyFont="1" applyBorder="1" applyAlignment="1" applyProtection="1">
      <alignment horizontal="left"/>
    </xf>
    <xf numFmtId="0" fontId="24" fillId="0" borderId="63" xfId="0" applyFont="1" applyBorder="1"/>
    <xf numFmtId="166" fontId="29" fillId="0" borderId="64" xfId="0" applyNumberFormat="1" applyFont="1" applyBorder="1" applyProtection="1"/>
    <xf numFmtId="166" fontId="29" fillId="0" borderId="65" xfId="0" applyNumberFormat="1" applyFont="1" applyFill="1" applyBorder="1" applyProtection="1"/>
    <xf numFmtId="166" fontId="24" fillId="0" borderId="0" xfId="0" applyNumberFormat="1" applyFont="1"/>
    <xf numFmtId="0" fontId="29" fillId="0" borderId="66" xfId="0" applyFont="1" applyBorder="1" applyAlignment="1" applyProtection="1">
      <alignment horizontal="left"/>
    </xf>
    <xf numFmtId="0" fontId="24" fillId="0" borderId="67" xfId="0" applyFont="1" applyBorder="1"/>
    <xf numFmtId="166" fontId="24" fillId="0" borderId="68" xfId="0" applyNumberFormat="1" applyFont="1" applyBorder="1"/>
    <xf numFmtId="166" fontId="24" fillId="0" borderId="69" xfId="0" applyNumberFormat="1" applyFont="1" applyFill="1" applyBorder="1"/>
    <xf numFmtId="0" fontId="24" fillId="0" borderId="12" xfId="0" applyFont="1" applyBorder="1"/>
    <xf numFmtId="0" fontId="24" fillId="0" borderId="0" xfId="0" applyFont="1" applyBorder="1"/>
    <xf numFmtId="0" fontId="29" fillId="0" borderId="12" xfId="0" applyFont="1" applyBorder="1" applyAlignment="1" applyProtection="1">
      <alignment horizontal="left"/>
    </xf>
    <xf numFmtId="166" fontId="29" fillId="0" borderId="29" xfId="0" applyNumberFormat="1" applyFont="1" applyBorder="1" applyProtection="1"/>
    <xf numFmtId="166" fontId="29" fillId="0" borderId="70" xfId="0" applyNumberFormat="1" applyFont="1" applyFill="1" applyBorder="1" applyProtection="1"/>
    <xf numFmtId="0" fontId="37" fillId="0" borderId="0" xfId="0" applyFont="1"/>
    <xf numFmtId="0" fontId="28" fillId="0" borderId="0" xfId="0" applyFont="1" applyBorder="1" applyAlignment="1" applyProtection="1">
      <alignment horizontal="left"/>
    </xf>
    <xf numFmtId="166" fontId="28" fillId="0" borderId="23" xfId="0" applyNumberFormat="1" applyFont="1" applyBorder="1" applyProtection="1"/>
    <xf numFmtId="10" fontId="37" fillId="0" borderId="0" xfId="2" applyNumberFormat="1" applyFont="1"/>
    <xf numFmtId="4" fontId="37" fillId="0" borderId="0" xfId="0" applyNumberFormat="1" applyFont="1"/>
    <xf numFmtId="0" fontId="24" fillId="0" borderId="0" xfId="0" applyFont="1" applyBorder="1" applyAlignment="1" applyProtection="1">
      <alignment horizontal="left"/>
    </xf>
    <xf numFmtId="166" fontId="24" fillId="0" borderId="29" xfId="0" applyNumberFormat="1" applyFont="1" applyBorder="1" applyProtection="1"/>
    <xf numFmtId="166" fontId="24" fillId="0" borderId="70" xfId="0" applyNumberFormat="1" applyFont="1" applyFill="1" applyBorder="1" applyProtection="1"/>
    <xf numFmtId="166" fontId="28" fillId="0" borderId="82" xfId="0" applyNumberFormat="1" applyFont="1" applyBorder="1" applyProtection="1"/>
    <xf numFmtId="166" fontId="28" fillId="0" borderId="83" xfId="0" applyNumberFormat="1" applyFont="1" applyBorder="1" applyProtection="1"/>
    <xf numFmtId="0" fontId="29" fillId="0" borderId="16" xfId="0" applyFont="1" applyBorder="1" applyAlignment="1" applyProtection="1">
      <alignment horizontal="left"/>
    </xf>
    <xf numFmtId="0" fontId="28" fillId="0" borderId="14" xfId="0" applyFont="1" applyBorder="1"/>
    <xf numFmtId="166" fontId="28" fillId="0" borderId="40" xfId="0" applyNumberFormat="1" applyFont="1" applyBorder="1" applyProtection="1"/>
    <xf numFmtId="2" fontId="13" fillId="0" borderId="0" xfId="0" applyNumberFormat="1" applyFont="1"/>
    <xf numFmtId="0" fontId="29" fillId="0" borderId="71" xfId="0" applyFont="1" applyBorder="1"/>
    <xf numFmtId="0" fontId="24" fillId="0" borderId="77" xfId="0" applyFont="1" applyBorder="1"/>
    <xf numFmtId="166" fontId="24" fillId="0" borderId="77" xfId="0" applyNumberFormat="1" applyFont="1" applyBorder="1"/>
    <xf numFmtId="166" fontId="24" fillId="0" borderId="72" xfId="0" applyNumberFormat="1" applyFont="1" applyFill="1" applyBorder="1"/>
    <xf numFmtId="0" fontId="29" fillId="0" borderId="73" xfId="0" applyFont="1" applyBorder="1" applyAlignment="1" applyProtection="1">
      <alignment horizontal="left"/>
    </xf>
    <xf numFmtId="0" fontId="24" fillId="0" borderId="78" xfId="0" applyFont="1" applyBorder="1"/>
    <xf numFmtId="166" fontId="29" fillId="0" borderId="81" xfId="0" applyNumberFormat="1" applyFont="1" applyBorder="1" applyProtection="1"/>
    <xf numFmtId="166" fontId="29" fillId="0" borderId="78" xfId="0" applyNumberFormat="1" applyFont="1" applyBorder="1" applyProtection="1"/>
    <xf numFmtId="166" fontId="29" fillId="0" borderId="74" xfId="0" applyNumberFormat="1" applyFont="1" applyBorder="1" applyProtection="1"/>
    <xf numFmtId="166" fontId="28" fillId="0" borderId="0" xfId="0" applyNumberFormat="1" applyFont="1"/>
    <xf numFmtId="43" fontId="28" fillId="0" borderId="0" xfId="0" applyNumberFormat="1" applyFont="1"/>
    <xf numFmtId="0" fontId="38" fillId="0" borderId="0" xfId="0" applyFont="1"/>
    <xf numFmtId="44" fontId="13" fillId="0" borderId="0" xfId="20" applyFont="1"/>
    <xf numFmtId="0" fontId="22" fillId="2" borderId="0" xfId="0" applyFont="1" applyFill="1"/>
    <xf numFmtId="0" fontId="22" fillId="2" borderId="0" xfId="0" applyFont="1" applyFill="1" applyAlignment="1">
      <alignment horizontal="left"/>
    </xf>
    <xf numFmtId="0" fontId="22" fillId="2" borderId="0" xfId="0" applyFont="1" applyFill="1" applyBorder="1" applyAlignment="1">
      <alignment horizontal="left"/>
    </xf>
    <xf numFmtId="164" fontId="22" fillId="2" borderId="0" xfId="1" applyNumberFormat="1" applyFont="1" applyFill="1" applyAlignment="1">
      <alignment horizontal="left"/>
    </xf>
    <xf numFmtId="164" fontId="22" fillId="2" borderId="0" xfId="1" applyNumberFormat="1" applyFont="1" applyFill="1"/>
    <xf numFmtId="0" fontId="22" fillId="2" borderId="1" xfId="0" applyFont="1" applyFill="1" applyBorder="1"/>
    <xf numFmtId="0" fontId="22" fillId="2" borderId="2" xfId="0" applyFont="1" applyFill="1" applyBorder="1"/>
    <xf numFmtId="0" fontId="22" fillId="2" borderId="2" xfId="0" applyFont="1" applyFill="1" applyBorder="1" applyAlignment="1">
      <alignment horizontal="left"/>
    </xf>
    <xf numFmtId="0" fontId="23" fillId="2" borderId="2" xfId="0" applyFont="1" applyFill="1" applyBorder="1" applyAlignment="1">
      <alignment horizontal="right"/>
    </xf>
    <xf numFmtId="0" fontId="22" fillId="2" borderId="7" xfId="0" applyFont="1" applyFill="1" applyBorder="1" applyAlignment="1">
      <alignment horizontal="left"/>
    </xf>
    <xf numFmtId="0" fontId="22" fillId="2" borderId="3" xfId="0" applyFont="1" applyFill="1" applyBorder="1"/>
    <xf numFmtId="0" fontId="22" fillId="2" borderId="0" xfId="0" applyFont="1" applyFill="1" applyBorder="1"/>
    <xf numFmtId="0" fontId="22" fillId="2" borderId="0" xfId="0" applyFont="1" applyFill="1" applyBorder="1" applyAlignment="1">
      <alignment horizontal="right"/>
    </xf>
    <xf numFmtId="0" fontId="22" fillId="2" borderId="4" xfId="0" applyFont="1" applyFill="1" applyBorder="1" applyAlignment="1">
      <alignment horizontal="left"/>
    </xf>
    <xf numFmtId="0" fontId="22" fillId="2" borderId="0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left"/>
    </xf>
    <xf numFmtId="0" fontId="40" fillId="0" borderId="0" xfId="0" applyFont="1" applyFill="1" applyBorder="1" applyAlignment="1">
      <alignment horizontal="left"/>
    </xf>
    <xf numFmtId="43" fontId="26" fillId="0" borderId="0" xfId="1" applyFont="1" applyFill="1" applyBorder="1" applyAlignment="1"/>
    <xf numFmtId="0" fontId="13" fillId="0" borderId="0" xfId="0" applyFont="1" applyFill="1" applyBorder="1" applyAlignment="1">
      <alignment horizontal="left"/>
    </xf>
    <xf numFmtId="43" fontId="13" fillId="0" borderId="0" xfId="1" applyFont="1" applyFill="1" applyBorder="1" applyAlignment="1">
      <alignment horizontal="left"/>
    </xf>
    <xf numFmtId="43" fontId="22" fillId="0" borderId="14" xfId="1" applyFont="1" applyFill="1" applyBorder="1" applyAlignment="1">
      <alignment horizontal="left"/>
    </xf>
    <xf numFmtId="43" fontId="26" fillId="0" borderId="14" xfId="1" applyFont="1" applyFill="1" applyBorder="1" applyAlignment="1"/>
    <xf numFmtId="43" fontId="22" fillId="0" borderId="0" xfId="1" applyFont="1" applyFill="1" applyBorder="1" applyAlignment="1"/>
    <xf numFmtId="164" fontId="26" fillId="2" borderId="0" xfId="1" applyNumberFormat="1" applyFont="1" applyFill="1" applyAlignment="1">
      <alignment horizontal="left"/>
    </xf>
    <xf numFmtId="0" fontId="41" fillId="0" borderId="0" xfId="0" applyFont="1" applyFill="1" applyBorder="1" applyAlignment="1">
      <alignment horizontal="left"/>
    </xf>
    <xf numFmtId="43" fontId="23" fillId="0" borderId="15" xfId="1" applyFont="1" applyFill="1" applyBorder="1" applyAlignment="1">
      <alignment horizontal="left"/>
    </xf>
    <xf numFmtId="0" fontId="27" fillId="0" borderId="13" xfId="0" applyFont="1" applyFill="1" applyBorder="1" applyAlignment="1">
      <alignment horizontal="left"/>
    </xf>
    <xf numFmtId="0" fontId="22" fillId="0" borderId="0" xfId="0" applyNumberFormat="1" applyFont="1" applyFill="1" applyBorder="1" applyAlignment="1"/>
    <xf numFmtId="43" fontId="22" fillId="0" borderId="14" xfId="1" applyFont="1" applyFill="1" applyBorder="1" applyAlignment="1"/>
    <xf numFmtId="0" fontId="30" fillId="0" borderId="0" xfId="0" applyFont="1" applyFill="1" applyBorder="1" applyAlignment="1">
      <alignment horizontal="left"/>
    </xf>
    <xf numFmtId="43" fontId="23" fillId="0" borderId="14" xfId="1" applyFont="1" applyFill="1" applyBorder="1" applyAlignment="1">
      <alignment horizontal="left"/>
    </xf>
    <xf numFmtId="164" fontId="22" fillId="2" borderId="4" xfId="0" applyNumberFormat="1" applyFont="1" applyFill="1" applyBorder="1" applyAlignment="1">
      <alignment horizontal="left"/>
    </xf>
    <xf numFmtId="164" fontId="43" fillId="2" borderId="0" xfId="1" applyNumberFormat="1" applyFont="1" applyFill="1" applyAlignment="1">
      <alignment horizontal="left"/>
    </xf>
    <xf numFmtId="43" fontId="23" fillId="0" borderId="14" xfId="1" applyFont="1" applyFill="1" applyBorder="1" applyAlignment="1">
      <alignment horizontal="right"/>
    </xf>
    <xf numFmtId="0" fontId="22" fillId="0" borderId="14" xfId="0" applyFont="1" applyFill="1" applyBorder="1" applyAlignment="1">
      <alignment horizontal="left"/>
    </xf>
    <xf numFmtId="0" fontId="13" fillId="0" borderId="14" xfId="0" applyFont="1" applyFill="1" applyBorder="1" applyAlignment="1">
      <alignment horizontal="left"/>
    </xf>
    <xf numFmtId="0" fontId="22" fillId="0" borderId="17" xfId="0" applyFont="1" applyFill="1" applyBorder="1" applyAlignment="1">
      <alignment horizontal="left"/>
    </xf>
    <xf numFmtId="43" fontId="22" fillId="2" borderId="0" xfId="1" applyFont="1" applyFill="1" applyAlignment="1">
      <alignment horizontal="left"/>
    </xf>
    <xf numFmtId="0" fontId="13" fillId="2" borderId="0" xfId="0" applyFont="1" applyFill="1" applyBorder="1" applyAlignment="1">
      <alignment horizontal="left"/>
    </xf>
    <xf numFmtId="164" fontId="22" fillId="2" borderId="0" xfId="0" applyNumberFormat="1" applyFont="1" applyFill="1" applyBorder="1" applyAlignment="1">
      <alignment horizontal="left"/>
    </xf>
    <xf numFmtId="0" fontId="22" fillId="2" borderId="5" xfId="0" applyFont="1" applyFill="1" applyBorder="1"/>
    <xf numFmtId="0" fontId="22" fillId="2" borderId="6" xfId="0" applyFont="1" applyFill="1" applyBorder="1"/>
    <xf numFmtId="0" fontId="22" fillId="2" borderId="6" xfId="0" applyFont="1" applyFill="1" applyBorder="1" applyAlignment="1">
      <alignment horizontal="left"/>
    </xf>
    <xf numFmtId="0" fontId="22" fillId="2" borderId="8" xfId="0" applyFont="1" applyFill="1" applyBorder="1" applyAlignment="1">
      <alignment horizontal="left"/>
    </xf>
    <xf numFmtId="0" fontId="26" fillId="2" borderId="0" xfId="0" applyFont="1" applyFill="1" applyAlignment="1">
      <alignment horizontal="left"/>
    </xf>
    <xf numFmtId="37" fontId="22" fillId="2" borderId="0" xfId="0" applyNumberFormat="1" applyFont="1" applyFill="1" applyAlignment="1">
      <alignment horizontal="left"/>
    </xf>
    <xf numFmtId="37" fontId="22" fillId="2" borderId="0" xfId="0" applyNumberFormat="1" applyFont="1" applyFill="1" applyBorder="1" applyAlignment="1">
      <alignment horizontal="left"/>
    </xf>
    <xf numFmtId="0" fontId="44" fillId="0" borderId="1" xfId="0" applyFont="1" applyBorder="1"/>
    <xf numFmtId="0" fontId="44" fillId="0" borderId="2" xfId="0" applyFont="1" applyBorder="1"/>
    <xf numFmtId="43" fontId="44" fillId="0" borderId="2" xfId="1" applyFont="1" applyBorder="1"/>
    <xf numFmtId="0" fontId="44" fillId="0" borderId="7" xfId="0" applyFont="1" applyBorder="1"/>
    <xf numFmtId="0" fontId="44" fillId="0" borderId="3" xfId="0" applyFont="1" applyBorder="1"/>
    <xf numFmtId="0" fontId="44" fillId="0" borderId="0" xfId="0" applyFont="1" applyBorder="1"/>
    <xf numFmtId="0" fontId="44" fillId="0" borderId="4" xfId="0" applyFont="1" applyBorder="1"/>
    <xf numFmtId="43" fontId="44" fillId="0" borderId="0" xfId="1" applyFont="1" applyBorder="1"/>
    <xf numFmtId="0" fontId="44" fillId="0" borderId="0" xfId="0" applyFont="1" applyBorder="1" applyAlignment="1">
      <alignment horizontal="center"/>
    </xf>
    <xf numFmtId="43" fontId="44" fillId="0" borderId="0" xfId="1" applyFont="1" applyBorder="1" applyAlignment="1">
      <alignment horizontal="center"/>
    </xf>
    <xf numFmtId="0" fontId="44" fillId="0" borderId="9" xfId="0" applyFont="1" applyBorder="1"/>
    <xf numFmtId="0" fontId="44" fillId="0" borderId="10" xfId="0" applyFont="1" applyBorder="1"/>
    <xf numFmtId="43" fontId="44" fillId="0" borderId="10" xfId="1" applyFont="1" applyBorder="1"/>
    <xf numFmtId="0" fontId="44" fillId="0" borderId="11" xfId="0" applyFont="1" applyBorder="1"/>
    <xf numFmtId="0" fontId="44" fillId="0" borderId="12" xfId="0" applyFont="1" applyBorder="1"/>
    <xf numFmtId="49" fontId="45" fillId="0" borderId="0" xfId="1" applyNumberFormat="1" applyFont="1" applyBorder="1" applyAlignment="1">
      <alignment horizontal="center" vertical="center"/>
    </xf>
    <xf numFmtId="0" fontId="44" fillId="0" borderId="13" xfId="0" applyFont="1" applyBorder="1"/>
    <xf numFmtId="43" fontId="44" fillId="0" borderId="0" xfId="1" applyFont="1" applyFill="1" applyBorder="1"/>
    <xf numFmtId="4" fontId="44" fillId="0" borderId="0" xfId="0" applyNumberFormat="1" applyFont="1" applyBorder="1"/>
    <xf numFmtId="0" fontId="44" fillId="0" borderId="0" xfId="0" applyFont="1" applyBorder="1" applyAlignment="1">
      <alignment horizontal="justify" wrapText="1"/>
    </xf>
    <xf numFmtId="0" fontId="44" fillId="0" borderId="14" xfId="0" applyFont="1" applyBorder="1"/>
    <xf numFmtId="43" fontId="44" fillId="0" borderId="14" xfId="1" applyFont="1" applyFill="1" applyBorder="1"/>
    <xf numFmtId="4" fontId="44" fillId="0" borderId="14" xfId="0" applyNumberFormat="1" applyFont="1" applyBorder="1"/>
    <xf numFmtId="43" fontId="44" fillId="0" borderId="14" xfId="1" applyFont="1" applyBorder="1"/>
    <xf numFmtId="0" fontId="44" fillId="0" borderId="22" xfId="0" applyFont="1" applyBorder="1"/>
    <xf numFmtId="43" fontId="44" fillId="0" borderId="22" xfId="1" applyFont="1" applyFill="1" applyBorder="1"/>
    <xf numFmtId="4" fontId="44" fillId="0" borderId="22" xfId="0" applyNumberFormat="1" applyFont="1" applyBorder="1"/>
    <xf numFmtId="43" fontId="44" fillId="0" borderId="22" xfId="1" applyFont="1" applyBorder="1"/>
    <xf numFmtId="0" fontId="44" fillId="0" borderId="16" xfId="0" applyFont="1" applyBorder="1"/>
    <xf numFmtId="0" fontId="44" fillId="0" borderId="17" xfId="0" applyFont="1" applyBorder="1"/>
    <xf numFmtId="0" fontId="44" fillId="0" borderId="0" xfId="0" applyFont="1" applyBorder="1" applyAlignment="1">
      <alignment horizontal="left"/>
    </xf>
    <xf numFmtId="0" fontId="44" fillId="0" borderId="0" xfId="0" applyFont="1"/>
    <xf numFmtId="43" fontId="44" fillId="0" borderId="0" xfId="1" applyFont="1"/>
    <xf numFmtId="0" fontId="44" fillId="0" borderId="5" xfId="0" applyFont="1" applyBorder="1"/>
    <xf numFmtId="0" fontId="44" fillId="0" borderId="6" xfId="0" applyFont="1" applyBorder="1"/>
    <xf numFmtId="43" fontId="44" fillId="0" borderId="6" xfId="1" applyFont="1" applyBorder="1"/>
    <xf numFmtId="0" fontId="44" fillId="0" borderId="8" xfId="0" applyFont="1" applyBorder="1"/>
    <xf numFmtId="43" fontId="11" fillId="0" borderId="0" xfId="1" applyNumberFormat="1" applyFont="1"/>
    <xf numFmtId="164" fontId="11" fillId="0" borderId="0" xfId="1" applyNumberFormat="1" applyFont="1"/>
    <xf numFmtId="10" fontId="11" fillId="0" borderId="0" xfId="2" applyNumberFormat="1" applyFont="1"/>
    <xf numFmtId="166" fontId="46" fillId="0" borderId="23" xfId="0" applyNumberFormat="1" applyFont="1" applyBorder="1" applyProtection="1"/>
    <xf numFmtId="166" fontId="24" fillId="0" borderId="0" xfId="0" applyNumberFormat="1" applyFont="1" applyFill="1" applyAlignment="1" applyProtection="1">
      <alignment horizontal="center"/>
    </xf>
    <xf numFmtId="166" fontId="30" fillId="0" borderId="0" xfId="0" applyNumberFormat="1" applyFont="1" applyFill="1" applyBorder="1" applyAlignment="1" applyProtection="1">
      <alignment horizontal="center"/>
    </xf>
    <xf numFmtId="166" fontId="24" fillId="0" borderId="0" xfId="0" applyNumberFormat="1" applyFont="1" applyFill="1" applyBorder="1" applyAlignment="1">
      <alignment horizontal="center"/>
    </xf>
    <xf numFmtId="166" fontId="24" fillId="0" borderId="36" xfId="0" applyNumberFormat="1" applyFont="1" applyFill="1" applyBorder="1" applyAlignment="1" applyProtection="1">
      <alignment horizontal="centerContinuous" vertical="center" wrapText="1"/>
    </xf>
    <xf numFmtId="166" fontId="29" fillId="0" borderId="85" xfId="0" applyNumberFormat="1" applyFont="1" applyBorder="1" applyProtection="1"/>
    <xf numFmtId="166" fontId="29" fillId="0" borderId="84" xfId="0" applyNumberFormat="1" applyFont="1" applyBorder="1" applyProtection="1"/>
    <xf numFmtId="166" fontId="24" fillId="0" borderId="86" xfId="0" applyNumberFormat="1" applyFont="1" applyBorder="1"/>
    <xf numFmtId="166" fontId="29" fillId="0" borderId="87" xfId="0" applyNumberFormat="1" applyFont="1" applyBorder="1" applyProtection="1"/>
    <xf numFmtId="166" fontId="24" fillId="0" borderId="88" xfId="0" applyNumberFormat="1" applyFont="1" applyBorder="1"/>
    <xf numFmtId="166" fontId="24" fillId="0" borderId="86" xfId="0" applyNumberFormat="1" applyFont="1" applyFill="1" applyBorder="1"/>
    <xf numFmtId="166" fontId="24" fillId="0" borderId="89" xfId="0" applyNumberFormat="1" applyFont="1" applyBorder="1"/>
    <xf numFmtId="166" fontId="24" fillId="0" borderId="0" xfId="0" applyNumberFormat="1" applyFont="1" applyFill="1" applyAlignment="1" applyProtection="1">
      <alignment horizontal="center"/>
    </xf>
    <xf numFmtId="166" fontId="30" fillId="0" borderId="0" xfId="0" applyNumberFormat="1" applyFont="1" applyFill="1" applyBorder="1" applyAlignment="1" applyProtection="1">
      <alignment horizontal="center"/>
    </xf>
    <xf numFmtId="166" fontId="24" fillId="0" borderId="0" xfId="0" applyNumberFormat="1" applyFont="1" applyFill="1" applyBorder="1" applyAlignment="1">
      <alignment horizontal="center"/>
    </xf>
    <xf numFmtId="43" fontId="13" fillId="0" borderId="0" xfId="1" applyFont="1" applyFill="1"/>
    <xf numFmtId="43" fontId="13" fillId="0" borderId="0" xfId="0" applyNumberFormat="1" applyFont="1" applyFill="1"/>
    <xf numFmtId="0" fontId="48" fillId="0" borderId="0" xfId="0" applyFont="1" applyBorder="1" applyAlignment="1">
      <alignment horizontal="left"/>
    </xf>
    <xf numFmtId="0" fontId="48" fillId="0" borderId="0" xfId="0" applyFont="1" applyBorder="1" applyAlignment="1"/>
    <xf numFmtId="39" fontId="48" fillId="0" borderId="0" xfId="0" applyNumberFormat="1" applyFont="1" applyBorder="1" applyAlignment="1"/>
    <xf numFmtId="39" fontId="48" fillId="0" borderId="0" xfId="0" applyNumberFormat="1" applyFont="1" applyFill="1" applyBorder="1" applyAlignment="1"/>
    <xf numFmtId="0" fontId="48" fillId="0" borderId="4" xfId="0" applyFont="1" applyBorder="1"/>
    <xf numFmtId="0" fontId="46" fillId="0" borderId="0" xfId="0" applyFont="1" applyFill="1" applyAlignment="1">
      <alignment horizontal="center"/>
    </xf>
    <xf numFmtId="166" fontId="46" fillId="0" borderId="90" xfId="0" applyNumberFormat="1" applyFont="1" applyBorder="1" applyProtection="1"/>
    <xf numFmtId="0" fontId="22" fillId="2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left"/>
    </xf>
    <xf numFmtId="0" fontId="29" fillId="2" borderId="0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7" fillId="0" borderId="0" xfId="0" applyFont="1" applyAlignment="1" applyProtection="1">
      <alignment horizontal="center" wrapText="1"/>
    </xf>
    <xf numFmtId="0" fontId="29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center"/>
    </xf>
    <xf numFmtId="49" fontId="23" fillId="0" borderId="47" xfId="0" applyNumberFormat="1" applyFont="1" applyFill="1" applyBorder="1" applyAlignment="1" applyProtection="1">
      <alignment horizontal="center" vertical="center"/>
    </xf>
    <xf numFmtId="49" fontId="23" fillId="0" borderId="45" xfId="0" applyNumberFormat="1" applyFont="1" applyFill="1" applyBorder="1" applyAlignment="1" applyProtection="1">
      <alignment horizontal="center" vertical="center"/>
    </xf>
    <xf numFmtId="49" fontId="23" fillId="0" borderId="46" xfId="0" applyNumberFormat="1" applyFont="1" applyFill="1" applyBorder="1" applyAlignment="1" applyProtection="1">
      <alignment horizontal="center" vertical="center"/>
    </xf>
    <xf numFmtId="49" fontId="23" fillId="0" borderId="47" xfId="0" applyNumberFormat="1" applyFont="1" applyFill="1" applyBorder="1" applyAlignment="1" applyProtection="1">
      <alignment horizontal="center" vertical="center" wrapText="1"/>
    </xf>
    <xf numFmtId="49" fontId="23" fillId="0" borderId="45" xfId="0" applyNumberFormat="1" applyFont="1" applyFill="1" applyBorder="1" applyAlignment="1" applyProtection="1">
      <alignment horizontal="center" vertical="center" wrapText="1"/>
    </xf>
    <xf numFmtId="49" fontId="23" fillId="0" borderId="46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Alignment="1">
      <alignment horizontal="center"/>
    </xf>
    <xf numFmtId="166" fontId="29" fillId="0" borderId="0" xfId="0" applyNumberFormat="1" applyFont="1" applyFill="1" applyAlignment="1" applyProtection="1">
      <alignment horizontal="center"/>
    </xf>
    <xf numFmtId="166" fontId="35" fillId="0" borderId="0" xfId="0" applyNumberFormat="1" applyFont="1" applyFill="1" applyAlignment="1" applyProtection="1">
      <alignment horizontal="center"/>
    </xf>
    <xf numFmtId="166" fontId="30" fillId="0" borderId="0" xfId="0" applyNumberFormat="1" applyFont="1" applyFill="1" applyBorder="1" applyAlignment="1" applyProtection="1">
      <alignment horizontal="center"/>
    </xf>
    <xf numFmtId="166" fontId="24" fillId="0" borderId="0" xfId="0" applyNumberFormat="1" applyFont="1" applyFill="1" applyBorder="1" applyAlignment="1">
      <alignment horizontal="center"/>
    </xf>
    <xf numFmtId="165" fontId="21" fillId="0" borderId="0" xfId="0" applyNumberFormat="1" applyFont="1" applyBorder="1" applyAlignment="1" applyProtection="1">
      <alignment horizontal="center"/>
    </xf>
    <xf numFmtId="165" fontId="20" fillId="0" borderId="0" xfId="0" applyNumberFormat="1" applyFont="1" applyBorder="1" applyAlignment="1" applyProtection="1">
      <alignment horizontal="center"/>
    </xf>
    <xf numFmtId="165" fontId="16" fillId="0" borderId="0" xfId="0" applyNumberFormat="1" applyFont="1" applyBorder="1" applyAlignment="1" applyProtection="1">
      <alignment horizontal="center"/>
    </xf>
    <xf numFmtId="39" fontId="48" fillId="0" borderId="0" xfId="0" applyNumberFormat="1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44" fillId="0" borderId="0" xfId="0" applyFont="1" applyBorder="1" applyAlignment="1">
      <alignment horizontal="center"/>
    </xf>
  </cellXfs>
  <cellStyles count="21">
    <cellStyle name="Millares" xfId="1" builtinId="3"/>
    <cellStyle name="Moneda" xfId="20" builtinId="4"/>
    <cellStyle name="Normal" xfId="0" builtinId="0"/>
    <cellStyle name="Porcentaje" xfId="2" builtinId="5"/>
    <cellStyle name="S0" xfId="3"/>
    <cellStyle name="S1" xfId="4"/>
    <cellStyle name="S10" xfId="5"/>
    <cellStyle name="S11" xfId="6"/>
    <cellStyle name="S12" xfId="7"/>
    <cellStyle name="S13" xfId="8"/>
    <cellStyle name="S14" xfId="9"/>
    <cellStyle name="S15" xfId="10"/>
    <cellStyle name="S16" xfId="11"/>
    <cellStyle name="S2" xfId="12"/>
    <cellStyle name="S3" xfId="13"/>
    <cellStyle name="S4" xfId="14"/>
    <cellStyle name="S5" xfId="15"/>
    <cellStyle name="S6" xfId="16"/>
    <cellStyle name="S7" xfId="17"/>
    <cellStyle name="S8" xfId="18"/>
    <cellStyle name="S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3</xdr:row>
      <xdr:rowOff>95248</xdr:rowOff>
    </xdr:from>
    <xdr:to>
      <xdr:col>6</xdr:col>
      <xdr:colOff>619125</xdr:colOff>
      <xdr:row>7</xdr:row>
      <xdr:rowOff>28575</xdr:rowOff>
    </xdr:to>
    <xdr:pic>
      <xdr:nvPicPr>
        <xdr:cNvPr id="2" name="1 Imagen" descr="Z:\fosaffi_2012\09_ODI\oficial de informacion\OFICIAL DE INFORMACION\2015\LOGO 2015\LOGO OFICIAL DEFINITIV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628648"/>
          <a:ext cx="1076325" cy="6572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129646</xdr:colOff>
      <xdr:row>0</xdr:row>
      <xdr:rowOff>97892</xdr:rowOff>
    </xdr:from>
    <xdr:to>
      <xdr:col>2</xdr:col>
      <xdr:colOff>1202533</xdr:colOff>
      <xdr:row>3</xdr:row>
      <xdr:rowOff>19846</xdr:rowOff>
    </xdr:to>
    <xdr:pic>
      <xdr:nvPicPr>
        <xdr:cNvPr id="2" name="1 Imagen" descr="Z:\fosaffi_2012\09_ODI\oficial de informacion\OFICIAL DE INFORMACION\2015\LOGO 2015\LOGO OFICIAL DEFINITIV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46" y="97892"/>
          <a:ext cx="1477700" cy="6482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64554</xdr:colOff>
      <xdr:row>0</xdr:row>
      <xdr:rowOff>92609</xdr:rowOff>
    </xdr:from>
    <xdr:to>
      <xdr:col>4</xdr:col>
      <xdr:colOff>1202531</xdr:colOff>
      <xdr:row>3</xdr:row>
      <xdr:rowOff>142875</xdr:rowOff>
    </xdr:to>
    <xdr:pic>
      <xdr:nvPicPr>
        <xdr:cNvPr id="2" name="1 Imagen" descr="Z:\fosaffi_2012\09_ODI\oficial de informacion\OFICIAL DE INFORMACION\2015\LOGO 2015\LOGO OFICIAL DEFINITIV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429" y="92609"/>
          <a:ext cx="1423727" cy="7170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171449</xdr:colOff>
      <xdr:row>0</xdr:row>
      <xdr:rowOff>123825</xdr:rowOff>
    </xdr:from>
    <xdr:to>
      <xdr:col>3</xdr:col>
      <xdr:colOff>1962150</xdr:colOff>
      <xdr:row>3</xdr:row>
      <xdr:rowOff>238125</xdr:rowOff>
    </xdr:to>
    <xdr:pic>
      <xdr:nvPicPr>
        <xdr:cNvPr id="2" name="1 Imagen" descr="Z:\fosaffi_2012\09_ODI\oficial de informacion\OFICIAL DE INFORMACION\2015\LOGO 2015\LOGO OFICIAL DEFINITIV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9" y="123825"/>
          <a:ext cx="2305051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123826</xdr:colOff>
      <xdr:row>2</xdr:row>
      <xdr:rowOff>114300</xdr:rowOff>
    </xdr:from>
    <xdr:to>
      <xdr:col>5</xdr:col>
      <xdr:colOff>1162051</xdr:colOff>
      <xdr:row>6</xdr:row>
      <xdr:rowOff>9525</xdr:rowOff>
    </xdr:to>
    <xdr:pic>
      <xdr:nvPicPr>
        <xdr:cNvPr id="2" name="1 Imagen" descr="Z:\fosaffi_2012\09_ODI\oficial de informacion\OFICIAL DE INFORMACION\2015\LOGO 2015\LOGO OFICIAL DEFINITIV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6" y="447675"/>
          <a:ext cx="1619250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C2:AD62"/>
  <sheetViews>
    <sheetView tabSelected="1" topLeftCell="A51" zoomScaleNormal="75" zoomScaleSheetLayoutView="75" workbookViewId="0">
      <selection activeCell="I65" sqref="I65"/>
    </sheetView>
  </sheetViews>
  <sheetFormatPr baseColWidth="10" defaultColWidth="9.140625" defaultRowHeight="15" x14ac:dyDescent="0.25"/>
  <cols>
    <col min="1" max="1" width="5.85546875" style="308" customWidth="1"/>
    <col min="2" max="2" width="2.85546875" style="308" customWidth="1"/>
    <col min="3" max="3" width="4.28515625" style="308" customWidth="1"/>
    <col min="4" max="4" width="1.42578125" style="308" customWidth="1"/>
    <col min="5" max="5" width="0.85546875" style="309" customWidth="1"/>
    <col min="6" max="6" width="1.28515625" style="309" customWidth="1"/>
    <col min="7" max="7" width="42.85546875" style="309" customWidth="1"/>
    <col min="8" max="8" width="4.5703125" style="309" customWidth="1"/>
    <col min="9" max="9" width="15.85546875" style="309" bestFit="1" customWidth="1"/>
    <col min="10" max="10" width="1.42578125" style="310" customWidth="1"/>
    <col min="11" max="11" width="4" style="309" hidden="1" customWidth="1"/>
    <col min="12" max="12" width="15.85546875" style="309" hidden="1" customWidth="1"/>
    <col min="13" max="13" width="1.85546875" style="309" hidden="1" customWidth="1"/>
    <col min="14" max="14" width="14.5703125" style="309" hidden="1" customWidth="1"/>
    <col min="15" max="15" width="3.7109375" style="309" hidden="1" customWidth="1"/>
    <col min="16" max="16" width="19.85546875" style="309" customWidth="1"/>
    <col min="17" max="17" width="2.28515625" style="309" customWidth="1"/>
    <col min="18" max="18" width="19.85546875" style="309" customWidth="1"/>
    <col min="19" max="19" width="3.7109375" style="309" hidden="1" customWidth="1"/>
    <col min="20" max="20" width="19.85546875" style="309" hidden="1" customWidth="1"/>
    <col min="21" max="21" width="3.7109375" style="309" hidden="1" customWidth="1"/>
    <col min="22" max="22" width="13.85546875" style="309" hidden="1" customWidth="1"/>
    <col min="23" max="23" width="1.140625" style="309" customWidth="1"/>
    <col min="24" max="24" width="5.140625" style="309" customWidth="1"/>
    <col min="25" max="25" width="4" style="309" customWidth="1"/>
    <col min="26" max="26" width="14.140625" style="311" bestFit="1" customWidth="1"/>
    <col min="27" max="27" width="9.28515625" style="311" bestFit="1" customWidth="1"/>
    <col min="28" max="28" width="11.42578125" style="311" bestFit="1" customWidth="1"/>
    <col min="29" max="29" width="9.28515625" style="311" bestFit="1" customWidth="1"/>
    <col min="30" max="30" width="9.28515625" style="312" bestFit="1" customWidth="1"/>
    <col min="31" max="16384" width="9.140625" style="308"/>
  </cols>
  <sheetData>
    <row r="2" spans="3:24" ht="13.5" customHeight="1" thickBot="1" x14ac:dyDescent="0.3"/>
    <row r="3" spans="3:24" ht="13.5" customHeight="1" x14ac:dyDescent="0.25">
      <c r="C3" s="313"/>
      <c r="D3" s="314"/>
      <c r="E3" s="315"/>
      <c r="F3" s="315"/>
      <c r="G3" s="315"/>
      <c r="H3" s="315"/>
      <c r="I3" s="315"/>
      <c r="J3" s="315"/>
      <c r="K3" s="315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5"/>
      <c r="X3" s="317"/>
    </row>
    <row r="4" spans="3:24" x14ac:dyDescent="0.25">
      <c r="C4" s="318"/>
      <c r="D4" s="319"/>
      <c r="E4" s="310"/>
      <c r="F4" s="310"/>
      <c r="G4" s="310"/>
      <c r="H4" s="310"/>
      <c r="I4" s="310"/>
      <c r="K4" s="31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10"/>
      <c r="X4" s="321"/>
    </row>
    <row r="5" spans="3:24" ht="18.75" x14ac:dyDescent="0.3">
      <c r="C5" s="318"/>
      <c r="D5" s="319"/>
      <c r="E5" s="421" t="s">
        <v>192</v>
      </c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321"/>
    </row>
    <row r="6" spans="3:24" ht="4.5" customHeight="1" x14ac:dyDescent="0.25">
      <c r="C6" s="318"/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19"/>
      <c r="O6" s="319"/>
      <c r="P6" s="319"/>
      <c r="Q6" s="319"/>
      <c r="R6" s="319"/>
      <c r="S6" s="319"/>
      <c r="T6" s="319"/>
      <c r="U6" s="319"/>
      <c r="V6" s="319"/>
      <c r="W6" s="319"/>
      <c r="X6" s="321"/>
    </row>
    <row r="7" spans="3:24" ht="18.75" customHeight="1" x14ac:dyDescent="0.3">
      <c r="C7" s="318"/>
      <c r="D7" s="319"/>
      <c r="E7" s="421" t="s">
        <v>101</v>
      </c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321"/>
    </row>
    <row r="8" spans="3:24" ht="5.25" customHeight="1" x14ac:dyDescent="0.25">
      <c r="C8" s="318"/>
      <c r="D8" s="319"/>
      <c r="E8" s="322"/>
      <c r="F8" s="322"/>
      <c r="G8" s="322"/>
      <c r="H8" s="322"/>
      <c r="I8" s="322"/>
      <c r="J8" s="322"/>
      <c r="K8" s="322"/>
      <c r="L8" s="322"/>
      <c r="M8" s="322"/>
      <c r="N8" s="322"/>
      <c r="O8" s="322"/>
      <c r="P8" s="322"/>
      <c r="Q8" s="322"/>
      <c r="R8" s="322"/>
      <c r="S8" s="322"/>
      <c r="T8" s="322"/>
      <c r="U8" s="322"/>
      <c r="V8" s="322"/>
      <c r="W8" s="322"/>
      <c r="X8" s="321"/>
    </row>
    <row r="9" spans="3:24" x14ac:dyDescent="0.25">
      <c r="C9" s="318"/>
      <c r="D9" s="319"/>
      <c r="E9" s="419" t="s">
        <v>205</v>
      </c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321"/>
    </row>
    <row r="10" spans="3:24" ht="5.25" customHeight="1" x14ac:dyDescent="0.25">
      <c r="C10" s="318"/>
      <c r="D10" s="319"/>
      <c r="E10" s="322"/>
      <c r="F10" s="322"/>
      <c r="G10" s="322"/>
      <c r="H10" s="322"/>
      <c r="I10" s="322"/>
      <c r="J10" s="322"/>
      <c r="K10" s="322"/>
      <c r="L10" s="322"/>
      <c r="M10" s="322"/>
      <c r="N10" s="322"/>
      <c r="O10" s="322"/>
      <c r="P10" s="322"/>
      <c r="Q10" s="322"/>
      <c r="R10" s="322"/>
      <c r="S10" s="322"/>
      <c r="T10" s="322"/>
      <c r="U10" s="322"/>
      <c r="V10" s="322"/>
      <c r="W10" s="322"/>
      <c r="X10" s="321"/>
    </row>
    <row r="11" spans="3:24" x14ac:dyDescent="0.25">
      <c r="C11" s="318"/>
      <c r="D11" s="319"/>
      <c r="E11" s="419" t="s">
        <v>3</v>
      </c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321"/>
    </row>
    <row r="12" spans="3:24" ht="6.75" customHeight="1" x14ac:dyDescent="0.25">
      <c r="C12" s="318"/>
      <c r="D12" s="78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80"/>
      <c r="X12" s="321"/>
    </row>
    <row r="13" spans="3:24" x14ac:dyDescent="0.25">
      <c r="C13" s="318"/>
      <c r="D13" s="81"/>
      <c r="E13" s="86"/>
      <c r="F13" s="86"/>
      <c r="G13" s="323" t="s">
        <v>2</v>
      </c>
      <c r="H13" s="86"/>
      <c r="I13" s="82" t="s">
        <v>203</v>
      </c>
      <c r="J13" s="83"/>
      <c r="K13" s="86"/>
      <c r="L13" s="82" t="s">
        <v>195</v>
      </c>
      <c r="M13" s="82"/>
      <c r="N13" s="82" t="s">
        <v>185</v>
      </c>
      <c r="O13" s="82"/>
      <c r="P13" s="82" t="s">
        <v>183</v>
      </c>
      <c r="Q13" s="82"/>
      <c r="R13" s="82" t="s">
        <v>194</v>
      </c>
      <c r="S13" s="82"/>
      <c r="T13" s="82" t="s">
        <v>183</v>
      </c>
      <c r="U13" s="82"/>
      <c r="V13" s="82" t="s">
        <v>185</v>
      </c>
      <c r="W13" s="89"/>
      <c r="X13" s="321"/>
    </row>
    <row r="14" spans="3:24" ht="19.5" customHeight="1" x14ac:dyDescent="0.25">
      <c r="C14" s="318"/>
      <c r="D14" s="81"/>
      <c r="E14" s="86"/>
      <c r="F14" s="84" t="s">
        <v>209</v>
      </c>
      <c r="G14" s="84"/>
      <c r="H14" s="324" t="s">
        <v>0</v>
      </c>
      <c r="I14" s="325">
        <f>+'Balance-Anexo1A'!F8</f>
        <v>781903.24</v>
      </c>
      <c r="J14" s="325"/>
      <c r="K14" s="324" t="s">
        <v>0</v>
      </c>
      <c r="L14" s="325">
        <f>+'Balance-Anexo1A'!G8</f>
        <v>730885.91</v>
      </c>
      <c r="M14" s="324" t="s">
        <v>0</v>
      </c>
      <c r="N14" s="325">
        <f>+I14-L14</f>
        <v>51017.329999999958</v>
      </c>
      <c r="O14" s="324" t="s">
        <v>0</v>
      </c>
      <c r="P14" s="325">
        <f>+'Balance-Anexo1A'!I8</f>
        <v>448336.51</v>
      </c>
      <c r="Q14" s="324"/>
      <c r="R14" s="325">
        <f>+I14-P14</f>
        <v>333566.73</v>
      </c>
      <c r="S14" s="324" t="s">
        <v>0</v>
      </c>
      <c r="T14" s="325">
        <f>+'Balance-Anexo1A'!K8</f>
        <v>448336.51</v>
      </c>
      <c r="U14" s="324" t="s">
        <v>0</v>
      </c>
      <c r="V14" s="325">
        <f>+I14-T14</f>
        <v>333566.73</v>
      </c>
      <c r="W14" s="85"/>
      <c r="X14" s="321"/>
    </row>
    <row r="15" spans="3:24" ht="19.5" customHeight="1" x14ac:dyDescent="0.25">
      <c r="C15" s="318"/>
      <c r="D15" s="81"/>
      <c r="E15" s="86"/>
      <c r="F15" s="84" t="s">
        <v>210</v>
      </c>
      <c r="G15" s="84"/>
      <c r="H15" s="326"/>
      <c r="I15" s="325">
        <f>+'Balance-Anexo1A'!F14</f>
        <v>87676975.430000007</v>
      </c>
      <c r="J15" s="325"/>
      <c r="K15" s="327"/>
      <c r="L15" s="325">
        <f>+'Balance-Anexo1A'!G14</f>
        <v>87676975.430000007</v>
      </c>
      <c r="M15" s="327"/>
      <c r="N15" s="325">
        <f t="shared" ref="N15:N18" si="0">+I15-L15</f>
        <v>0</v>
      </c>
      <c r="O15" s="326"/>
      <c r="P15" s="325">
        <f>+'Balance-Anexo1A'!I14</f>
        <v>80418722.790000007</v>
      </c>
      <c r="Q15" s="326"/>
      <c r="R15" s="325">
        <f t="shared" ref="R15:R19" si="1">+I15-P15</f>
        <v>7258252.6400000006</v>
      </c>
      <c r="S15" s="326"/>
      <c r="T15" s="325">
        <f>+'Balance-Anexo1A'!K14</f>
        <v>80418722.790000007</v>
      </c>
      <c r="U15" s="326"/>
      <c r="V15" s="325">
        <f t="shared" ref="V15:V19" si="2">+I15-T15</f>
        <v>7258252.6400000006</v>
      </c>
      <c r="W15" s="89"/>
      <c r="X15" s="321"/>
    </row>
    <row r="16" spans="3:24" ht="19.5" customHeight="1" x14ac:dyDescent="0.25">
      <c r="C16" s="318"/>
      <c r="D16" s="81"/>
      <c r="E16" s="86"/>
      <c r="F16" s="84" t="s">
        <v>211</v>
      </c>
      <c r="G16" s="84"/>
      <c r="H16" s="326"/>
      <c r="I16" s="325">
        <f>+'Balance-Anexo1A'!F22</f>
        <v>10405773.840000004</v>
      </c>
      <c r="J16" s="325"/>
      <c r="K16" s="327"/>
      <c r="L16" s="325">
        <f>+'Balance-Anexo1A'!G22</f>
        <v>10600663</v>
      </c>
      <c r="M16" s="327"/>
      <c r="N16" s="325">
        <f t="shared" si="0"/>
        <v>-194889.15999999642</v>
      </c>
      <c r="O16" s="326"/>
      <c r="P16" s="325">
        <f>+'Balance-Anexo1A'!I22</f>
        <v>10897464.330000013</v>
      </c>
      <c r="Q16" s="326"/>
      <c r="R16" s="325">
        <f t="shared" si="1"/>
        <v>-491690.49000000954</v>
      </c>
      <c r="S16" s="326"/>
      <c r="T16" s="325">
        <f>+'Balance-Anexo1A'!K22</f>
        <v>10897464.330000013</v>
      </c>
      <c r="U16" s="326"/>
      <c r="V16" s="325">
        <f t="shared" si="2"/>
        <v>-491690.49000000954</v>
      </c>
      <c r="W16" s="89"/>
      <c r="X16" s="321"/>
    </row>
    <row r="17" spans="3:28" ht="19.5" customHeight="1" x14ac:dyDescent="0.25">
      <c r="C17" s="318"/>
      <c r="D17" s="81"/>
      <c r="E17" s="86"/>
      <c r="F17" s="84" t="s">
        <v>212</v>
      </c>
      <c r="G17" s="84"/>
      <c r="H17" s="326"/>
      <c r="I17" s="325">
        <f>+'Balance-Anexo1A'!F45</f>
        <v>7104278.8100000015</v>
      </c>
      <c r="J17" s="325"/>
      <c r="K17" s="327"/>
      <c r="L17" s="325">
        <f>+'Balance-Anexo1A'!G45</f>
        <v>7253830.9600000009</v>
      </c>
      <c r="M17" s="327"/>
      <c r="N17" s="325">
        <f t="shared" si="0"/>
        <v>-149552.14999999944</v>
      </c>
      <c r="O17" s="326"/>
      <c r="P17" s="325">
        <f>+'Balance-Anexo1A'!I45</f>
        <v>7430903.1099999994</v>
      </c>
      <c r="Q17" s="326"/>
      <c r="R17" s="325">
        <f t="shared" si="1"/>
        <v>-326624.29999999795</v>
      </c>
      <c r="S17" s="326"/>
      <c r="T17" s="325">
        <f>+'Balance-Anexo1A'!K45</f>
        <v>7430903.1099999994</v>
      </c>
      <c r="U17" s="326"/>
      <c r="V17" s="325">
        <f t="shared" si="2"/>
        <v>-326624.29999999795</v>
      </c>
      <c r="W17" s="89"/>
      <c r="X17" s="321"/>
    </row>
    <row r="18" spans="3:28" ht="19.5" customHeight="1" x14ac:dyDescent="0.25">
      <c r="C18" s="318"/>
      <c r="D18" s="81"/>
      <c r="E18" s="84"/>
      <c r="F18" s="77" t="s">
        <v>213</v>
      </c>
      <c r="G18" s="84"/>
      <c r="H18" s="326"/>
      <c r="I18" s="88">
        <f>+'Balance-Anexo1A'!F51</f>
        <v>4179610.44</v>
      </c>
      <c r="J18" s="88"/>
      <c r="K18" s="327"/>
      <c r="L18" s="88">
        <f>+'Balance-Anexo1A'!G51</f>
        <v>4130888.9799999995</v>
      </c>
      <c r="M18" s="327"/>
      <c r="N18" s="325">
        <f t="shared" si="0"/>
        <v>48721.460000000428</v>
      </c>
      <c r="O18" s="326"/>
      <c r="P18" s="88">
        <f>+'Balance-Anexo1A'!I51</f>
        <v>3812150.2899999996</v>
      </c>
      <c r="Q18" s="326"/>
      <c r="R18" s="325">
        <f t="shared" si="1"/>
        <v>367460.15000000037</v>
      </c>
      <c r="S18" s="326"/>
      <c r="T18" s="325">
        <f>+'Balance-Anexo1A'!K51</f>
        <v>3812150.2899999996</v>
      </c>
      <c r="U18" s="326"/>
      <c r="V18" s="325">
        <f t="shared" si="2"/>
        <v>367460.15000000037</v>
      </c>
      <c r="W18" s="89"/>
      <c r="X18" s="321"/>
    </row>
    <row r="19" spans="3:28" ht="19.5" customHeight="1" x14ac:dyDescent="0.25">
      <c r="C19" s="318"/>
      <c r="D19" s="81"/>
      <c r="E19" s="84"/>
      <c r="F19" s="84" t="s">
        <v>214</v>
      </c>
      <c r="G19" s="84"/>
      <c r="H19" s="326"/>
      <c r="I19" s="328">
        <f>+'Balance-Anexo1A'!F58</f>
        <v>60952.890000000014</v>
      </c>
      <c r="J19" s="88"/>
      <c r="K19" s="327"/>
      <c r="L19" s="328">
        <f>+'Balance-Anexo1A'!G58</f>
        <v>47887.950000000012</v>
      </c>
      <c r="M19" s="327"/>
      <c r="N19" s="329">
        <f>+I19-L19</f>
        <v>13064.940000000002</v>
      </c>
      <c r="O19" s="326"/>
      <c r="P19" s="328">
        <f>+'Balance-Anexo1A'!I58</f>
        <v>54000.850000000035</v>
      </c>
      <c r="Q19" s="326"/>
      <c r="R19" s="329">
        <f t="shared" si="1"/>
        <v>6952.039999999979</v>
      </c>
      <c r="S19" s="326"/>
      <c r="T19" s="329">
        <f>+'Balance-Anexo1A'!K58</f>
        <v>54000.850000000035</v>
      </c>
      <c r="U19" s="326"/>
      <c r="V19" s="329">
        <f t="shared" si="2"/>
        <v>6952.039999999979</v>
      </c>
      <c r="W19" s="89"/>
      <c r="X19" s="321"/>
    </row>
    <row r="20" spans="3:28" ht="5.25" customHeight="1" x14ac:dyDescent="0.25">
      <c r="C20" s="318"/>
      <c r="D20" s="81"/>
      <c r="E20" s="86"/>
      <c r="F20" s="84"/>
      <c r="G20" s="84"/>
      <c r="H20" s="326"/>
      <c r="I20" s="330"/>
      <c r="J20" s="330"/>
      <c r="K20" s="327"/>
      <c r="L20" s="330"/>
      <c r="M20" s="327"/>
      <c r="N20" s="330"/>
      <c r="O20" s="326"/>
      <c r="P20" s="330"/>
      <c r="Q20" s="326"/>
      <c r="R20" s="330"/>
      <c r="S20" s="326"/>
      <c r="T20" s="330"/>
      <c r="U20" s="326"/>
      <c r="V20" s="330"/>
      <c r="W20" s="89"/>
      <c r="X20" s="321"/>
      <c r="AB20" s="331"/>
    </row>
    <row r="21" spans="3:28" ht="21" customHeight="1" thickBot="1" x14ac:dyDescent="0.3">
      <c r="C21" s="318"/>
      <c r="D21" s="81"/>
      <c r="E21" s="86"/>
      <c r="F21" s="86"/>
      <c r="G21" s="90" t="s">
        <v>102</v>
      </c>
      <c r="H21" s="332" t="s">
        <v>0</v>
      </c>
      <c r="I21" s="333">
        <f>SUM(I14:I19)</f>
        <v>110209494.65000001</v>
      </c>
      <c r="J21" s="93"/>
      <c r="K21" s="332" t="s">
        <v>0</v>
      </c>
      <c r="L21" s="333">
        <f>SUM(L14:L19)</f>
        <v>110441132.23000002</v>
      </c>
      <c r="M21" s="332" t="s">
        <v>0</v>
      </c>
      <c r="N21" s="333">
        <f>SUM(N14:N19)</f>
        <v>-231637.57999999548</v>
      </c>
      <c r="O21" s="332" t="s">
        <v>0</v>
      </c>
      <c r="P21" s="333">
        <f>SUM(P14:P19)</f>
        <v>103061577.88000003</v>
      </c>
      <c r="Q21" s="332"/>
      <c r="R21" s="333">
        <f>SUM(R14:R19)</f>
        <v>7147916.769999994</v>
      </c>
      <c r="S21" s="332" t="s">
        <v>0</v>
      </c>
      <c r="T21" s="333">
        <f>SUM(T14:T19)</f>
        <v>103061577.88000003</v>
      </c>
      <c r="U21" s="332" t="s">
        <v>0</v>
      </c>
      <c r="V21" s="333">
        <f>SUM(V14:V19)</f>
        <v>7147916.769999994</v>
      </c>
      <c r="W21" s="334"/>
      <c r="X21" s="321"/>
    </row>
    <row r="22" spans="3:28" ht="8.25" customHeight="1" thickTop="1" x14ac:dyDescent="0.25">
      <c r="C22" s="318"/>
      <c r="D22" s="81"/>
      <c r="E22" s="84"/>
      <c r="F22" s="86"/>
      <c r="G22" s="86"/>
      <c r="H22" s="326"/>
      <c r="I22" s="335"/>
      <c r="J22" s="335"/>
      <c r="K22" s="326"/>
      <c r="L22" s="335"/>
      <c r="M22" s="326"/>
      <c r="N22" s="335"/>
      <c r="O22" s="326"/>
      <c r="P22" s="335"/>
      <c r="Q22" s="326"/>
      <c r="R22" s="335"/>
      <c r="S22" s="326"/>
      <c r="T22" s="335"/>
      <c r="U22" s="326"/>
      <c r="V22" s="335"/>
      <c r="W22" s="89"/>
      <c r="X22" s="321"/>
    </row>
    <row r="23" spans="3:28" ht="12.75" customHeight="1" x14ac:dyDescent="0.25">
      <c r="C23" s="318"/>
      <c r="D23" s="81"/>
      <c r="E23" s="86"/>
      <c r="F23" s="90" t="s">
        <v>191</v>
      </c>
      <c r="G23" s="323"/>
      <c r="H23" s="326"/>
      <c r="I23" s="335"/>
      <c r="J23" s="335"/>
      <c r="K23" s="326"/>
      <c r="L23" s="335"/>
      <c r="M23" s="326"/>
      <c r="N23" s="335"/>
      <c r="O23" s="326"/>
      <c r="P23" s="335"/>
      <c r="Q23" s="326"/>
      <c r="R23" s="335"/>
      <c r="S23" s="326"/>
      <c r="T23" s="335"/>
      <c r="U23" s="326"/>
      <c r="V23" s="335"/>
      <c r="W23" s="89"/>
      <c r="X23" s="321"/>
    </row>
    <row r="24" spans="3:28" ht="6" customHeight="1" x14ac:dyDescent="0.25">
      <c r="C24" s="318"/>
      <c r="D24" s="81"/>
      <c r="E24" s="84"/>
      <c r="F24" s="86"/>
      <c r="G24" s="86"/>
      <c r="H24" s="326"/>
      <c r="I24" s="335"/>
      <c r="J24" s="335"/>
      <c r="K24" s="326"/>
      <c r="L24" s="335"/>
      <c r="M24" s="326"/>
      <c r="N24" s="335"/>
      <c r="O24" s="326"/>
      <c r="P24" s="335"/>
      <c r="Q24" s="326"/>
      <c r="R24" s="335"/>
      <c r="S24" s="326"/>
      <c r="T24" s="335"/>
      <c r="U24" s="326"/>
      <c r="V24" s="335"/>
      <c r="W24" s="89"/>
      <c r="X24" s="321"/>
    </row>
    <row r="25" spans="3:28" ht="14.25" customHeight="1" x14ac:dyDescent="0.25">
      <c r="C25" s="318"/>
      <c r="D25" s="81"/>
      <c r="E25" s="90" t="s">
        <v>1</v>
      </c>
      <c r="F25" s="86"/>
      <c r="G25" s="86"/>
      <c r="H25" s="326"/>
      <c r="I25" s="335"/>
      <c r="J25" s="335"/>
      <c r="K25" s="326"/>
      <c r="L25" s="335"/>
      <c r="M25" s="326"/>
      <c r="N25" s="335"/>
      <c r="O25" s="326"/>
      <c r="P25" s="335"/>
      <c r="Q25" s="326"/>
      <c r="R25" s="335"/>
      <c r="S25" s="326"/>
      <c r="T25" s="335"/>
      <c r="U25" s="326"/>
      <c r="V25" s="335"/>
      <c r="W25" s="89"/>
      <c r="X25" s="321"/>
    </row>
    <row r="26" spans="3:28" ht="21" customHeight="1" x14ac:dyDescent="0.25">
      <c r="C26" s="318"/>
      <c r="D26" s="81"/>
      <c r="E26" s="84"/>
      <c r="F26" s="420" t="s">
        <v>215</v>
      </c>
      <c r="G26" s="420"/>
      <c r="H26" s="324" t="s">
        <v>0</v>
      </c>
      <c r="I26" s="325">
        <f>+'Balance-Anexo1A'!F66</f>
        <v>515384.3</v>
      </c>
      <c r="J26" s="325"/>
      <c r="K26" s="324" t="s">
        <v>0</v>
      </c>
      <c r="L26" s="325">
        <f>+'Balance-Anexo1A'!G66</f>
        <v>460054.03</v>
      </c>
      <c r="M26" s="324"/>
      <c r="N26" s="325">
        <f t="shared" ref="N26:N27" si="3">+I26-L26</f>
        <v>55330.26999999996</v>
      </c>
      <c r="O26" s="324" t="s">
        <v>0</v>
      </c>
      <c r="P26" s="325">
        <f>+'Balance-Anexo1A'!I66</f>
        <v>456621.64</v>
      </c>
      <c r="Q26" s="324"/>
      <c r="R26" s="325">
        <f t="shared" ref="R26:R28" si="4">+I26-P26</f>
        <v>58762.659999999974</v>
      </c>
      <c r="S26" s="324" t="s">
        <v>0</v>
      </c>
      <c r="T26" s="325">
        <f>+'Balance-Anexo1A'!K66</f>
        <v>456621.64</v>
      </c>
      <c r="U26" s="324" t="s">
        <v>0</v>
      </c>
      <c r="V26" s="325">
        <f>+I26-T26</f>
        <v>58762.659999999974</v>
      </c>
      <c r="W26" s="89"/>
      <c r="X26" s="321"/>
    </row>
    <row r="27" spans="3:28" ht="21" customHeight="1" x14ac:dyDescent="0.25">
      <c r="C27" s="318"/>
      <c r="D27" s="81"/>
      <c r="E27" s="84"/>
      <c r="F27" s="86" t="s">
        <v>216</v>
      </c>
      <c r="G27" s="86"/>
      <c r="H27" s="326"/>
      <c r="I27" s="330">
        <f>+'Balance-Anexo1A'!F72</f>
        <v>111635544.59999999</v>
      </c>
      <c r="J27" s="335"/>
      <c r="K27" s="326"/>
      <c r="L27" s="330">
        <f>+'Balance-Anexo1A'!G72</f>
        <v>111635544.59999999</v>
      </c>
      <c r="M27" s="326"/>
      <c r="N27" s="325">
        <f t="shared" si="3"/>
        <v>0</v>
      </c>
      <c r="O27" s="326"/>
      <c r="P27" s="330">
        <f>+'Balance-Anexo1A'!I72</f>
        <v>111979547.09999999</v>
      </c>
      <c r="Q27" s="326"/>
      <c r="R27" s="325">
        <f t="shared" si="4"/>
        <v>-344002.5</v>
      </c>
      <c r="S27" s="326"/>
      <c r="T27" s="325">
        <f>+'Balance-Anexo1A'!K72</f>
        <v>111979547.09999999</v>
      </c>
      <c r="U27" s="326"/>
      <c r="V27" s="325">
        <f t="shared" ref="V27:V28" si="5">+I27-T27</f>
        <v>-344002.5</v>
      </c>
      <c r="W27" s="89"/>
      <c r="X27" s="321"/>
    </row>
    <row r="28" spans="3:28" ht="21" customHeight="1" x14ac:dyDescent="0.25">
      <c r="C28" s="318"/>
      <c r="D28" s="81"/>
      <c r="E28" s="86"/>
      <c r="F28" s="86" t="s">
        <v>217</v>
      </c>
      <c r="G28" s="86"/>
      <c r="H28" s="326"/>
      <c r="I28" s="336">
        <f>+'Balance-Anexo1A'!F76</f>
        <v>488224.98</v>
      </c>
      <c r="J28" s="330"/>
      <c r="K28" s="326"/>
      <c r="L28" s="336">
        <f>+'Balance-Anexo1A'!G76</f>
        <v>493707</v>
      </c>
      <c r="M28" s="326"/>
      <c r="N28" s="329">
        <f>+I28-L28</f>
        <v>-5482.0200000000186</v>
      </c>
      <c r="O28" s="326"/>
      <c r="P28" s="329">
        <f>+'Balance-Anexo1A'!I76</f>
        <v>499964.58999999997</v>
      </c>
      <c r="Q28" s="326"/>
      <c r="R28" s="329">
        <f t="shared" si="4"/>
        <v>-11739.609999999986</v>
      </c>
      <c r="S28" s="326"/>
      <c r="T28" s="329">
        <f>+'Balance-Anexo1A'!K76</f>
        <v>499964.58999999997</v>
      </c>
      <c r="U28" s="326"/>
      <c r="V28" s="329">
        <f t="shared" si="5"/>
        <v>-11739.609999999986</v>
      </c>
      <c r="W28" s="85"/>
      <c r="X28" s="321"/>
    </row>
    <row r="29" spans="3:28" ht="4.5" customHeight="1" x14ac:dyDescent="0.25">
      <c r="C29" s="318"/>
      <c r="D29" s="81"/>
      <c r="E29" s="86"/>
      <c r="F29" s="86"/>
      <c r="G29" s="86"/>
      <c r="H29" s="326"/>
      <c r="I29" s="330"/>
      <c r="J29" s="330"/>
      <c r="K29" s="326"/>
      <c r="L29" s="330"/>
      <c r="M29" s="326"/>
      <c r="N29" s="330"/>
      <c r="O29" s="326"/>
      <c r="P29" s="330"/>
      <c r="Q29" s="326"/>
      <c r="R29" s="330"/>
      <c r="S29" s="326"/>
      <c r="T29" s="330"/>
      <c r="U29" s="326"/>
      <c r="V29" s="330"/>
      <c r="W29" s="89"/>
      <c r="X29" s="321"/>
    </row>
    <row r="30" spans="3:28" ht="21" customHeight="1" x14ac:dyDescent="0.25">
      <c r="C30" s="318"/>
      <c r="D30" s="81"/>
      <c r="E30" s="86"/>
      <c r="F30" s="86"/>
      <c r="G30" s="91" t="s">
        <v>103</v>
      </c>
      <c r="H30" s="337"/>
      <c r="I30" s="338">
        <f>SUM(I26:I28)</f>
        <v>112639153.88</v>
      </c>
      <c r="J30" s="93"/>
      <c r="K30" s="337"/>
      <c r="L30" s="338">
        <f>+L26+L27+L28</f>
        <v>112589305.63</v>
      </c>
      <c r="M30" s="337"/>
      <c r="N30" s="338">
        <f>SUM(N26:N28)</f>
        <v>49848.249999999942</v>
      </c>
      <c r="O30" s="337"/>
      <c r="P30" s="338">
        <f>SUM(P26:P28)</f>
        <v>112936133.33</v>
      </c>
      <c r="Q30" s="337"/>
      <c r="R30" s="338">
        <f>SUM(R26:R28)</f>
        <v>-296979.45</v>
      </c>
      <c r="S30" s="337"/>
      <c r="T30" s="338">
        <f>SUM(T26:T28)</f>
        <v>112936133.33</v>
      </c>
      <c r="U30" s="337"/>
      <c r="V30" s="338">
        <f>SUM(V26:V28)</f>
        <v>-296979.45</v>
      </c>
      <c r="W30" s="89"/>
      <c r="X30" s="321"/>
    </row>
    <row r="31" spans="3:28" ht="9.75" customHeight="1" x14ac:dyDescent="0.25">
      <c r="C31" s="318"/>
      <c r="D31" s="81"/>
      <c r="E31" s="86"/>
      <c r="F31" s="86"/>
      <c r="G31" s="84"/>
      <c r="H31" s="326"/>
      <c r="I31" s="335"/>
      <c r="J31" s="335"/>
      <c r="K31" s="326"/>
      <c r="L31" s="335"/>
      <c r="M31" s="326"/>
      <c r="N31" s="335"/>
      <c r="O31" s="326"/>
      <c r="P31" s="335"/>
      <c r="Q31" s="326"/>
      <c r="R31" s="335"/>
      <c r="S31" s="326"/>
      <c r="T31" s="335"/>
      <c r="U31" s="326"/>
      <c r="V31" s="335"/>
      <c r="W31" s="89"/>
      <c r="X31" s="321"/>
    </row>
    <row r="32" spans="3:28" ht="6" hidden="1" customHeight="1" x14ac:dyDescent="0.25">
      <c r="C32" s="318"/>
      <c r="D32" s="81"/>
      <c r="E32" s="86"/>
      <c r="F32" s="84"/>
      <c r="G32" s="84"/>
      <c r="H32" s="326"/>
      <c r="I32" s="335"/>
      <c r="J32" s="335"/>
      <c r="K32" s="326"/>
      <c r="L32" s="335"/>
      <c r="M32" s="326"/>
      <c r="N32" s="335"/>
      <c r="O32" s="326"/>
      <c r="P32" s="335"/>
      <c r="Q32" s="326"/>
      <c r="R32" s="335"/>
      <c r="S32" s="326"/>
      <c r="T32" s="335"/>
      <c r="U32" s="326"/>
      <c r="V32" s="335"/>
      <c r="W32" s="89"/>
      <c r="X32" s="321"/>
    </row>
    <row r="33" spans="3:26" ht="21" customHeight="1" x14ac:dyDescent="0.25">
      <c r="C33" s="318"/>
      <c r="D33" s="81"/>
      <c r="E33" s="90" t="s">
        <v>218</v>
      </c>
      <c r="F33" s="84"/>
      <c r="G33" s="84"/>
      <c r="H33" s="326"/>
      <c r="I33" s="335"/>
      <c r="J33" s="335"/>
      <c r="K33" s="326"/>
      <c r="L33" s="335"/>
      <c r="M33" s="326"/>
      <c r="N33" s="335"/>
      <c r="O33" s="326"/>
      <c r="P33" s="335"/>
      <c r="Q33" s="326"/>
      <c r="R33" s="335"/>
      <c r="S33" s="326"/>
      <c r="T33" s="335"/>
      <c r="U33" s="326"/>
      <c r="V33" s="335"/>
      <c r="W33" s="89"/>
      <c r="X33" s="321"/>
    </row>
    <row r="34" spans="3:26" ht="21" customHeight="1" x14ac:dyDescent="0.25">
      <c r="C34" s="318"/>
      <c r="D34" s="81"/>
      <c r="E34" s="86"/>
      <c r="F34" s="84" t="s">
        <v>11</v>
      </c>
      <c r="G34" s="84"/>
      <c r="H34" s="326"/>
      <c r="I34" s="325">
        <f>+'Balance-Anexo1A'!F83</f>
        <v>122968341.61999999</v>
      </c>
      <c r="J34" s="325"/>
      <c r="K34" s="326"/>
      <c r="L34" s="325">
        <f>+'Balance-Anexo1A'!G83</f>
        <v>122968341.61999999</v>
      </c>
      <c r="M34" s="326"/>
      <c r="N34" s="325">
        <f t="shared" ref="N34:N36" si="6">+I34-L34</f>
        <v>0</v>
      </c>
      <c r="O34" s="326"/>
      <c r="P34" s="325">
        <f>+'Balance-Anexo1A'!I83</f>
        <v>122211880.86</v>
      </c>
      <c r="Q34" s="326"/>
      <c r="R34" s="325">
        <f t="shared" ref="R34:R37" si="7">+I34-P34</f>
        <v>756460.75999999046</v>
      </c>
      <c r="S34" s="326"/>
      <c r="T34" s="325">
        <f>+'Balance-Anexo1A'!K83</f>
        <v>122211880.86</v>
      </c>
      <c r="U34" s="326"/>
      <c r="V34" s="325">
        <f>+I34-T34</f>
        <v>756460.75999999046</v>
      </c>
      <c r="W34" s="89"/>
      <c r="X34" s="321"/>
    </row>
    <row r="35" spans="3:26" ht="21" customHeight="1" x14ac:dyDescent="0.25">
      <c r="C35" s="318"/>
      <c r="D35" s="81"/>
      <c r="E35" s="86"/>
      <c r="F35" s="84" t="s">
        <v>219</v>
      </c>
      <c r="G35" s="84"/>
      <c r="H35" s="326"/>
      <c r="I35" s="325">
        <f>+'Balance-Anexo1A'!F103</f>
        <v>101048761.83000001</v>
      </c>
      <c r="J35" s="325"/>
      <c r="K35" s="326"/>
      <c r="L35" s="325">
        <f>+'Balance-Anexo1A'!G103</f>
        <v>100690383.43000001</v>
      </c>
      <c r="M35" s="326"/>
      <c r="N35" s="325">
        <f t="shared" si="6"/>
        <v>358378.40000000596</v>
      </c>
      <c r="O35" s="326"/>
      <c r="P35" s="325">
        <f>+'Balance-Anexo1A'!I103</f>
        <v>96483225.210000008</v>
      </c>
      <c r="Q35" s="326"/>
      <c r="R35" s="325">
        <f t="shared" si="7"/>
        <v>4565536.6200000048</v>
      </c>
      <c r="S35" s="326"/>
      <c r="T35" s="325">
        <f>+'Balance-Anexo1A'!K103</f>
        <v>96483225.210000008</v>
      </c>
      <c r="U35" s="326"/>
      <c r="V35" s="325">
        <f t="shared" ref="V35:V37" si="8">+I35-T35</f>
        <v>4565536.6200000048</v>
      </c>
      <c r="W35" s="89"/>
      <c r="X35" s="339"/>
    </row>
    <row r="36" spans="3:26" ht="21" customHeight="1" x14ac:dyDescent="0.25">
      <c r="C36" s="318"/>
      <c r="D36" s="81"/>
      <c r="E36" s="86"/>
      <c r="F36" s="84" t="s">
        <v>159</v>
      </c>
      <c r="G36" s="84"/>
      <c r="H36" s="326"/>
      <c r="I36" s="325">
        <f>+'Balance-Anexo1A'!F110</f>
        <v>-228910701.5</v>
      </c>
      <c r="J36" s="325"/>
      <c r="K36" s="326"/>
      <c r="L36" s="325">
        <f>+'Balance-Anexo1A'!G110</f>
        <v>-228552323.09999999</v>
      </c>
      <c r="M36" s="326"/>
      <c r="N36" s="325">
        <f t="shared" si="6"/>
        <v>-358378.40000000596</v>
      </c>
      <c r="O36" s="326"/>
      <c r="P36" s="325">
        <f>+'Balance-Anexo1A'!I110</f>
        <v>-227865259.72999999</v>
      </c>
      <c r="Q36" s="326"/>
      <c r="R36" s="325">
        <f t="shared" si="7"/>
        <v>-1045441.7700000107</v>
      </c>
      <c r="S36" s="326"/>
      <c r="T36" s="325">
        <f>+'Balance-Anexo1A'!K110</f>
        <v>-227865259.72999999</v>
      </c>
      <c r="U36" s="326"/>
      <c r="V36" s="325">
        <f t="shared" si="8"/>
        <v>-1045441.7700000107</v>
      </c>
      <c r="W36" s="89"/>
      <c r="X36" s="339"/>
    </row>
    <row r="37" spans="3:26" ht="21" customHeight="1" x14ac:dyDescent="0.25">
      <c r="C37" s="318"/>
      <c r="D37" s="81"/>
      <c r="E37" s="86"/>
      <c r="F37" s="84" t="s">
        <v>169</v>
      </c>
      <c r="G37" s="84"/>
      <c r="H37" s="326"/>
      <c r="I37" s="329">
        <f>+'Balance-Anexo1A'!F111</f>
        <v>2463938.8199999998</v>
      </c>
      <c r="J37" s="325"/>
      <c r="K37" s="326"/>
      <c r="L37" s="329">
        <f>+'Balance-Anexo1A'!G111</f>
        <v>2745424.65</v>
      </c>
      <c r="M37" s="326"/>
      <c r="N37" s="329">
        <f>+I37-L37</f>
        <v>-281485.83000000007</v>
      </c>
      <c r="O37" s="326"/>
      <c r="P37" s="329">
        <f>+'Balance-Anexo1A'!I111</f>
        <v>-704401.79</v>
      </c>
      <c r="Q37" s="326"/>
      <c r="R37" s="329">
        <f t="shared" si="7"/>
        <v>3168340.61</v>
      </c>
      <c r="S37" s="326"/>
      <c r="T37" s="329">
        <f>+'Balance-Anexo1A'!K111</f>
        <v>-704401.79</v>
      </c>
      <c r="U37" s="326"/>
      <c r="V37" s="329">
        <f t="shared" si="8"/>
        <v>3168340.61</v>
      </c>
      <c r="W37" s="89"/>
      <c r="X37" s="339"/>
    </row>
    <row r="38" spans="3:26" ht="4.5" customHeight="1" x14ac:dyDescent="0.25">
      <c r="C38" s="318"/>
      <c r="D38" s="81"/>
      <c r="E38" s="86"/>
      <c r="F38" s="86"/>
      <c r="G38" s="84"/>
      <c r="H38" s="326"/>
      <c r="I38" s="330"/>
      <c r="J38" s="330"/>
      <c r="K38" s="326"/>
      <c r="L38" s="330"/>
      <c r="M38" s="326"/>
      <c r="N38" s="330"/>
      <c r="O38" s="326"/>
      <c r="P38" s="330"/>
      <c r="Q38" s="326"/>
      <c r="R38" s="330"/>
      <c r="S38" s="326"/>
      <c r="T38" s="330"/>
      <c r="U38" s="326"/>
      <c r="V38" s="330"/>
      <c r="W38" s="89"/>
      <c r="X38" s="321"/>
      <c r="Z38" s="340"/>
    </row>
    <row r="39" spans="3:26" ht="21" customHeight="1" x14ac:dyDescent="0.25">
      <c r="C39" s="318"/>
      <c r="D39" s="81"/>
      <c r="E39" s="86"/>
      <c r="F39" s="86"/>
      <c r="G39" s="90" t="s">
        <v>104</v>
      </c>
      <c r="H39" s="337"/>
      <c r="I39" s="341">
        <f>SUM(I34:I38)</f>
        <v>-2429659.2300000121</v>
      </c>
      <c r="J39" s="92"/>
      <c r="K39" s="337"/>
      <c r="L39" s="341">
        <f>SUM(L34:L38)</f>
        <v>-2148173.3999999822</v>
      </c>
      <c r="M39" s="337"/>
      <c r="N39" s="341">
        <f>SUM(N34:N38)</f>
        <v>-281485.83000000007</v>
      </c>
      <c r="O39" s="337"/>
      <c r="P39" s="341">
        <f>SUM(P34:P38)</f>
        <v>-9874555.4499999955</v>
      </c>
      <c r="Q39" s="337"/>
      <c r="R39" s="341">
        <f>SUM(R34:R38)</f>
        <v>7444896.2199999839</v>
      </c>
      <c r="S39" s="337"/>
      <c r="T39" s="341">
        <f>SUM(T34:T38)</f>
        <v>-9874555.4499999955</v>
      </c>
      <c r="U39" s="337"/>
      <c r="V39" s="341">
        <f>SUM(V34:V38)</f>
        <v>7444896.2199999839</v>
      </c>
      <c r="W39" s="89"/>
      <c r="X39" s="321"/>
      <c r="Z39" s="340"/>
    </row>
    <row r="40" spans="3:26" ht="8.25" customHeight="1" x14ac:dyDescent="0.25">
      <c r="C40" s="318"/>
      <c r="D40" s="81"/>
      <c r="E40" s="86"/>
      <c r="F40" s="86"/>
      <c r="G40" s="84"/>
      <c r="H40" s="326"/>
      <c r="I40" s="87"/>
      <c r="J40" s="87"/>
      <c r="K40" s="326"/>
      <c r="L40" s="87"/>
      <c r="M40" s="326"/>
      <c r="N40" s="87"/>
      <c r="O40" s="326"/>
      <c r="P40" s="87"/>
      <c r="Q40" s="326"/>
      <c r="R40" s="87"/>
      <c r="S40" s="326"/>
      <c r="T40" s="87"/>
      <c r="U40" s="326"/>
      <c r="V40" s="87"/>
      <c r="W40" s="89"/>
      <c r="X40" s="321"/>
      <c r="Z40" s="340"/>
    </row>
    <row r="41" spans="3:26" ht="7.5" hidden="1" customHeight="1" x14ac:dyDescent="0.25">
      <c r="C41" s="318"/>
      <c r="D41" s="81"/>
      <c r="E41" s="86"/>
      <c r="F41" s="86"/>
      <c r="G41" s="84"/>
      <c r="H41" s="326"/>
      <c r="I41" s="330"/>
      <c r="J41" s="330"/>
      <c r="K41" s="326"/>
      <c r="L41" s="330"/>
      <c r="M41" s="326"/>
      <c r="N41" s="330"/>
      <c r="O41" s="326"/>
      <c r="P41" s="330"/>
      <c r="Q41" s="326"/>
      <c r="R41" s="330"/>
      <c r="S41" s="326"/>
      <c r="T41" s="330"/>
      <c r="U41" s="326"/>
      <c r="V41" s="330"/>
      <c r="W41" s="89"/>
      <c r="X41" s="321"/>
      <c r="Z41" s="340"/>
    </row>
    <row r="42" spans="3:26" ht="21" customHeight="1" thickBot="1" x14ac:dyDescent="0.3">
      <c r="C42" s="318"/>
      <c r="D42" s="81"/>
      <c r="E42" s="86"/>
      <c r="F42" s="86"/>
      <c r="G42" s="90" t="s">
        <v>105</v>
      </c>
      <c r="H42" s="332" t="s">
        <v>0</v>
      </c>
      <c r="I42" s="333">
        <f>+I30+I39</f>
        <v>110209494.64999998</v>
      </c>
      <c r="J42" s="93"/>
      <c r="K42" s="332" t="s">
        <v>0</v>
      </c>
      <c r="L42" s="333">
        <f>+L30+L39</f>
        <v>110441132.23000002</v>
      </c>
      <c r="M42" s="332"/>
      <c r="N42" s="333">
        <f>+N30+N39</f>
        <v>-231637.58000000013</v>
      </c>
      <c r="O42" s="332" t="s">
        <v>0</v>
      </c>
      <c r="P42" s="333">
        <f>+P30+P39</f>
        <v>103061577.88</v>
      </c>
      <c r="Q42" s="332"/>
      <c r="R42" s="333">
        <f>+R30+R39</f>
        <v>7147916.7699999837</v>
      </c>
      <c r="S42" s="332" t="s">
        <v>0</v>
      </c>
      <c r="T42" s="333">
        <f>+T30+T39</f>
        <v>103061577.88</v>
      </c>
      <c r="U42" s="332" t="s">
        <v>0</v>
      </c>
      <c r="V42" s="333">
        <f>+V30+V39</f>
        <v>7147916.7699999837</v>
      </c>
      <c r="W42" s="85"/>
      <c r="X42" s="321"/>
    </row>
    <row r="43" spans="3:26" ht="6.75" customHeight="1" thickTop="1" x14ac:dyDescent="0.25">
      <c r="C43" s="318"/>
      <c r="D43" s="94"/>
      <c r="E43" s="342"/>
      <c r="F43" s="342"/>
      <c r="G43" s="342"/>
      <c r="H43" s="343"/>
      <c r="I43" s="342"/>
      <c r="J43" s="342"/>
      <c r="K43" s="343"/>
      <c r="L43" s="342"/>
      <c r="M43" s="342"/>
      <c r="N43" s="342"/>
      <c r="O43" s="342"/>
      <c r="P43" s="342"/>
      <c r="Q43" s="342"/>
      <c r="R43" s="342"/>
      <c r="S43" s="342"/>
      <c r="T43" s="342"/>
      <c r="U43" s="342"/>
      <c r="V43" s="342"/>
      <c r="W43" s="344"/>
      <c r="X43" s="321"/>
      <c r="Z43" s="345"/>
    </row>
    <row r="44" spans="3:26" x14ac:dyDescent="0.25">
      <c r="C44" s="318"/>
      <c r="D44" s="319"/>
      <c r="E44" s="310"/>
      <c r="F44" s="310"/>
      <c r="G44" s="310"/>
      <c r="H44" s="346"/>
      <c r="I44" s="310"/>
      <c r="K44" s="346"/>
      <c r="L44" s="310"/>
      <c r="M44" s="310"/>
      <c r="N44" s="310"/>
      <c r="O44" s="310"/>
      <c r="P44" s="310"/>
      <c r="Q44" s="310"/>
      <c r="R44" s="310"/>
      <c r="S44" s="310"/>
      <c r="T44" s="310"/>
      <c r="U44" s="310"/>
      <c r="V44" s="310"/>
      <c r="W44" s="310"/>
      <c r="X44" s="321"/>
    </row>
    <row r="45" spans="3:26" x14ac:dyDescent="0.25">
      <c r="C45" s="318"/>
      <c r="D45" s="319"/>
      <c r="E45" s="310"/>
      <c r="F45" s="310"/>
      <c r="G45" s="310"/>
      <c r="H45" s="310"/>
      <c r="I45" s="310"/>
      <c r="K45" s="310"/>
      <c r="L45" s="310"/>
      <c r="M45" s="310"/>
      <c r="N45" s="310"/>
      <c r="O45" s="310"/>
      <c r="P45" s="310"/>
      <c r="Q45" s="310"/>
      <c r="R45" s="310"/>
      <c r="S45" s="310"/>
      <c r="T45" s="310"/>
      <c r="U45" s="310"/>
      <c r="V45" s="310"/>
      <c r="W45" s="310"/>
      <c r="X45" s="321"/>
    </row>
    <row r="46" spans="3:26" x14ac:dyDescent="0.25">
      <c r="C46" s="318"/>
      <c r="D46" s="319"/>
      <c r="E46" s="310"/>
      <c r="F46" s="310"/>
      <c r="G46" s="310"/>
      <c r="H46" s="310"/>
      <c r="I46" s="310"/>
      <c r="K46" s="310"/>
      <c r="L46" s="310"/>
      <c r="M46" s="310"/>
      <c r="N46" s="310"/>
      <c r="O46" s="310"/>
      <c r="P46" s="310"/>
      <c r="Q46" s="310"/>
      <c r="R46" s="310"/>
      <c r="S46" s="310"/>
      <c r="T46" s="310"/>
      <c r="U46" s="310"/>
      <c r="V46" s="310"/>
      <c r="W46" s="310"/>
      <c r="X46" s="321"/>
    </row>
    <row r="47" spans="3:26" x14ac:dyDescent="0.25">
      <c r="C47" s="318"/>
      <c r="D47" s="319"/>
      <c r="E47" s="310"/>
      <c r="F47" s="310"/>
      <c r="G47" s="310"/>
      <c r="H47" s="310"/>
      <c r="I47" s="347"/>
      <c r="J47" s="347"/>
      <c r="K47" s="310"/>
      <c r="L47" s="310"/>
      <c r="M47" s="310"/>
      <c r="N47" s="310"/>
      <c r="O47" s="310"/>
      <c r="P47" s="310"/>
      <c r="Q47" s="310"/>
      <c r="R47" s="310"/>
      <c r="S47" s="310"/>
      <c r="T47" s="310"/>
      <c r="U47" s="310"/>
      <c r="V47" s="310"/>
      <c r="W47" s="310"/>
      <c r="X47" s="321"/>
    </row>
    <row r="48" spans="3:26" x14ac:dyDescent="0.25">
      <c r="C48" s="318"/>
      <c r="D48" s="319"/>
      <c r="E48" s="310"/>
      <c r="F48" s="310"/>
      <c r="G48" s="310"/>
      <c r="H48" s="310"/>
      <c r="I48" s="310"/>
      <c r="K48" s="310"/>
      <c r="L48" s="310"/>
      <c r="M48" s="310"/>
      <c r="N48" s="310"/>
      <c r="O48" s="310"/>
      <c r="P48" s="310"/>
      <c r="Q48" s="310"/>
      <c r="R48" s="310"/>
      <c r="S48" s="310"/>
      <c r="T48" s="310"/>
      <c r="U48" s="310"/>
      <c r="V48" s="310"/>
      <c r="W48" s="310"/>
      <c r="X48" s="321"/>
    </row>
    <row r="49" spans="3:24" x14ac:dyDescent="0.25">
      <c r="C49" s="318"/>
      <c r="D49" s="319"/>
      <c r="X49" s="321"/>
    </row>
    <row r="50" spans="3:24" x14ac:dyDescent="0.25">
      <c r="C50" s="318"/>
      <c r="D50" s="319"/>
      <c r="E50" s="310"/>
      <c r="F50" s="310"/>
      <c r="G50" s="310"/>
      <c r="H50" s="310"/>
      <c r="I50" s="310"/>
      <c r="K50" s="310"/>
      <c r="L50" s="310"/>
      <c r="M50" s="310"/>
      <c r="N50" s="310"/>
      <c r="O50" s="310"/>
      <c r="P50" s="310"/>
      <c r="Q50" s="310"/>
      <c r="R50" s="310"/>
      <c r="S50" s="310"/>
      <c r="T50" s="310"/>
      <c r="U50" s="310"/>
      <c r="V50" s="310"/>
      <c r="W50" s="310"/>
      <c r="X50" s="321"/>
    </row>
    <row r="51" spans="3:24" x14ac:dyDescent="0.25">
      <c r="C51" s="318"/>
      <c r="D51" s="319"/>
      <c r="E51" s="310"/>
      <c r="F51" s="310"/>
      <c r="G51" s="310"/>
      <c r="H51" s="310"/>
      <c r="I51" s="310"/>
      <c r="K51" s="310"/>
      <c r="L51" s="310"/>
      <c r="M51" s="310"/>
      <c r="N51" s="310"/>
      <c r="O51" s="310"/>
      <c r="P51" s="310"/>
      <c r="Q51" s="310"/>
      <c r="R51" s="310"/>
      <c r="S51" s="310"/>
      <c r="T51" s="310"/>
      <c r="U51" s="310"/>
      <c r="V51" s="310"/>
      <c r="W51" s="310"/>
      <c r="X51" s="321"/>
    </row>
    <row r="52" spans="3:24" x14ac:dyDescent="0.25">
      <c r="C52" s="318"/>
      <c r="D52" s="319"/>
      <c r="E52" s="419" t="s">
        <v>207</v>
      </c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321"/>
    </row>
    <row r="53" spans="3:24" x14ac:dyDescent="0.25">
      <c r="C53" s="318"/>
      <c r="D53" s="319"/>
      <c r="E53" s="310"/>
      <c r="F53" s="310"/>
      <c r="G53" s="310"/>
      <c r="H53" s="310"/>
      <c r="I53" s="310"/>
      <c r="K53" s="310"/>
      <c r="L53" s="310"/>
      <c r="M53" s="310"/>
      <c r="N53" s="310"/>
      <c r="O53" s="310"/>
      <c r="P53" s="310"/>
      <c r="Q53" s="310"/>
      <c r="R53" s="310"/>
      <c r="S53" s="310"/>
      <c r="T53" s="310"/>
      <c r="U53" s="310"/>
      <c r="V53" s="310"/>
      <c r="W53" s="310"/>
      <c r="X53" s="321"/>
    </row>
    <row r="54" spans="3:24" hidden="1" x14ac:dyDescent="0.25">
      <c r="C54" s="318"/>
      <c r="D54" s="319"/>
      <c r="E54" s="310"/>
      <c r="F54" s="310"/>
      <c r="G54" s="310"/>
      <c r="H54" s="310"/>
      <c r="I54" s="310"/>
      <c r="K54" s="310"/>
      <c r="L54" s="310"/>
      <c r="M54" s="310"/>
      <c r="N54" s="310"/>
      <c r="O54" s="310"/>
      <c r="P54" s="310"/>
      <c r="Q54" s="310"/>
      <c r="R54" s="310"/>
      <c r="S54" s="310"/>
      <c r="T54" s="310"/>
      <c r="U54" s="310"/>
      <c r="V54" s="310"/>
      <c r="W54" s="310"/>
      <c r="X54" s="321"/>
    </row>
    <row r="55" spans="3:24" hidden="1" x14ac:dyDescent="0.25">
      <c r="C55" s="318"/>
      <c r="D55" s="319"/>
      <c r="E55" s="310"/>
      <c r="F55" s="310"/>
      <c r="G55" s="310"/>
      <c r="H55" s="310"/>
      <c r="I55" s="310"/>
      <c r="K55" s="310"/>
      <c r="L55" s="310"/>
      <c r="M55" s="310"/>
      <c r="N55" s="310"/>
      <c r="O55" s="310"/>
      <c r="P55" s="310"/>
      <c r="Q55" s="310"/>
      <c r="R55" s="310"/>
      <c r="S55" s="310"/>
      <c r="T55" s="310"/>
      <c r="U55" s="310"/>
      <c r="V55" s="310"/>
      <c r="W55" s="310"/>
      <c r="X55" s="321"/>
    </row>
    <row r="56" spans="3:24" x14ac:dyDescent="0.25">
      <c r="C56" s="318"/>
      <c r="D56" s="319"/>
      <c r="E56" s="310"/>
      <c r="F56" s="310"/>
      <c r="G56" s="310"/>
      <c r="H56" s="310"/>
      <c r="I56" s="310"/>
      <c r="K56" s="310"/>
      <c r="L56" s="310"/>
      <c r="M56" s="310"/>
      <c r="N56" s="310"/>
      <c r="O56" s="310"/>
      <c r="P56" s="310"/>
      <c r="Q56" s="310"/>
      <c r="R56" s="310"/>
      <c r="S56" s="310"/>
      <c r="T56" s="310"/>
      <c r="U56" s="310"/>
      <c r="V56" s="310"/>
      <c r="W56" s="310"/>
      <c r="X56" s="321"/>
    </row>
    <row r="57" spans="3:24" ht="15.75" thickBot="1" x14ac:dyDescent="0.3">
      <c r="C57" s="348"/>
      <c r="D57" s="349"/>
      <c r="E57" s="350"/>
      <c r="F57" s="350"/>
      <c r="G57" s="350"/>
      <c r="H57" s="350"/>
      <c r="I57" s="350"/>
      <c r="J57" s="350"/>
      <c r="K57" s="350"/>
      <c r="L57" s="350"/>
      <c r="M57" s="350"/>
      <c r="N57" s="350"/>
      <c r="O57" s="350"/>
      <c r="P57" s="350"/>
      <c r="Q57" s="350"/>
      <c r="R57" s="350"/>
      <c r="S57" s="350"/>
      <c r="T57" s="350"/>
      <c r="U57" s="350"/>
      <c r="V57" s="350"/>
      <c r="W57" s="350"/>
      <c r="X57" s="351"/>
    </row>
    <row r="58" spans="3:24" x14ac:dyDescent="0.25">
      <c r="E58" s="352"/>
      <c r="I58" s="353"/>
      <c r="J58" s="354"/>
    </row>
    <row r="62" spans="3:24" ht="21.75" customHeight="1" x14ac:dyDescent="0.25"/>
  </sheetData>
  <mergeCells count="6">
    <mergeCell ref="E52:W52"/>
    <mergeCell ref="F26:G26"/>
    <mergeCell ref="E5:W5"/>
    <mergeCell ref="E7:W7"/>
    <mergeCell ref="E9:W9"/>
    <mergeCell ref="E11:W11"/>
  </mergeCells>
  <phoneticPr fontId="0" type="noConversion"/>
  <printOptions horizontalCentered="1"/>
  <pageMargins left="0.55118110236220474" right="0.35433070866141736" top="1.1417322834645669" bottom="1.1417322834645669" header="0.98425196850393704" footer="0.51181102362204722"/>
  <pageSetup scale="7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O63"/>
  <sheetViews>
    <sheetView topLeftCell="A26" zoomScale="80" zoomScaleNormal="80" workbookViewId="0">
      <selection activeCell="B52" sqref="B52"/>
    </sheetView>
  </sheetViews>
  <sheetFormatPr baseColWidth="10" defaultRowHeight="12.75" x14ac:dyDescent="0.2"/>
  <cols>
    <col min="1" max="1" width="2.28515625" style="96" customWidth="1"/>
    <col min="2" max="2" width="3.7109375" style="96" customWidth="1"/>
    <col min="3" max="3" width="56.28515625" style="96" customWidth="1"/>
    <col min="4" max="4" width="21.7109375" style="96" customWidth="1"/>
    <col min="5" max="5" width="21.140625" style="96" hidden="1" customWidth="1"/>
    <col min="6" max="6" width="22.85546875" style="96" hidden="1" customWidth="1"/>
    <col min="7" max="7" width="22.140625" style="96" customWidth="1"/>
    <col min="8" max="8" width="19.140625" style="96" customWidth="1"/>
    <col min="9" max="9" width="22.140625" style="96" hidden="1" customWidth="1"/>
    <col min="10" max="10" width="19.28515625" style="96" hidden="1" customWidth="1"/>
    <col min="11" max="11" width="14.140625" style="96" customWidth="1"/>
    <col min="12" max="12" width="14.7109375" style="96" hidden="1" customWidth="1"/>
    <col min="13" max="13" width="12.42578125" style="96" bestFit="1" customWidth="1"/>
    <col min="14" max="14" width="15" style="96" bestFit="1" customWidth="1"/>
    <col min="15" max="15" width="17.140625" style="96" customWidth="1"/>
    <col min="16" max="16384" width="11.42578125" style="96"/>
  </cols>
  <sheetData>
    <row r="1" spans="1:15" ht="21" x14ac:dyDescent="0.35">
      <c r="A1" s="239"/>
      <c r="B1" s="241"/>
      <c r="C1" s="242"/>
      <c r="D1" s="242"/>
      <c r="E1" s="242"/>
      <c r="F1" s="242"/>
      <c r="G1" s="242"/>
      <c r="I1" s="242"/>
    </row>
    <row r="2" spans="1:15" ht="18" customHeight="1" x14ac:dyDescent="0.35">
      <c r="A2" s="423" t="s">
        <v>192</v>
      </c>
      <c r="B2" s="423"/>
      <c r="C2" s="423"/>
      <c r="D2" s="423"/>
      <c r="E2" s="423"/>
      <c r="F2" s="423"/>
      <c r="G2" s="423"/>
      <c r="H2" s="423"/>
      <c r="I2" s="423"/>
      <c r="J2" s="423"/>
    </row>
    <row r="3" spans="1:15" ht="18.75" x14ac:dyDescent="0.3">
      <c r="A3" s="424" t="s">
        <v>88</v>
      </c>
      <c r="B3" s="424"/>
      <c r="C3" s="424"/>
      <c r="D3" s="424"/>
      <c r="E3" s="424"/>
      <c r="F3" s="424"/>
      <c r="G3" s="424"/>
      <c r="H3" s="424"/>
      <c r="I3" s="424"/>
      <c r="J3" s="424"/>
    </row>
    <row r="4" spans="1:15" ht="15.75" x14ac:dyDescent="0.25">
      <c r="A4" s="425" t="s">
        <v>89</v>
      </c>
      <c r="B4" s="425"/>
      <c r="C4" s="425"/>
      <c r="D4" s="425"/>
      <c r="E4" s="425"/>
      <c r="F4" s="425"/>
      <c r="G4" s="425"/>
      <c r="H4" s="425"/>
      <c r="I4" s="425"/>
      <c r="J4" s="425"/>
    </row>
    <row r="5" spans="1:15" ht="21" customHeight="1" x14ac:dyDescent="0.25">
      <c r="A5" s="239"/>
      <c r="B5" s="243"/>
      <c r="C5" s="244"/>
      <c r="D5" s="426" t="s">
        <v>203</v>
      </c>
      <c r="E5" s="426" t="s">
        <v>195</v>
      </c>
      <c r="F5" s="429" t="s">
        <v>204</v>
      </c>
      <c r="G5" s="426" t="s">
        <v>183</v>
      </c>
      <c r="H5" s="429" t="s">
        <v>184</v>
      </c>
      <c r="I5" s="426" t="s">
        <v>183</v>
      </c>
      <c r="J5" s="429" t="s">
        <v>184</v>
      </c>
    </row>
    <row r="6" spans="1:15" ht="17.25" hidden="1" customHeight="1" x14ac:dyDescent="0.25">
      <c r="A6" s="239"/>
      <c r="B6" s="245"/>
      <c r="C6" s="246"/>
      <c r="D6" s="427"/>
      <c r="E6" s="427"/>
      <c r="F6" s="430"/>
      <c r="G6" s="427"/>
      <c r="H6" s="430"/>
      <c r="I6" s="427"/>
      <c r="J6" s="430"/>
    </row>
    <row r="7" spans="1:15" ht="21" customHeight="1" x14ac:dyDescent="0.3">
      <c r="A7" s="239"/>
      <c r="B7" s="247" t="s">
        <v>90</v>
      </c>
      <c r="C7" s="248"/>
      <c r="D7" s="428"/>
      <c r="E7" s="428"/>
      <c r="F7" s="431"/>
      <c r="G7" s="428"/>
      <c r="H7" s="431"/>
      <c r="I7" s="428"/>
      <c r="J7" s="431"/>
    </row>
    <row r="8" spans="1:15" ht="7.5" customHeight="1" x14ac:dyDescent="0.25">
      <c r="A8" s="239"/>
      <c r="B8" s="249"/>
      <c r="C8" s="250"/>
      <c r="D8" s="251"/>
      <c r="E8" s="251"/>
      <c r="F8" s="128"/>
      <c r="G8" s="251"/>
      <c r="H8" s="128"/>
      <c r="I8" s="251"/>
      <c r="J8" s="128"/>
    </row>
    <row r="9" spans="1:15" ht="21" customHeight="1" x14ac:dyDescent="0.3">
      <c r="A9" s="239"/>
      <c r="B9" s="252" t="s">
        <v>224</v>
      </c>
      <c r="C9" s="253"/>
      <c r="D9" s="254">
        <f>SUM(D10:D15)</f>
        <v>5188318.18</v>
      </c>
      <c r="E9" s="254">
        <f>SUM(E10:E15)</f>
        <v>4966321.84</v>
      </c>
      <c r="F9" s="254">
        <f>D9-E9</f>
        <v>221996.33999999985</v>
      </c>
      <c r="G9" s="254">
        <f>SUM(G10:G15)</f>
        <v>5784648.79</v>
      </c>
      <c r="H9" s="255">
        <f>SUM(H10:H15)</f>
        <v>-596330.6099999994</v>
      </c>
      <c r="I9" s="254">
        <f>SUM(I10:I15)</f>
        <v>5784648.79</v>
      </c>
      <c r="J9" s="255">
        <f>SUM(J10:J15)</f>
        <v>-596330.6099999994</v>
      </c>
      <c r="K9" s="256"/>
      <c r="L9" s="257"/>
      <c r="O9" s="258"/>
    </row>
    <row r="10" spans="1:15" ht="21" customHeight="1" x14ac:dyDescent="0.25">
      <c r="A10" s="239"/>
      <c r="B10" s="249"/>
      <c r="C10" s="259" t="s">
        <v>171</v>
      </c>
      <c r="D10" s="260">
        <v>972254.02</v>
      </c>
      <c r="E10" s="260">
        <v>871834.42</v>
      </c>
      <c r="F10" s="118">
        <f t="shared" ref="F10:F15" si="0">+D10-E10</f>
        <v>100419.59999999998</v>
      </c>
      <c r="G10" s="260">
        <v>4526708.43</v>
      </c>
      <c r="H10" s="260">
        <f t="shared" ref="H10:H15" si="1">+D10-G10</f>
        <v>-3554454.4099999997</v>
      </c>
      <c r="I10" s="260">
        <v>4526708.43</v>
      </c>
      <c r="J10" s="260">
        <f>+D10-I10</f>
        <v>-3554454.4099999997</v>
      </c>
      <c r="K10" s="256"/>
      <c r="L10" s="256">
        <f>+D10/D23</f>
        <v>0.18641959791937227</v>
      </c>
      <c r="M10" s="261"/>
      <c r="N10" s="119"/>
      <c r="O10" s="258"/>
    </row>
    <row r="11" spans="1:15" ht="21" customHeight="1" x14ac:dyDescent="0.25">
      <c r="A11" s="239"/>
      <c r="B11" s="249"/>
      <c r="C11" s="259" t="s">
        <v>91</v>
      </c>
      <c r="D11" s="260">
        <v>109809.12</v>
      </c>
      <c r="E11" s="260">
        <v>108259.45</v>
      </c>
      <c r="F11" s="118">
        <f t="shared" si="0"/>
        <v>1549.6699999999983</v>
      </c>
      <c r="G11" s="260">
        <v>187886.44</v>
      </c>
      <c r="H11" s="260">
        <f t="shared" si="1"/>
        <v>-78077.320000000007</v>
      </c>
      <c r="I11" s="260">
        <v>187886.44</v>
      </c>
      <c r="J11" s="260">
        <f t="shared" ref="J11:J14" si="2">+D11-I11</f>
        <v>-78077.320000000007</v>
      </c>
      <c r="L11" s="2"/>
      <c r="M11" s="2"/>
      <c r="O11" s="119"/>
    </row>
    <row r="12" spans="1:15" ht="21" customHeight="1" x14ac:dyDescent="0.25">
      <c r="A12" s="239"/>
      <c r="B12" s="249"/>
      <c r="C12" s="259" t="s">
        <v>172</v>
      </c>
      <c r="D12" s="260">
        <v>79812.63</v>
      </c>
      <c r="E12" s="260">
        <v>73914.990000000005</v>
      </c>
      <c r="F12" s="118">
        <f t="shared" si="0"/>
        <v>5897.6399999999994</v>
      </c>
      <c r="G12" s="260">
        <v>76073.78</v>
      </c>
      <c r="H12" s="260">
        <f t="shared" si="1"/>
        <v>3738.8500000000058</v>
      </c>
      <c r="I12" s="260">
        <v>76073.78</v>
      </c>
      <c r="J12" s="260">
        <f t="shared" si="2"/>
        <v>3738.8500000000058</v>
      </c>
      <c r="L12" s="2"/>
      <c r="M12" s="135"/>
      <c r="N12" s="2"/>
    </row>
    <row r="13" spans="1:15" ht="21" customHeight="1" x14ac:dyDescent="0.25">
      <c r="A13" s="239"/>
      <c r="B13" s="249"/>
      <c r="C13" s="259" t="s">
        <v>93</v>
      </c>
      <c r="D13" s="260">
        <v>851650.54</v>
      </c>
      <c r="E13" s="260">
        <v>740581.94</v>
      </c>
      <c r="F13" s="118">
        <f t="shared" si="0"/>
        <v>111068.60000000009</v>
      </c>
      <c r="G13" s="260">
        <v>867719.46</v>
      </c>
      <c r="H13" s="260">
        <f t="shared" si="1"/>
        <v>-16068.919999999925</v>
      </c>
      <c r="I13" s="260">
        <v>867719.46</v>
      </c>
      <c r="J13" s="260">
        <f t="shared" si="2"/>
        <v>-16068.919999999925</v>
      </c>
      <c r="L13" s="2"/>
      <c r="M13" s="256"/>
      <c r="N13" s="2"/>
    </row>
    <row r="14" spans="1:15" ht="21" customHeight="1" x14ac:dyDescent="0.25">
      <c r="A14" s="239"/>
      <c r="B14" s="249"/>
      <c r="C14" s="259" t="s">
        <v>92</v>
      </c>
      <c r="D14" s="260">
        <v>3154637.98</v>
      </c>
      <c r="E14" s="260">
        <v>3154637.98</v>
      </c>
      <c r="F14" s="118">
        <f t="shared" si="0"/>
        <v>0</v>
      </c>
      <c r="G14" s="260">
        <v>112806.54</v>
      </c>
      <c r="H14" s="260">
        <f t="shared" si="1"/>
        <v>3041831.44</v>
      </c>
      <c r="I14" s="260">
        <v>112806.54</v>
      </c>
      <c r="J14" s="260">
        <f t="shared" si="2"/>
        <v>3041831.44</v>
      </c>
      <c r="L14" s="2"/>
      <c r="M14" s="256"/>
      <c r="N14" s="2"/>
      <c r="O14" s="119"/>
    </row>
    <row r="15" spans="1:15" ht="21" customHeight="1" x14ac:dyDescent="0.25">
      <c r="A15" s="239"/>
      <c r="B15" s="249"/>
      <c r="C15" s="259" t="s">
        <v>95</v>
      </c>
      <c r="D15" s="262">
        <v>20153.89</v>
      </c>
      <c r="E15" s="262">
        <v>17093.060000000001</v>
      </c>
      <c r="F15" s="124">
        <f t="shared" si="0"/>
        <v>3060.8299999999981</v>
      </c>
      <c r="G15" s="262">
        <v>13454.14</v>
      </c>
      <c r="H15" s="262">
        <f t="shared" si="1"/>
        <v>6699.75</v>
      </c>
      <c r="I15" s="262">
        <v>13454.14</v>
      </c>
      <c r="J15" s="262">
        <f>+D15-I15</f>
        <v>6699.75</v>
      </c>
      <c r="K15" s="256"/>
      <c r="L15" s="2"/>
      <c r="N15" s="2"/>
      <c r="O15" s="135"/>
    </row>
    <row r="16" spans="1:15" ht="7.5" customHeight="1" x14ac:dyDescent="0.25">
      <c r="A16" s="239"/>
      <c r="B16" s="249"/>
      <c r="C16" s="250"/>
      <c r="D16" s="251"/>
      <c r="E16" s="251"/>
      <c r="F16" s="128"/>
      <c r="G16" s="251"/>
      <c r="H16" s="128"/>
      <c r="I16" s="251"/>
      <c r="J16" s="128"/>
      <c r="L16" s="2"/>
    </row>
    <row r="17" spans="1:14" ht="21" customHeight="1" x14ac:dyDescent="0.3">
      <c r="A17" s="239"/>
      <c r="B17" s="263" t="s">
        <v>94</v>
      </c>
      <c r="C17" s="250"/>
      <c r="D17" s="254">
        <f>SUM(D18:D20)</f>
        <v>27088.52</v>
      </c>
      <c r="E17" s="254">
        <f>SUM(E18:E20)</f>
        <v>25184.04</v>
      </c>
      <c r="F17" s="254">
        <f>D17-E17</f>
        <v>1904.4799999999996</v>
      </c>
      <c r="G17" s="254">
        <f>SUM(G18:G20)</f>
        <v>8261.6299999999992</v>
      </c>
      <c r="H17" s="255">
        <f>SUM(H18:H20)</f>
        <v>18826.89</v>
      </c>
      <c r="I17" s="254">
        <f>SUM(I18:I20)</f>
        <v>8261.6299999999992</v>
      </c>
      <c r="J17" s="255">
        <f>SUM(J18:J20)</f>
        <v>18826.89</v>
      </c>
      <c r="M17" s="135"/>
      <c r="N17" s="135"/>
    </row>
    <row r="18" spans="1:14" ht="21" hidden="1" customHeight="1" x14ac:dyDescent="0.25">
      <c r="A18" s="239"/>
      <c r="B18" s="249"/>
      <c r="C18" s="259"/>
      <c r="D18" s="260"/>
      <c r="E18" s="260"/>
      <c r="F18" s="118"/>
      <c r="G18" s="260"/>
      <c r="H18" s="118">
        <f>+D18-G18</f>
        <v>0</v>
      </c>
      <c r="I18" s="260"/>
      <c r="J18" s="118">
        <f>+F18-I18</f>
        <v>0</v>
      </c>
    </row>
    <row r="19" spans="1:14" ht="21" hidden="1" customHeight="1" x14ac:dyDescent="0.25">
      <c r="A19" s="239"/>
      <c r="B19" s="249"/>
      <c r="C19" s="259"/>
      <c r="D19" s="260"/>
      <c r="E19" s="260"/>
      <c r="F19" s="118"/>
      <c r="G19" s="260"/>
      <c r="H19" s="118">
        <f>+D19-G19</f>
        <v>0</v>
      </c>
      <c r="I19" s="260"/>
      <c r="J19" s="118">
        <f>+F19-I19</f>
        <v>0</v>
      </c>
    </row>
    <row r="20" spans="1:14" ht="21" customHeight="1" x14ac:dyDescent="0.25">
      <c r="A20" s="239"/>
      <c r="B20" s="249"/>
      <c r="C20" s="259" t="s">
        <v>222</v>
      </c>
      <c r="D20" s="262">
        <v>27088.52</v>
      </c>
      <c r="E20" s="262">
        <v>25184.04</v>
      </c>
      <c r="F20" s="124">
        <f>+D20-E20</f>
        <v>1904.4799999999996</v>
      </c>
      <c r="G20" s="262">
        <v>8261.6299999999992</v>
      </c>
      <c r="H20" s="262">
        <f>+D20-G20</f>
        <v>18826.89</v>
      </c>
      <c r="I20" s="262">
        <v>8261.6299999999992</v>
      </c>
      <c r="J20" s="262">
        <f>+D20-I20</f>
        <v>18826.89</v>
      </c>
      <c r="N20" s="2"/>
    </row>
    <row r="21" spans="1:14" ht="6" customHeight="1" x14ac:dyDescent="0.3">
      <c r="A21" s="239"/>
      <c r="B21" s="247"/>
      <c r="C21" s="248"/>
      <c r="D21" s="264"/>
      <c r="E21" s="264"/>
      <c r="F21" s="265"/>
      <c r="G21" s="264"/>
      <c r="H21" s="265"/>
      <c r="I21" s="264"/>
      <c r="J21" s="265"/>
    </row>
    <row r="22" spans="1:14" ht="6.75" customHeight="1" x14ac:dyDescent="0.25">
      <c r="A22" s="239"/>
      <c r="B22" s="249"/>
      <c r="C22" s="250"/>
      <c r="D22" s="266"/>
      <c r="E22" s="266"/>
      <c r="F22" s="128"/>
      <c r="G22" s="266"/>
      <c r="H22" s="128"/>
      <c r="I22" s="266"/>
      <c r="J22" s="128"/>
      <c r="N22" s="135"/>
    </row>
    <row r="23" spans="1:14" ht="19.5" thickBot="1" x14ac:dyDescent="0.35">
      <c r="A23" s="239"/>
      <c r="B23" s="267" t="s">
        <v>96</v>
      </c>
      <c r="C23" s="268"/>
      <c r="D23" s="400">
        <f>D9+D17+D21</f>
        <v>5215406.6999999993</v>
      </c>
      <c r="E23" s="400">
        <f>E9+E17+E21</f>
        <v>4991505.88</v>
      </c>
      <c r="F23" s="401">
        <f>+F9+F17</f>
        <v>223900.81999999986</v>
      </c>
      <c r="G23" s="269">
        <f>G9+G17+G21</f>
        <v>5792910.4199999999</v>
      </c>
      <c r="H23" s="270">
        <f>+H9+H17</f>
        <v>-577503.71999999939</v>
      </c>
      <c r="I23" s="269">
        <f>I9+I17+I21</f>
        <v>5792910.4199999999</v>
      </c>
      <c r="J23" s="270">
        <f>+J9+J17</f>
        <v>-577503.71999999939</v>
      </c>
    </row>
    <row r="24" spans="1:14" ht="9" customHeight="1" thickTop="1" x14ac:dyDescent="0.25">
      <c r="A24" s="239"/>
      <c r="B24" s="250"/>
      <c r="C24" s="250"/>
      <c r="D24" s="271"/>
      <c r="E24" s="271"/>
      <c r="F24" s="197"/>
      <c r="G24" s="271"/>
      <c r="H24" s="197"/>
      <c r="I24" s="271"/>
      <c r="J24" s="197"/>
      <c r="K24" s="135"/>
      <c r="N24" s="135"/>
    </row>
    <row r="25" spans="1:14" ht="18.75" x14ac:dyDescent="0.3">
      <c r="A25" s="239"/>
      <c r="B25" s="272" t="s">
        <v>97</v>
      </c>
      <c r="C25" s="273"/>
      <c r="D25" s="274"/>
      <c r="E25" s="274"/>
      <c r="F25" s="275"/>
      <c r="G25" s="274"/>
      <c r="H25" s="111"/>
      <c r="I25" s="274"/>
      <c r="J25" s="111"/>
    </row>
    <row r="26" spans="1:14" ht="5.25" customHeight="1" x14ac:dyDescent="0.25">
      <c r="A26" s="239"/>
      <c r="B26" s="276"/>
      <c r="C26" s="277"/>
      <c r="D26" s="266"/>
      <c r="E26" s="266"/>
      <c r="F26" s="128"/>
      <c r="G26" s="266"/>
      <c r="H26" s="126"/>
      <c r="I26" s="266"/>
      <c r="J26" s="126"/>
    </row>
    <row r="27" spans="1:14" ht="21" customHeight="1" x14ac:dyDescent="0.3">
      <c r="A27" s="239"/>
      <c r="B27" s="278" t="s">
        <v>225</v>
      </c>
      <c r="C27" s="277"/>
      <c r="D27" s="254">
        <f>SUM(D28:D32)</f>
        <v>2749763.88</v>
      </c>
      <c r="E27" s="254">
        <f>SUM(E28:E32)</f>
        <v>2244377.23</v>
      </c>
      <c r="F27" s="254">
        <f>D27-E27</f>
        <v>505386.64999999991</v>
      </c>
      <c r="G27" s="279">
        <f>SUM(G28:G32)</f>
        <v>5304833.93</v>
      </c>
      <c r="H27" s="280">
        <f>SUM(H28:H32)</f>
        <v>-2555070.0499999998</v>
      </c>
      <c r="I27" s="279">
        <f>SUM(I28:I32)</f>
        <v>5304833.93</v>
      </c>
      <c r="J27" s="280">
        <f>SUM(J28:J32)</f>
        <v>-2555070.0499999998</v>
      </c>
      <c r="K27" s="281"/>
    </row>
    <row r="28" spans="1:14" ht="21" customHeight="1" x14ac:dyDescent="0.3">
      <c r="A28" s="239"/>
      <c r="B28" s="278"/>
      <c r="C28" s="282" t="s">
        <v>220</v>
      </c>
      <c r="D28" s="283">
        <v>1927554.18</v>
      </c>
      <c r="E28" s="283">
        <v>1681133.38</v>
      </c>
      <c r="F28" s="118">
        <f t="shared" ref="F28:F32" si="3">+D28-E28</f>
        <v>246420.80000000005</v>
      </c>
      <c r="G28" s="283">
        <v>1825167.77</v>
      </c>
      <c r="H28" s="283">
        <f>+D28-G28</f>
        <v>102386.40999999992</v>
      </c>
      <c r="I28" s="283">
        <v>1825167.77</v>
      </c>
      <c r="J28" s="283">
        <f>+D28-I28</f>
        <v>102386.40999999992</v>
      </c>
      <c r="K28" s="284"/>
      <c r="L28" s="133"/>
      <c r="M28" s="256"/>
    </row>
    <row r="29" spans="1:14" ht="21" customHeight="1" x14ac:dyDescent="0.25">
      <c r="A29" s="239"/>
      <c r="B29" s="276"/>
      <c r="C29" s="282" t="s">
        <v>98</v>
      </c>
      <c r="D29" s="283">
        <v>191495.52</v>
      </c>
      <c r="E29" s="283">
        <v>179928.72</v>
      </c>
      <c r="F29" s="118">
        <f t="shared" si="3"/>
        <v>11566.799999999988</v>
      </c>
      <c r="G29" s="283">
        <v>178359.91</v>
      </c>
      <c r="H29" s="283">
        <f>+D29-G29</f>
        <v>13135.609999999986</v>
      </c>
      <c r="I29" s="283">
        <v>178359.91</v>
      </c>
      <c r="J29" s="283">
        <f>+D29-I29</f>
        <v>13135.609999999986</v>
      </c>
      <c r="K29" s="285"/>
      <c r="L29" s="135"/>
    </row>
    <row r="30" spans="1:14" ht="21" customHeight="1" x14ac:dyDescent="0.25">
      <c r="A30" s="239"/>
      <c r="B30" s="276"/>
      <c r="C30" s="282" t="s">
        <v>221</v>
      </c>
      <c r="D30" s="283">
        <v>109577.48</v>
      </c>
      <c r="E30" s="283">
        <v>99591.06</v>
      </c>
      <c r="F30" s="118">
        <f t="shared" si="3"/>
        <v>9986.4199999999983</v>
      </c>
      <c r="G30" s="283">
        <v>109826.66000000003</v>
      </c>
      <c r="H30" s="283">
        <f>+D30-G30</f>
        <v>-249.18000000003667</v>
      </c>
      <c r="I30" s="283">
        <v>109826.66000000003</v>
      </c>
      <c r="J30" s="283">
        <f t="shared" ref="J30:J31" si="4">+D30-I30</f>
        <v>-249.18000000003667</v>
      </c>
      <c r="K30" s="285"/>
      <c r="L30" s="119"/>
    </row>
    <row r="31" spans="1:14" ht="21" hidden="1" customHeight="1" x14ac:dyDescent="0.25">
      <c r="A31" s="239"/>
      <c r="B31" s="276"/>
      <c r="C31" s="282" t="s">
        <v>175</v>
      </c>
      <c r="D31" s="283">
        <v>0</v>
      </c>
      <c r="E31" s="283">
        <v>0</v>
      </c>
      <c r="F31" s="118">
        <f t="shared" si="3"/>
        <v>0</v>
      </c>
      <c r="G31" s="283">
        <v>0</v>
      </c>
      <c r="H31" s="283">
        <f>+D31-G31</f>
        <v>0</v>
      </c>
      <c r="I31" s="283">
        <v>0</v>
      </c>
      <c r="J31" s="283">
        <f t="shared" si="4"/>
        <v>0</v>
      </c>
      <c r="K31" s="285"/>
      <c r="L31" s="119"/>
    </row>
    <row r="32" spans="1:14" ht="21" customHeight="1" x14ac:dyDescent="0.25">
      <c r="A32" s="239"/>
      <c r="B32" s="276"/>
      <c r="C32" s="282" t="s">
        <v>168</v>
      </c>
      <c r="D32" s="283">
        <v>521136.7</v>
      </c>
      <c r="E32" s="283">
        <v>283724.07</v>
      </c>
      <c r="F32" s="118">
        <f t="shared" si="3"/>
        <v>237412.63</v>
      </c>
      <c r="G32" s="283">
        <v>3191479.59</v>
      </c>
      <c r="H32" s="283">
        <f>+D32-G32</f>
        <v>-2670342.8899999997</v>
      </c>
      <c r="I32" s="283">
        <v>3191479.59</v>
      </c>
      <c r="J32" s="283">
        <f>+D32-I32</f>
        <v>-2670342.8899999997</v>
      </c>
      <c r="K32" s="285"/>
      <c r="L32" s="119"/>
    </row>
    <row r="33" spans="1:13" ht="6.75" customHeight="1" x14ac:dyDescent="0.25">
      <c r="A33" s="239"/>
      <c r="B33" s="276"/>
      <c r="C33" s="286"/>
      <c r="D33" s="287"/>
      <c r="E33" s="287"/>
      <c r="F33" s="265"/>
      <c r="G33" s="287"/>
      <c r="H33" s="288"/>
      <c r="I33" s="287"/>
      <c r="J33" s="288"/>
    </row>
    <row r="34" spans="1:13" ht="9" customHeight="1" x14ac:dyDescent="0.25">
      <c r="A34" s="239"/>
      <c r="B34" s="276"/>
      <c r="C34" s="277"/>
      <c r="D34" s="266"/>
      <c r="E34" s="266"/>
      <c r="F34" s="128"/>
      <c r="G34" s="266"/>
      <c r="H34" s="126"/>
      <c r="I34" s="266"/>
      <c r="J34" s="126"/>
      <c r="L34" s="135"/>
      <c r="M34" s="2"/>
    </row>
    <row r="35" spans="1:13" ht="21" customHeight="1" x14ac:dyDescent="0.3">
      <c r="A35" s="239"/>
      <c r="B35" s="278" t="s">
        <v>223</v>
      </c>
      <c r="C35" s="277"/>
      <c r="D35" s="254">
        <f>SUM(D36:D38)</f>
        <v>1704</v>
      </c>
      <c r="E35" s="254">
        <f>SUM(E36:E38)</f>
        <v>1704</v>
      </c>
      <c r="F35" s="254">
        <f>D35-E35</f>
        <v>0</v>
      </c>
      <c r="G35" s="279">
        <f>SUM(G37:G38)</f>
        <v>1192478.28</v>
      </c>
      <c r="H35" s="280">
        <f>+H37+H38</f>
        <v>-1192478.28</v>
      </c>
      <c r="I35" s="279">
        <f>SUM(I37:I38)</f>
        <v>1192478.28</v>
      </c>
      <c r="J35" s="280">
        <f>+J37+J38</f>
        <v>-1192478.28</v>
      </c>
    </row>
    <row r="36" spans="1:13" ht="21" customHeight="1" x14ac:dyDescent="0.3">
      <c r="A36" s="239"/>
      <c r="B36" s="278"/>
      <c r="C36" s="282" t="s">
        <v>193</v>
      </c>
      <c r="D36" s="289">
        <v>1704</v>
      </c>
      <c r="E36" s="289">
        <v>1704</v>
      </c>
      <c r="F36" s="290">
        <f>+D36-E36</f>
        <v>0</v>
      </c>
      <c r="G36" s="418">
        <v>0</v>
      </c>
      <c r="H36" s="283">
        <f>+D36-G36</f>
        <v>1704</v>
      </c>
      <c r="I36" s="395">
        <v>0</v>
      </c>
      <c r="J36" s="283">
        <f>+D36-I36</f>
        <v>1704</v>
      </c>
    </row>
    <row r="37" spans="1:13" ht="20.25" customHeight="1" x14ac:dyDescent="0.25">
      <c r="A37" s="239"/>
      <c r="B37" s="276"/>
      <c r="C37" s="282" t="s">
        <v>178</v>
      </c>
      <c r="D37" s="283">
        <v>0</v>
      </c>
      <c r="E37" s="283">
        <v>0</v>
      </c>
      <c r="F37" s="118">
        <f>+D37-E37</f>
        <v>0</v>
      </c>
      <c r="G37" s="283">
        <v>902576.08</v>
      </c>
      <c r="H37" s="283">
        <f>+D37-G37</f>
        <v>-902576.08</v>
      </c>
      <c r="I37" s="283">
        <v>902576.08</v>
      </c>
      <c r="J37" s="283">
        <f>+D37-I37</f>
        <v>-902576.08</v>
      </c>
    </row>
    <row r="38" spans="1:13" ht="20.25" customHeight="1" x14ac:dyDescent="0.3">
      <c r="A38" s="239"/>
      <c r="B38" s="291"/>
      <c r="C38" s="292" t="s">
        <v>180</v>
      </c>
      <c r="D38" s="293">
        <v>0</v>
      </c>
      <c r="E38" s="293">
        <v>0</v>
      </c>
      <c r="F38" s="164">
        <f>+D38-E38</f>
        <v>0</v>
      </c>
      <c r="G38" s="293">
        <v>289902.2</v>
      </c>
      <c r="H38" s="293">
        <f>+D38-G38</f>
        <v>-289902.2</v>
      </c>
      <c r="I38" s="293">
        <v>289902.2</v>
      </c>
      <c r="J38" s="293">
        <f>+D38-I38</f>
        <v>-289902.2</v>
      </c>
    </row>
    <row r="39" spans="1:13" ht="6.75" customHeight="1" x14ac:dyDescent="0.25">
      <c r="A39" s="239"/>
      <c r="B39" s="249"/>
      <c r="C39" s="250"/>
      <c r="D39" s="266"/>
      <c r="E39" s="266"/>
      <c r="F39" s="128"/>
      <c r="G39" s="266"/>
      <c r="H39" s="128"/>
      <c r="I39" s="266"/>
      <c r="J39" s="128"/>
      <c r="L39" s="294"/>
      <c r="M39" s="294"/>
    </row>
    <row r="40" spans="1:13" ht="19.5" thickBot="1" x14ac:dyDescent="0.35">
      <c r="A40" s="239"/>
      <c r="B40" s="267" t="s">
        <v>99</v>
      </c>
      <c r="C40" s="268"/>
      <c r="D40" s="400">
        <f t="shared" ref="D40:J40" si="5">D27+D35</f>
        <v>2751467.88</v>
      </c>
      <c r="E40" s="400">
        <f t="shared" si="5"/>
        <v>2246081.23</v>
      </c>
      <c r="F40" s="401">
        <f t="shared" si="5"/>
        <v>505386.64999999991</v>
      </c>
      <c r="G40" s="269">
        <f t="shared" si="5"/>
        <v>6497312.21</v>
      </c>
      <c r="H40" s="270">
        <f t="shared" si="5"/>
        <v>-3747548.33</v>
      </c>
      <c r="I40" s="269">
        <f t="shared" si="5"/>
        <v>6497312.21</v>
      </c>
      <c r="J40" s="270">
        <f t="shared" si="5"/>
        <v>-3747548.33</v>
      </c>
      <c r="M40" s="135"/>
    </row>
    <row r="41" spans="1:13" ht="8.25" customHeight="1" thickTop="1" thickBot="1" x14ac:dyDescent="0.3">
      <c r="A41" s="239"/>
      <c r="B41" s="250"/>
      <c r="C41" s="250"/>
      <c r="D41" s="271"/>
      <c r="E41" s="402"/>
      <c r="F41" s="405"/>
      <c r="G41" s="271"/>
      <c r="H41" s="197"/>
      <c r="I41" s="271"/>
      <c r="J41" s="197"/>
      <c r="L41" s="2"/>
      <c r="M41" s="2"/>
    </row>
    <row r="42" spans="1:13" ht="7.5" customHeight="1" thickTop="1" x14ac:dyDescent="0.3">
      <c r="A42" s="239"/>
      <c r="B42" s="295"/>
      <c r="C42" s="296"/>
      <c r="D42" s="406"/>
      <c r="E42" s="404"/>
      <c r="F42" s="404"/>
      <c r="G42" s="297"/>
      <c r="H42" s="298"/>
      <c r="I42" s="297"/>
      <c r="J42" s="298"/>
    </row>
    <row r="43" spans="1:13" ht="19.5" thickBot="1" x14ac:dyDescent="0.35">
      <c r="A43" s="239"/>
      <c r="B43" s="299" t="s">
        <v>177</v>
      </c>
      <c r="C43" s="300"/>
      <c r="D43" s="301">
        <f>+D23-D40</f>
        <v>2463938.8199999994</v>
      </c>
      <c r="E43" s="403">
        <f>E23-E40</f>
        <v>2745424.65</v>
      </c>
      <c r="F43" s="301">
        <f>D43-E43</f>
        <v>-281485.83000000054</v>
      </c>
      <c r="G43" s="302">
        <f>G23-G40</f>
        <v>-704401.79</v>
      </c>
      <c r="H43" s="303">
        <f>H23-H40</f>
        <v>3170044.6100000008</v>
      </c>
      <c r="I43" s="302">
        <f>I23-I40</f>
        <v>-704401.79</v>
      </c>
      <c r="J43" s="303">
        <f>J23-J40</f>
        <v>3170044.6100000008</v>
      </c>
    </row>
    <row r="44" spans="1:13" ht="16.5" thickTop="1" x14ac:dyDescent="0.25">
      <c r="A44" s="239"/>
      <c r="B44" s="239"/>
      <c r="C44" s="239"/>
      <c r="D44" s="304"/>
      <c r="E44" s="304"/>
      <c r="F44" s="200"/>
      <c r="G44" s="304"/>
      <c r="I44" s="304"/>
    </row>
    <row r="45" spans="1:13" ht="15.75" x14ac:dyDescent="0.25">
      <c r="A45" s="239"/>
      <c r="B45" s="239"/>
      <c r="C45" s="239"/>
      <c r="D45" s="304"/>
      <c r="E45" s="239"/>
      <c r="F45" s="238"/>
      <c r="G45" s="239"/>
      <c r="H45" s="135"/>
      <c r="I45" s="239"/>
      <c r="J45" s="135"/>
    </row>
    <row r="46" spans="1:13" ht="15.75" x14ac:dyDescent="0.25">
      <c r="A46" s="239"/>
      <c r="B46" s="239"/>
      <c r="C46" s="239"/>
      <c r="D46" s="305"/>
      <c r="E46" s="239"/>
      <c r="F46" s="238"/>
      <c r="G46" s="239"/>
      <c r="H46" s="135"/>
      <c r="I46" s="304"/>
      <c r="J46" s="135"/>
    </row>
    <row r="47" spans="1:13" ht="15.75" x14ac:dyDescent="0.25">
      <c r="A47" s="239"/>
      <c r="B47" s="239"/>
      <c r="C47" s="239"/>
      <c r="D47" s="239"/>
      <c r="E47" s="239"/>
      <c r="F47" s="238"/>
      <c r="G47" s="239"/>
      <c r="I47" s="239"/>
    </row>
    <row r="51" spans="2:10" s="306" customFormat="1" ht="17.25" customHeight="1" x14ac:dyDescent="0.3">
      <c r="B51" s="422" t="s">
        <v>227</v>
      </c>
      <c r="C51" s="422"/>
      <c r="D51" s="422"/>
      <c r="E51" s="422"/>
      <c r="F51" s="422"/>
      <c r="G51" s="422"/>
      <c r="H51" s="422"/>
      <c r="I51" s="422"/>
      <c r="J51" s="422"/>
    </row>
    <row r="63" spans="2:10" x14ac:dyDescent="0.2">
      <c r="G63" s="307"/>
      <c r="I63" s="307"/>
    </row>
  </sheetData>
  <mergeCells count="11">
    <mergeCell ref="B51:J51"/>
    <mergeCell ref="A2:J2"/>
    <mergeCell ref="A3:J3"/>
    <mergeCell ref="A4:J4"/>
    <mergeCell ref="I5:I7"/>
    <mergeCell ref="J5:J7"/>
    <mergeCell ref="F5:F7"/>
    <mergeCell ref="D5:D7"/>
    <mergeCell ref="E5:E7"/>
    <mergeCell ref="H5:H7"/>
    <mergeCell ref="G5:G7"/>
  </mergeCells>
  <phoneticPr fontId="2" type="noConversion"/>
  <printOptions horizontalCentered="1"/>
  <pageMargins left="0.43307086614173229" right="0.23622047244094491" top="0.6692913385826772" bottom="0.31496062992125984" header="0" footer="0"/>
  <pageSetup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44"/>
  <sheetViews>
    <sheetView topLeftCell="A97" zoomScale="80" zoomScaleNormal="80" workbookViewId="0">
      <selection activeCell="F112" sqref="F112"/>
    </sheetView>
  </sheetViews>
  <sheetFormatPr baseColWidth="10" defaultRowHeight="12.75" x14ac:dyDescent="0.2"/>
  <cols>
    <col min="1" max="1" width="2.140625" style="96" customWidth="1"/>
    <col min="2" max="4" width="1.42578125" style="96" customWidth="1"/>
    <col min="5" max="5" width="52.28515625" style="96" customWidth="1"/>
    <col min="6" max="6" width="24" style="96" customWidth="1"/>
    <col min="7" max="7" width="24" style="96" hidden="1" customWidth="1"/>
    <col min="8" max="8" width="22" style="96" hidden="1" customWidth="1"/>
    <col min="9" max="9" width="24.28515625" style="96" customWidth="1"/>
    <col min="10" max="10" width="21.5703125" style="96" customWidth="1"/>
    <col min="11" max="11" width="23.5703125" style="96" hidden="1" customWidth="1"/>
    <col min="12" max="12" width="21" style="96" hidden="1" customWidth="1"/>
    <col min="13" max="13" width="1.42578125" style="96" customWidth="1"/>
    <col min="14" max="14" width="11.42578125" style="96"/>
    <col min="15" max="15" width="13" style="96" bestFit="1" customWidth="1"/>
    <col min="16" max="16" width="13.7109375" style="96" customWidth="1"/>
    <col min="17" max="17" width="13.7109375" style="96" bestFit="1" customWidth="1"/>
    <col min="18" max="16384" width="11.42578125" style="96"/>
  </cols>
  <sheetData>
    <row r="2" spans="1:15" ht="21" x14ac:dyDescent="0.35">
      <c r="A2" s="4" t="s">
        <v>8</v>
      </c>
      <c r="B2" s="434" t="s">
        <v>9</v>
      </c>
      <c r="C2" s="434"/>
      <c r="D2" s="434"/>
      <c r="E2" s="434"/>
      <c r="F2" s="434"/>
      <c r="G2" s="434"/>
      <c r="H2" s="434"/>
      <c r="I2" s="434"/>
      <c r="J2" s="434"/>
      <c r="K2" s="95"/>
      <c r="L2" s="95"/>
    </row>
    <row r="3" spans="1:15" ht="18.75" x14ac:dyDescent="0.3">
      <c r="A3" s="4"/>
      <c r="B3" s="433" t="s">
        <v>15</v>
      </c>
      <c r="C3" s="433"/>
      <c r="D3" s="433"/>
      <c r="E3" s="433"/>
      <c r="F3" s="433"/>
      <c r="G3" s="433"/>
      <c r="H3" s="433"/>
      <c r="I3" s="433"/>
      <c r="J3" s="433"/>
      <c r="K3" s="407"/>
      <c r="L3" s="396"/>
    </row>
    <row r="4" spans="1:15" x14ac:dyDescent="0.2">
      <c r="A4" s="4"/>
      <c r="B4" s="435" t="s">
        <v>16</v>
      </c>
      <c r="C4" s="435"/>
      <c r="D4" s="435"/>
      <c r="E4" s="435"/>
      <c r="F4" s="435"/>
      <c r="G4" s="435"/>
      <c r="H4" s="435"/>
      <c r="I4" s="435"/>
      <c r="J4" s="435"/>
      <c r="K4" s="408"/>
      <c r="L4" s="397"/>
    </row>
    <row r="5" spans="1:15" ht="8.25" customHeight="1" x14ac:dyDescent="0.2">
      <c r="A5" s="4"/>
      <c r="B5" s="435"/>
      <c r="C5" s="435"/>
      <c r="D5" s="435"/>
      <c r="E5" s="435"/>
      <c r="F5" s="435"/>
      <c r="G5" s="435"/>
      <c r="H5" s="435"/>
      <c r="I5" s="435"/>
      <c r="J5" s="435"/>
      <c r="K5" s="408"/>
      <c r="L5" s="397"/>
    </row>
    <row r="6" spans="1:15" ht="30" customHeight="1" x14ac:dyDescent="0.25">
      <c r="A6" s="4"/>
      <c r="B6" s="97"/>
      <c r="C6" s="98"/>
      <c r="D6" s="98"/>
      <c r="E6" s="99"/>
      <c r="F6" s="100" t="s">
        <v>203</v>
      </c>
      <c r="G6" s="100" t="s">
        <v>195</v>
      </c>
      <c r="H6" s="101" t="s">
        <v>194</v>
      </c>
      <c r="I6" s="100" t="s">
        <v>183</v>
      </c>
      <c r="J6" s="102" t="s">
        <v>184</v>
      </c>
      <c r="K6" s="100" t="s">
        <v>183</v>
      </c>
      <c r="L6" s="102" t="s">
        <v>184</v>
      </c>
    </row>
    <row r="7" spans="1:15" ht="24" customHeight="1" x14ac:dyDescent="0.25">
      <c r="A7" s="4"/>
      <c r="B7" s="103" t="s">
        <v>17</v>
      </c>
      <c r="C7" s="104"/>
      <c r="D7" s="104"/>
      <c r="E7" s="105"/>
      <c r="F7" s="106" t="s">
        <v>18</v>
      </c>
      <c r="G7" s="107">
        <v>-2</v>
      </c>
      <c r="H7" s="108" t="s">
        <v>19</v>
      </c>
      <c r="I7" s="107">
        <v>-2</v>
      </c>
      <c r="J7" s="108" t="s">
        <v>19</v>
      </c>
      <c r="K7" s="107">
        <v>-2</v>
      </c>
      <c r="L7" s="108" t="s">
        <v>19</v>
      </c>
    </row>
    <row r="8" spans="1:15" ht="21" customHeight="1" x14ac:dyDescent="0.3">
      <c r="A8" s="4"/>
      <c r="B8" s="109" t="s">
        <v>5</v>
      </c>
      <c r="C8" s="110"/>
      <c r="D8" s="110"/>
      <c r="E8" s="111"/>
      <c r="F8" s="112">
        <f t="shared" ref="F8:L8" si="0">SUM(F9:F12)</f>
        <v>781903.24</v>
      </c>
      <c r="G8" s="112">
        <f t="shared" ref="G8" si="1">SUM(G9:G12)</f>
        <v>730885.91</v>
      </c>
      <c r="H8" s="112">
        <f t="shared" si="0"/>
        <v>51017.329999999936</v>
      </c>
      <c r="I8" s="112">
        <f t="shared" si="0"/>
        <v>448336.51</v>
      </c>
      <c r="J8" s="112">
        <f t="shared" si="0"/>
        <v>333566.72999999992</v>
      </c>
      <c r="K8" s="112">
        <f>SUM(K9:K12)</f>
        <v>448336.51</v>
      </c>
      <c r="L8" s="112">
        <f t="shared" si="0"/>
        <v>333566.72999999992</v>
      </c>
      <c r="O8" s="2"/>
    </row>
    <row r="9" spans="1:15" ht="21" customHeight="1" x14ac:dyDescent="0.25">
      <c r="A9" s="4"/>
      <c r="B9" s="113"/>
      <c r="C9" s="114" t="s">
        <v>20</v>
      </c>
      <c r="D9" s="115"/>
      <c r="E9" s="116"/>
      <c r="F9" s="117">
        <v>1150</v>
      </c>
      <c r="G9" s="117">
        <v>102.85</v>
      </c>
      <c r="H9" s="118">
        <f>+F9-G9</f>
        <v>1047.1500000000001</v>
      </c>
      <c r="I9" s="117">
        <v>976.58</v>
      </c>
      <c r="J9" s="118">
        <f>+F9-I9</f>
        <v>173.41999999999996</v>
      </c>
      <c r="K9" s="117">
        <v>976.58</v>
      </c>
      <c r="L9" s="118">
        <f>+F9-K9</f>
        <v>173.41999999999996</v>
      </c>
      <c r="N9" s="119"/>
      <c r="O9" s="119"/>
    </row>
    <row r="10" spans="1:15" ht="21" customHeight="1" x14ac:dyDescent="0.25">
      <c r="A10" s="4"/>
      <c r="B10" s="120"/>
      <c r="C10" s="114" t="s">
        <v>21</v>
      </c>
      <c r="D10" s="121"/>
      <c r="E10" s="116"/>
      <c r="F10" s="117">
        <v>347168.66</v>
      </c>
      <c r="G10" s="117">
        <v>350324.93</v>
      </c>
      <c r="H10" s="118">
        <f>+F10-G10</f>
        <v>-3156.2700000000186</v>
      </c>
      <c r="I10" s="117">
        <v>319240.59000000003</v>
      </c>
      <c r="J10" s="118">
        <f>+F10-I10</f>
        <v>27928.069999999949</v>
      </c>
      <c r="K10" s="117">
        <v>319240.59000000003</v>
      </c>
      <c r="L10" s="118">
        <f>+F10-K10</f>
        <v>27928.069999999949</v>
      </c>
    </row>
    <row r="11" spans="1:15" ht="21" customHeight="1" x14ac:dyDescent="0.25">
      <c r="A11" s="4"/>
      <c r="B11" s="120"/>
      <c r="C11" s="114" t="s">
        <v>22</v>
      </c>
      <c r="D11" s="121"/>
      <c r="E11" s="116"/>
      <c r="F11" s="117">
        <v>431550.29</v>
      </c>
      <c r="G11" s="117">
        <v>378423.84</v>
      </c>
      <c r="H11" s="118">
        <f>+F11-G11</f>
        <v>53126.449999999953</v>
      </c>
      <c r="I11" s="117">
        <v>126085.05</v>
      </c>
      <c r="J11" s="118">
        <f>+F11-I11</f>
        <v>305465.24</v>
      </c>
      <c r="K11" s="117">
        <v>126085.05</v>
      </c>
      <c r="L11" s="118">
        <f>+F11-K11</f>
        <v>305465.24</v>
      </c>
    </row>
    <row r="12" spans="1:15" ht="21" customHeight="1" x14ac:dyDescent="0.25">
      <c r="A12" s="4"/>
      <c r="B12" s="120"/>
      <c r="C12" s="114" t="s">
        <v>23</v>
      </c>
      <c r="D12" s="121"/>
      <c r="E12" s="116"/>
      <c r="F12" s="122">
        <v>2034.29</v>
      </c>
      <c r="G12" s="122">
        <v>2034.29</v>
      </c>
      <c r="H12" s="123">
        <f>+F12-G12</f>
        <v>0</v>
      </c>
      <c r="I12" s="122">
        <v>2034.29</v>
      </c>
      <c r="J12" s="124">
        <f>+F12-I12</f>
        <v>0</v>
      </c>
      <c r="K12" s="122">
        <v>2034.29</v>
      </c>
      <c r="L12" s="124">
        <f>+F12-K12</f>
        <v>0</v>
      </c>
    </row>
    <row r="13" spans="1:15" ht="21" customHeight="1" x14ac:dyDescent="0.25">
      <c r="A13" s="4"/>
      <c r="B13" s="120"/>
      <c r="C13" s="125"/>
      <c r="D13" s="125"/>
      <c r="E13" s="126"/>
      <c r="F13" s="127"/>
      <c r="G13" s="127"/>
      <c r="H13" s="128"/>
      <c r="I13" s="127"/>
      <c r="J13" s="128"/>
      <c r="K13" s="127"/>
      <c r="L13" s="128"/>
    </row>
    <row r="14" spans="1:15" ht="21" customHeight="1" x14ac:dyDescent="0.3">
      <c r="A14" s="4"/>
      <c r="B14" s="129" t="s">
        <v>4</v>
      </c>
      <c r="C14" s="115"/>
      <c r="D14" s="115"/>
      <c r="E14" s="126"/>
      <c r="F14" s="130">
        <f t="shared" ref="F14:L14" si="2">+F19+F20</f>
        <v>87676975.430000007</v>
      </c>
      <c r="G14" s="130">
        <f t="shared" ref="G14" si="3">+G19+G20</f>
        <v>87676975.430000007</v>
      </c>
      <c r="H14" s="130">
        <f t="shared" si="2"/>
        <v>0</v>
      </c>
      <c r="I14" s="130">
        <f t="shared" si="2"/>
        <v>80418722.790000007</v>
      </c>
      <c r="J14" s="130">
        <f t="shared" si="2"/>
        <v>7258252.6400000006</v>
      </c>
      <c r="K14" s="130">
        <f t="shared" ref="K14" si="4">+K19+K20</f>
        <v>80418722.790000007</v>
      </c>
      <c r="L14" s="130">
        <f t="shared" si="2"/>
        <v>7258252.6400000006</v>
      </c>
    </row>
    <row r="15" spans="1:15" ht="21" customHeight="1" x14ac:dyDescent="0.25">
      <c r="A15" s="131"/>
      <c r="B15" s="120"/>
      <c r="C15" s="114" t="s">
        <v>24</v>
      </c>
      <c r="D15" s="121"/>
      <c r="E15" s="132"/>
      <c r="F15" s="117">
        <v>87676975.430000007</v>
      </c>
      <c r="G15" s="117">
        <v>87676975.430000007</v>
      </c>
      <c r="H15" s="118">
        <f>+F15-G15</f>
        <v>0</v>
      </c>
      <c r="I15" s="117">
        <v>80418722.790000007</v>
      </c>
      <c r="J15" s="118">
        <f>+F15-I15</f>
        <v>7258252.6400000006</v>
      </c>
      <c r="K15" s="117">
        <v>80418722.790000007</v>
      </c>
      <c r="L15" s="118">
        <f>+F15-K15</f>
        <v>7258252.6400000006</v>
      </c>
      <c r="O15" s="133"/>
    </row>
    <row r="16" spans="1:15" ht="21" hidden="1" customHeight="1" x14ac:dyDescent="0.25">
      <c r="A16" s="4"/>
      <c r="B16" s="120"/>
      <c r="C16" s="114" t="s">
        <v>25</v>
      </c>
      <c r="D16" s="121"/>
      <c r="E16" s="132"/>
      <c r="F16" s="134">
        <v>0</v>
      </c>
      <c r="G16" s="134">
        <v>0</v>
      </c>
      <c r="H16" s="118">
        <f>+F16-G16</f>
        <v>0</v>
      </c>
      <c r="I16" s="134">
        <v>0</v>
      </c>
      <c r="J16" s="118">
        <f>+F16-I16</f>
        <v>0</v>
      </c>
      <c r="K16" s="134">
        <v>0</v>
      </c>
      <c r="L16" s="118">
        <f>+H16-K16</f>
        <v>0</v>
      </c>
    </row>
    <row r="17" spans="1:15" ht="21" hidden="1" customHeight="1" x14ac:dyDescent="0.25">
      <c r="A17" s="4"/>
      <c r="B17" s="120"/>
      <c r="C17" s="114" t="s">
        <v>26</v>
      </c>
      <c r="D17" s="121"/>
      <c r="E17" s="132"/>
      <c r="F17" s="134">
        <v>0</v>
      </c>
      <c r="G17" s="134">
        <v>0</v>
      </c>
      <c r="H17" s="118">
        <f>+F17-G17</f>
        <v>0</v>
      </c>
      <c r="I17" s="134">
        <v>0</v>
      </c>
      <c r="J17" s="118">
        <f>+F17-I17</f>
        <v>0</v>
      </c>
      <c r="K17" s="134">
        <v>0</v>
      </c>
      <c r="L17" s="118">
        <f>+H17-K17</f>
        <v>0</v>
      </c>
      <c r="O17" s="135"/>
    </row>
    <row r="18" spans="1:15" ht="21" hidden="1" customHeight="1" x14ac:dyDescent="0.25">
      <c r="A18" s="4"/>
      <c r="B18" s="120"/>
      <c r="C18" s="114" t="s">
        <v>27</v>
      </c>
      <c r="D18" s="121"/>
      <c r="E18" s="132"/>
      <c r="F18" s="136">
        <v>0</v>
      </c>
      <c r="G18" s="136">
        <v>0</v>
      </c>
      <c r="H18" s="124">
        <f>+F18-G18</f>
        <v>0</v>
      </c>
      <c r="I18" s="136">
        <v>0</v>
      </c>
      <c r="J18" s="124">
        <f>+F18-I18</f>
        <v>0</v>
      </c>
      <c r="K18" s="136">
        <v>0</v>
      </c>
      <c r="L18" s="124">
        <f>+H18-K18</f>
        <v>0</v>
      </c>
    </row>
    <row r="19" spans="1:15" ht="21" hidden="1" customHeight="1" x14ac:dyDescent="0.25">
      <c r="A19" s="4"/>
      <c r="B19" s="120"/>
      <c r="C19" s="121"/>
      <c r="D19" s="121"/>
      <c r="E19" s="132" t="s">
        <v>28</v>
      </c>
      <c r="F19" s="137">
        <f t="shared" ref="F19:L19" si="5">SUM(F15:F18)</f>
        <v>87676975.430000007</v>
      </c>
      <c r="G19" s="137">
        <f t="shared" ref="G19" si="6">SUM(G15:G18)</f>
        <v>87676975.430000007</v>
      </c>
      <c r="H19" s="137">
        <f t="shared" si="5"/>
        <v>0</v>
      </c>
      <c r="I19" s="137">
        <f t="shared" si="5"/>
        <v>80418722.790000007</v>
      </c>
      <c r="J19" s="137">
        <f t="shared" si="5"/>
        <v>7258252.6400000006</v>
      </c>
      <c r="K19" s="137">
        <f t="shared" ref="K19" si="7">SUM(K15:K18)</f>
        <v>80418722.790000007</v>
      </c>
      <c r="L19" s="137">
        <f t="shared" si="5"/>
        <v>7258252.6400000006</v>
      </c>
    </row>
    <row r="20" spans="1:15" ht="21" hidden="1" customHeight="1" x14ac:dyDescent="0.25">
      <c r="A20" s="4"/>
      <c r="B20" s="120"/>
      <c r="C20" s="138" t="s">
        <v>29</v>
      </c>
      <c r="D20" s="121"/>
      <c r="E20" s="139"/>
      <c r="F20" s="140">
        <v>0</v>
      </c>
      <c r="G20" s="140">
        <v>0</v>
      </c>
      <c r="H20" s="124">
        <f>+F20-G20</f>
        <v>0</v>
      </c>
      <c r="I20" s="140">
        <v>0</v>
      </c>
      <c r="J20" s="124">
        <f>+F20-I20</f>
        <v>0</v>
      </c>
      <c r="K20" s="140">
        <v>0</v>
      </c>
      <c r="L20" s="124">
        <f>+H20-K20</f>
        <v>0</v>
      </c>
      <c r="O20" s="135"/>
    </row>
    <row r="21" spans="1:15" ht="21" customHeight="1" x14ac:dyDescent="0.25">
      <c r="A21" s="4"/>
      <c r="B21" s="120"/>
      <c r="C21" s="121"/>
      <c r="D21" s="121"/>
      <c r="E21" s="116"/>
      <c r="F21" s="141"/>
      <c r="G21" s="141"/>
      <c r="H21" s="142"/>
      <c r="I21" s="141"/>
      <c r="J21" s="142"/>
      <c r="K21" s="141"/>
      <c r="L21" s="142"/>
    </row>
    <row r="22" spans="1:15" ht="21" customHeight="1" x14ac:dyDescent="0.3">
      <c r="A22" s="4"/>
      <c r="B22" s="129" t="s">
        <v>30</v>
      </c>
      <c r="C22" s="115"/>
      <c r="D22" s="115"/>
      <c r="E22" s="126"/>
      <c r="F22" s="143">
        <f t="shared" ref="F22:L22" si="8">+F23+F43</f>
        <v>10405773.840000004</v>
      </c>
      <c r="G22" s="143">
        <f t="shared" ref="G22" si="9">+G23+G43</f>
        <v>10600663</v>
      </c>
      <c r="H22" s="143">
        <f t="shared" si="8"/>
        <v>-194889.15999999642</v>
      </c>
      <c r="I22" s="143">
        <f t="shared" si="8"/>
        <v>10897464.330000013</v>
      </c>
      <c r="J22" s="143">
        <f t="shared" si="8"/>
        <v>-491690.49000000954</v>
      </c>
      <c r="K22" s="143">
        <f t="shared" ref="K22" si="10">+K23+K43</f>
        <v>10897464.330000013</v>
      </c>
      <c r="L22" s="143">
        <f t="shared" si="8"/>
        <v>-491690.49000000954</v>
      </c>
    </row>
    <row r="23" spans="1:15" ht="21" customHeight="1" x14ac:dyDescent="0.3">
      <c r="A23" s="4"/>
      <c r="B23" s="144" t="s">
        <v>100</v>
      </c>
      <c r="C23" s="145"/>
      <c r="D23" s="146"/>
      <c r="E23" s="147"/>
      <c r="F23" s="148">
        <f t="shared" ref="F23:L23" si="11">+F38+F34+F29+F24</f>
        <v>163320573.49000001</v>
      </c>
      <c r="G23" s="148">
        <f t="shared" ref="G23" si="12">+G38+G34+G29+G24</f>
        <v>229024119.11000001</v>
      </c>
      <c r="H23" s="148">
        <f t="shared" si="11"/>
        <v>-65703545.620000005</v>
      </c>
      <c r="I23" s="148">
        <f t="shared" si="11"/>
        <v>231515126.84</v>
      </c>
      <c r="J23" s="148">
        <f t="shared" si="11"/>
        <v>-68194553.349999994</v>
      </c>
      <c r="K23" s="148">
        <f t="shared" ref="K23" si="13">+K38+K34+K29+K24</f>
        <v>231515126.84</v>
      </c>
      <c r="L23" s="148">
        <f t="shared" si="11"/>
        <v>-68194553.349999994</v>
      </c>
    </row>
    <row r="24" spans="1:15" ht="21" customHeight="1" x14ac:dyDescent="0.3">
      <c r="A24" s="4"/>
      <c r="B24" s="113"/>
      <c r="C24" s="128" t="s">
        <v>31</v>
      </c>
      <c r="D24" s="128"/>
      <c r="E24" s="149"/>
      <c r="F24" s="150">
        <f t="shared" ref="F24:L24" si="14">SUM(F25:F28)</f>
        <v>73950876.950000003</v>
      </c>
      <c r="G24" s="150">
        <f t="shared" ref="G24" si="15">SUM(G25:G28)</f>
        <v>105147493.17000002</v>
      </c>
      <c r="H24" s="150">
        <f t="shared" si="14"/>
        <v>-31196616.220000003</v>
      </c>
      <c r="I24" s="150">
        <f t="shared" si="14"/>
        <v>106626912.33</v>
      </c>
      <c r="J24" s="150">
        <f t="shared" si="14"/>
        <v>-32676035.380000003</v>
      </c>
      <c r="K24" s="150">
        <f t="shared" ref="K24" si="16">SUM(K25:K28)</f>
        <v>106626912.33</v>
      </c>
      <c r="L24" s="150">
        <f t="shared" si="14"/>
        <v>-32676035.380000003</v>
      </c>
    </row>
    <row r="25" spans="1:15" ht="21" customHeight="1" x14ac:dyDescent="0.25">
      <c r="A25" s="4"/>
      <c r="B25" s="120"/>
      <c r="C25" s="121"/>
      <c r="D25" s="132" t="s">
        <v>32</v>
      </c>
      <c r="E25" s="132"/>
      <c r="F25" s="151">
        <v>51405766</v>
      </c>
      <c r="G25" s="151">
        <v>57398690.560000002</v>
      </c>
      <c r="H25" s="118">
        <f>+F25-G25</f>
        <v>-5992924.5600000024</v>
      </c>
      <c r="I25" s="151">
        <v>58261428.450000003</v>
      </c>
      <c r="J25" s="118">
        <f>+F25-I25</f>
        <v>-6855662.450000003</v>
      </c>
      <c r="K25" s="151">
        <v>58261428.450000003</v>
      </c>
      <c r="L25" s="118">
        <f>+F25-K25</f>
        <v>-6855662.450000003</v>
      </c>
    </row>
    <row r="26" spans="1:15" ht="21" customHeight="1" x14ac:dyDescent="0.25">
      <c r="A26" s="4"/>
      <c r="B26" s="120"/>
      <c r="C26" s="121"/>
      <c r="D26" s="132" t="s">
        <v>33</v>
      </c>
      <c r="E26" s="132"/>
      <c r="F26" s="117">
        <v>17984451.890000001</v>
      </c>
      <c r="G26" s="117">
        <v>19848808.460000001</v>
      </c>
      <c r="H26" s="152">
        <f>+F26-G26</f>
        <v>-1864356.5700000003</v>
      </c>
      <c r="I26" s="117">
        <v>20283403.16</v>
      </c>
      <c r="J26" s="152">
        <f>+F26-I26</f>
        <v>-2298951.2699999996</v>
      </c>
      <c r="K26" s="117">
        <v>20283403.16</v>
      </c>
      <c r="L26" s="118">
        <f t="shared" ref="L26:L27" si="17">+F26-K26</f>
        <v>-2298951.2699999996</v>
      </c>
    </row>
    <row r="27" spans="1:15" ht="21" customHeight="1" x14ac:dyDescent="0.25">
      <c r="A27" s="4"/>
      <c r="B27" s="120"/>
      <c r="C27" s="121"/>
      <c r="D27" s="132" t="s">
        <v>109</v>
      </c>
      <c r="E27" s="132"/>
      <c r="F27" s="153">
        <v>4560659.0599999996</v>
      </c>
      <c r="G27" s="153">
        <v>27899994.149999999</v>
      </c>
      <c r="H27" s="154">
        <f>+F27-G27</f>
        <v>-23339335.09</v>
      </c>
      <c r="I27" s="153">
        <v>28082080.719999999</v>
      </c>
      <c r="J27" s="154">
        <f>+F27-I27</f>
        <v>-23521421.66</v>
      </c>
      <c r="K27" s="153">
        <v>28082080.719999999</v>
      </c>
      <c r="L27" s="118">
        <f t="shared" si="17"/>
        <v>-23521421.66</v>
      </c>
    </row>
    <row r="28" spans="1:15" ht="21.75" hidden="1" customHeight="1" x14ac:dyDescent="0.25">
      <c r="A28" s="4"/>
      <c r="B28" s="120"/>
      <c r="C28" s="121"/>
      <c r="D28" s="132" t="s">
        <v>108</v>
      </c>
      <c r="E28" s="132"/>
      <c r="F28" s="155">
        <v>0</v>
      </c>
      <c r="G28" s="155">
        <v>0</v>
      </c>
      <c r="H28" s="156">
        <f>+F28-G28</f>
        <v>0</v>
      </c>
      <c r="I28" s="155">
        <v>0</v>
      </c>
      <c r="J28" s="156">
        <f>+F28-I28</f>
        <v>0</v>
      </c>
      <c r="K28" s="155">
        <v>0</v>
      </c>
      <c r="L28" s="156">
        <f>+H28-K28</f>
        <v>0</v>
      </c>
    </row>
    <row r="29" spans="1:15" ht="21" customHeight="1" x14ac:dyDescent="0.3">
      <c r="A29" s="4"/>
      <c r="B29" s="120"/>
      <c r="C29" s="128" t="s">
        <v>34</v>
      </c>
      <c r="D29" s="128"/>
      <c r="E29" s="149"/>
      <c r="F29" s="150">
        <f t="shared" ref="F29:L29" si="18">SUM(F30:F33)</f>
        <v>45980476.529999994</v>
      </c>
      <c r="G29" s="150">
        <f t="shared" ref="G29" si="19">SUM(G30:G33)</f>
        <v>79083036.879999995</v>
      </c>
      <c r="H29" s="150">
        <f t="shared" si="18"/>
        <v>-33102560.350000001</v>
      </c>
      <c r="I29" s="150">
        <f t="shared" si="18"/>
        <v>79366512.329999998</v>
      </c>
      <c r="J29" s="150">
        <f t="shared" si="18"/>
        <v>-33386035.799999993</v>
      </c>
      <c r="K29" s="150">
        <f t="shared" ref="K29" si="20">SUM(K30:K33)</f>
        <v>79366512.329999998</v>
      </c>
      <c r="L29" s="150">
        <f t="shared" si="18"/>
        <v>-33386035.799999993</v>
      </c>
    </row>
    <row r="30" spans="1:15" ht="21" customHeight="1" x14ac:dyDescent="0.25">
      <c r="A30" s="4"/>
      <c r="B30" s="120"/>
      <c r="C30" s="121"/>
      <c r="D30" s="132" t="s">
        <v>35</v>
      </c>
      <c r="E30" s="132"/>
      <c r="F30" s="153">
        <v>21826962.210000001</v>
      </c>
      <c r="G30" s="153">
        <v>38317645.810000002</v>
      </c>
      <c r="H30" s="157">
        <f>+F30-G30</f>
        <v>-16490683.600000001</v>
      </c>
      <c r="I30" s="153">
        <v>38414023.049999997</v>
      </c>
      <c r="J30" s="157">
        <f>+F30-I30</f>
        <v>-16587060.839999996</v>
      </c>
      <c r="K30" s="153">
        <v>38414023.049999997</v>
      </c>
      <c r="L30" s="118">
        <f t="shared" ref="L30:L32" si="21">+F30-K30</f>
        <v>-16587060.839999996</v>
      </c>
    </row>
    <row r="31" spans="1:15" ht="21" customHeight="1" x14ac:dyDescent="0.25">
      <c r="A31" s="4"/>
      <c r="B31" s="120"/>
      <c r="C31" s="121"/>
      <c r="D31" s="132" t="s">
        <v>36</v>
      </c>
      <c r="E31" s="132"/>
      <c r="F31" s="117">
        <v>23425765.309999999</v>
      </c>
      <c r="G31" s="117">
        <v>40030420.189999998</v>
      </c>
      <c r="H31" s="158">
        <f>+F31-G31</f>
        <v>-16604654.879999999</v>
      </c>
      <c r="I31" s="117">
        <v>40087648.729999997</v>
      </c>
      <c r="J31" s="158">
        <f>+F31-I31</f>
        <v>-16661883.419999998</v>
      </c>
      <c r="K31" s="117">
        <v>40087648.729999997</v>
      </c>
      <c r="L31" s="118">
        <f t="shared" si="21"/>
        <v>-16661883.419999998</v>
      </c>
    </row>
    <row r="32" spans="1:15" ht="20.25" customHeight="1" x14ac:dyDescent="0.25">
      <c r="A32" s="4"/>
      <c r="B32" s="120"/>
      <c r="C32" s="121"/>
      <c r="D32" s="159" t="s">
        <v>107</v>
      </c>
      <c r="E32" s="132"/>
      <c r="F32" s="153">
        <v>727749.01</v>
      </c>
      <c r="G32" s="153">
        <v>734970.88</v>
      </c>
      <c r="H32" s="152">
        <f>+F32-G32</f>
        <v>-7221.8699999999953</v>
      </c>
      <c r="I32" s="153">
        <v>864840.55</v>
      </c>
      <c r="J32" s="158">
        <f>+F32-I32</f>
        <v>-137091.54000000004</v>
      </c>
      <c r="K32" s="153">
        <v>864840.55</v>
      </c>
      <c r="L32" s="118">
        <f t="shared" si="21"/>
        <v>-137091.54000000004</v>
      </c>
    </row>
    <row r="33" spans="1:16" ht="15.75" hidden="1" customHeight="1" x14ac:dyDescent="0.25">
      <c r="A33" s="4"/>
      <c r="B33" s="120"/>
      <c r="C33" s="121"/>
      <c r="D33" s="132" t="s">
        <v>108</v>
      </c>
      <c r="E33" s="132"/>
      <c r="F33" s="160">
        <v>0</v>
      </c>
      <c r="G33" s="160">
        <v>0</v>
      </c>
      <c r="H33" s="161">
        <f>+F33-G33</f>
        <v>0</v>
      </c>
      <c r="I33" s="160">
        <v>0</v>
      </c>
      <c r="J33" s="161">
        <f>+F33-I33</f>
        <v>0</v>
      </c>
      <c r="K33" s="160">
        <v>0</v>
      </c>
      <c r="L33" s="161">
        <f>+H33-K33</f>
        <v>0</v>
      </c>
    </row>
    <row r="34" spans="1:16" ht="21" customHeight="1" x14ac:dyDescent="0.3">
      <c r="A34" s="4"/>
      <c r="B34" s="120"/>
      <c r="C34" s="128" t="s">
        <v>37</v>
      </c>
      <c r="D34" s="162"/>
      <c r="E34" s="163"/>
      <c r="F34" s="148">
        <f t="shared" ref="F34:L34" si="22">SUM(F35:F37)</f>
        <v>32779.1</v>
      </c>
      <c r="G34" s="148">
        <f t="shared" ref="G34" si="23">SUM(G35:G37)</f>
        <v>32779.1</v>
      </c>
      <c r="H34" s="150">
        <f t="shared" si="22"/>
        <v>0</v>
      </c>
      <c r="I34" s="148">
        <f t="shared" si="22"/>
        <v>32792.25</v>
      </c>
      <c r="J34" s="150">
        <f t="shared" si="22"/>
        <v>-13.150000000001455</v>
      </c>
      <c r="K34" s="148">
        <f t="shared" ref="K34" si="24">SUM(K35:K37)</f>
        <v>32792.25</v>
      </c>
      <c r="L34" s="150">
        <f t="shared" si="22"/>
        <v>-13.150000000001455</v>
      </c>
      <c r="P34" s="2"/>
    </row>
    <row r="35" spans="1:16" ht="21" customHeight="1" x14ac:dyDescent="0.25">
      <c r="A35" s="4"/>
      <c r="B35" s="120"/>
      <c r="C35" s="121"/>
      <c r="D35" s="132" t="s">
        <v>38</v>
      </c>
      <c r="E35" s="132"/>
      <c r="F35" s="151">
        <v>32779.1</v>
      </c>
      <c r="G35" s="151">
        <v>32779.1</v>
      </c>
      <c r="H35" s="118">
        <f>+F35-G35</f>
        <v>0</v>
      </c>
      <c r="I35" s="151">
        <v>32792.25</v>
      </c>
      <c r="J35" s="118">
        <f>+F35-I35</f>
        <v>-13.150000000001455</v>
      </c>
      <c r="K35" s="151">
        <v>32792.25</v>
      </c>
      <c r="L35" s="118">
        <f t="shared" ref="L35" si="25">+F35-K35</f>
        <v>-13.150000000001455</v>
      </c>
    </row>
    <row r="36" spans="1:16" ht="21" hidden="1" customHeight="1" x14ac:dyDescent="0.25">
      <c r="A36" s="4"/>
      <c r="B36" s="120"/>
      <c r="C36" s="121"/>
      <c r="D36" s="132" t="s">
        <v>39</v>
      </c>
      <c r="E36" s="132"/>
      <c r="F36" s="134">
        <v>0</v>
      </c>
      <c r="G36" s="134">
        <v>0</v>
      </c>
      <c r="H36" s="118">
        <f>+F36-G36</f>
        <v>0</v>
      </c>
      <c r="I36" s="134">
        <v>0</v>
      </c>
      <c r="J36" s="118">
        <f>+F36-I36</f>
        <v>0</v>
      </c>
      <c r="K36" s="134">
        <v>0</v>
      </c>
      <c r="L36" s="118">
        <f>+H36-K36</f>
        <v>0</v>
      </c>
    </row>
    <row r="37" spans="1:16" ht="21" hidden="1" customHeight="1" x14ac:dyDescent="0.25">
      <c r="A37" s="4"/>
      <c r="B37" s="120"/>
      <c r="C37" s="121"/>
      <c r="D37" s="132" t="s">
        <v>40</v>
      </c>
      <c r="E37" s="132"/>
      <c r="F37" s="123">
        <v>0</v>
      </c>
      <c r="G37" s="123">
        <v>0</v>
      </c>
      <c r="H37" s="164">
        <f>+F37-G37</f>
        <v>0</v>
      </c>
      <c r="I37" s="123">
        <v>0</v>
      </c>
      <c r="J37" s="164">
        <f>+F37-I37</f>
        <v>0</v>
      </c>
      <c r="K37" s="123">
        <v>0</v>
      </c>
      <c r="L37" s="164">
        <f>+H37-K37</f>
        <v>0</v>
      </c>
    </row>
    <row r="38" spans="1:16" ht="21" customHeight="1" x14ac:dyDescent="0.3">
      <c r="A38" s="4"/>
      <c r="B38" s="120"/>
      <c r="C38" s="128" t="s">
        <v>41</v>
      </c>
      <c r="D38" s="128"/>
      <c r="E38" s="116"/>
      <c r="F38" s="148">
        <f t="shared" ref="F38:L38" si="26">SUM(F39:F42)</f>
        <v>43356440.909999996</v>
      </c>
      <c r="G38" s="148">
        <f t="shared" ref="G38" si="27">SUM(G39:G42)</f>
        <v>44760809.960000001</v>
      </c>
      <c r="H38" s="148">
        <f t="shared" si="26"/>
        <v>-1404369.0499999984</v>
      </c>
      <c r="I38" s="148">
        <f t="shared" si="26"/>
        <v>45488909.930000007</v>
      </c>
      <c r="J38" s="148">
        <f t="shared" si="26"/>
        <v>-2132469.0200000005</v>
      </c>
      <c r="K38" s="148">
        <f t="shared" ref="K38" si="28">SUM(K39:K42)</f>
        <v>45488909.930000007</v>
      </c>
      <c r="L38" s="148">
        <f t="shared" si="26"/>
        <v>-2132469.0200000005</v>
      </c>
    </row>
    <row r="39" spans="1:16" ht="21" customHeight="1" x14ac:dyDescent="0.25">
      <c r="A39" s="4"/>
      <c r="B39" s="120"/>
      <c r="C39" s="121"/>
      <c r="D39" s="132" t="s">
        <v>42</v>
      </c>
      <c r="E39" s="132"/>
      <c r="F39" s="151">
        <v>30538394.98</v>
      </c>
      <c r="G39" s="151">
        <v>31690383.34</v>
      </c>
      <c r="H39" s="118">
        <f>+F39-G39</f>
        <v>-1151988.3599999994</v>
      </c>
      <c r="I39" s="151">
        <v>32211550.030000001</v>
      </c>
      <c r="J39" s="118">
        <f>+F39-I39</f>
        <v>-1673155.0500000007</v>
      </c>
      <c r="K39" s="151">
        <v>32211550.030000001</v>
      </c>
      <c r="L39" s="118">
        <f t="shared" ref="L39:L42" si="29">+F39-K39</f>
        <v>-1673155.0500000007</v>
      </c>
    </row>
    <row r="40" spans="1:16" ht="21" customHeight="1" x14ac:dyDescent="0.25">
      <c r="A40" s="4"/>
      <c r="B40" s="120"/>
      <c r="C40" s="121"/>
      <c r="D40" s="132" t="s">
        <v>43</v>
      </c>
      <c r="E40" s="132"/>
      <c r="F40" s="151">
        <v>14339946.380000001</v>
      </c>
      <c r="G40" s="151">
        <v>14592734.51</v>
      </c>
      <c r="H40" s="118">
        <f>+F40-G40</f>
        <v>-252788.12999999896</v>
      </c>
      <c r="I40" s="151">
        <v>14713385.470000001</v>
      </c>
      <c r="J40" s="118">
        <f>+F40-I40</f>
        <v>-373439.08999999985</v>
      </c>
      <c r="K40" s="151">
        <v>14713385.470000001</v>
      </c>
      <c r="L40" s="118">
        <f t="shared" si="29"/>
        <v>-373439.08999999985</v>
      </c>
    </row>
    <row r="41" spans="1:16" ht="21" customHeight="1" x14ac:dyDescent="0.25">
      <c r="A41" s="4"/>
      <c r="B41" s="120"/>
      <c r="C41" s="121"/>
      <c r="D41" s="132" t="s">
        <v>110</v>
      </c>
      <c r="E41" s="132"/>
      <c r="F41" s="151">
        <v>815377.9</v>
      </c>
      <c r="G41" s="151">
        <v>814940.46</v>
      </c>
      <c r="H41" s="118">
        <f>+F41-G41</f>
        <v>437.44000000006054</v>
      </c>
      <c r="I41" s="151">
        <v>882192.09</v>
      </c>
      <c r="J41" s="118">
        <f>+F41-I41</f>
        <v>-66814.189999999944</v>
      </c>
      <c r="K41" s="151">
        <v>882192.09</v>
      </c>
      <c r="L41" s="118">
        <f t="shared" si="29"/>
        <v>-66814.189999999944</v>
      </c>
    </row>
    <row r="42" spans="1:16" ht="21" customHeight="1" x14ac:dyDescent="0.25">
      <c r="A42" s="4"/>
      <c r="B42" s="120"/>
      <c r="C42" s="121"/>
      <c r="D42" s="132" t="s">
        <v>170</v>
      </c>
      <c r="E42" s="132"/>
      <c r="F42" s="165">
        <v>-2337278.35</v>
      </c>
      <c r="G42" s="165">
        <v>-2337248.35</v>
      </c>
      <c r="H42" s="164">
        <f>+F42-G42</f>
        <v>-30</v>
      </c>
      <c r="I42" s="165">
        <v>-2318217.66</v>
      </c>
      <c r="J42" s="164">
        <f>+F42-I42</f>
        <v>-19060.689999999944</v>
      </c>
      <c r="K42" s="165">
        <v>-2318217.66</v>
      </c>
      <c r="L42" s="118">
        <f t="shared" si="29"/>
        <v>-19060.689999999944</v>
      </c>
    </row>
    <row r="43" spans="1:16" ht="21" customHeight="1" x14ac:dyDescent="0.3">
      <c r="A43" s="4"/>
      <c r="B43" s="120" t="s">
        <v>173</v>
      </c>
      <c r="C43" s="128"/>
      <c r="D43" s="121"/>
      <c r="E43" s="166"/>
      <c r="F43" s="167">
        <v>-152914799.65000001</v>
      </c>
      <c r="G43" s="167">
        <v>-218423456.11000001</v>
      </c>
      <c r="H43" s="148">
        <f>+F43-G43</f>
        <v>65508656.460000008</v>
      </c>
      <c r="I43" s="167">
        <v>-220617662.50999999</v>
      </c>
      <c r="J43" s="148">
        <f>+F43-I43</f>
        <v>67702862.859999985</v>
      </c>
      <c r="K43" s="167">
        <v>-220617662.50999999</v>
      </c>
      <c r="L43" s="167">
        <f>+F43-K43</f>
        <v>67702862.859999985</v>
      </c>
    </row>
    <row r="44" spans="1:16" ht="21" customHeight="1" x14ac:dyDescent="0.25">
      <c r="A44" s="4"/>
      <c r="B44" s="120"/>
      <c r="C44" s="125"/>
      <c r="D44" s="125"/>
      <c r="E44" s="116"/>
      <c r="F44" s="141"/>
      <c r="G44" s="141"/>
      <c r="H44" s="142"/>
      <c r="I44" s="141"/>
      <c r="J44" s="142"/>
      <c r="K44" s="141"/>
      <c r="L44" s="142"/>
    </row>
    <row r="45" spans="1:16" ht="21" customHeight="1" x14ac:dyDescent="0.3">
      <c r="A45" s="4"/>
      <c r="B45" s="129" t="s">
        <v>44</v>
      </c>
      <c r="C45" s="146"/>
      <c r="D45" s="115"/>
      <c r="E45" s="126"/>
      <c r="F45" s="168">
        <f t="shared" ref="F45:L45" si="30">+F48+F49</f>
        <v>7104278.8100000015</v>
      </c>
      <c r="G45" s="168">
        <f t="shared" ref="G45" si="31">+G48+G49</f>
        <v>7253830.9600000009</v>
      </c>
      <c r="H45" s="168">
        <f t="shared" si="30"/>
        <v>-149552.14999999944</v>
      </c>
      <c r="I45" s="168">
        <f t="shared" si="30"/>
        <v>7430903.1099999994</v>
      </c>
      <c r="J45" s="168">
        <f t="shared" si="30"/>
        <v>-326624.29999999946</v>
      </c>
      <c r="K45" s="168">
        <f t="shared" ref="K45" si="32">+K48+K49</f>
        <v>7430903.1099999994</v>
      </c>
      <c r="L45" s="168">
        <f t="shared" si="30"/>
        <v>-326624.29999999946</v>
      </c>
    </row>
    <row r="46" spans="1:16" ht="21" customHeight="1" x14ac:dyDescent="0.25">
      <c r="A46" s="4"/>
      <c r="B46" s="120"/>
      <c r="C46" s="132" t="s">
        <v>45</v>
      </c>
      <c r="D46" s="121"/>
      <c r="E46" s="132"/>
      <c r="F46" s="117">
        <v>39055.96</v>
      </c>
      <c r="G46" s="117">
        <v>39055.96</v>
      </c>
      <c r="H46" s="118">
        <f>+F46-G46</f>
        <v>0</v>
      </c>
      <c r="I46" s="117">
        <v>127097.11</v>
      </c>
      <c r="J46" s="118">
        <f>+F46-I46</f>
        <v>-88041.15</v>
      </c>
      <c r="K46" s="117">
        <v>127097.11</v>
      </c>
      <c r="L46" s="118">
        <f>+F46-K46</f>
        <v>-88041.15</v>
      </c>
    </row>
    <row r="47" spans="1:16" ht="21" customHeight="1" x14ac:dyDescent="0.25">
      <c r="A47" s="4"/>
      <c r="B47" s="120"/>
      <c r="C47" s="132" t="s">
        <v>46</v>
      </c>
      <c r="D47" s="121"/>
      <c r="E47" s="132"/>
      <c r="F47" s="117">
        <v>13067232.65</v>
      </c>
      <c r="G47" s="117">
        <v>13331273.49</v>
      </c>
      <c r="H47" s="118">
        <f>+F47-G47</f>
        <v>-264040.83999999985</v>
      </c>
      <c r="I47" s="117">
        <v>13550258.17</v>
      </c>
      <c r="J47" s="118">
        <f>+F47-I47</f>
        <v>-483025.51999999955</v>
      </c>
      <c r="K47" s="117">
        <v>13550258.17</v>
      </c>
      <c r="L47" s="118">
        <f>+F47-K47</f>
        <v>-483025.51999999955</v>
      </c>
      <c r="O47" s="119"/>
    </row>
    <row r="48" spans="1:16" ht="21" customHeight="1" x14ac:dyDescent="0.25">
      <c r="A48" s="4"/>
      <c r="B48" s="120"/>
      <c r="C48" s="132" t="s">
        <v>28</v>
      </c>
      <c r="D48" s="121"/>
      <c r="E48" s="132"/>
      <c r="F48" s="137">
        <f>SUM(F46:F47)</f>
        <v>13106288.610000001</v>
      </c>
      <c r="G48" s="137">
        <f>SUM(G46:G47)</f>
        <v>13370329.450000001</v>
      </c>
      <c r="H48" s="137">
        <f>+F48-G48</f>
        <v>-264040.83999999985</v>
      </c>
      <c r="I48" s="137">
        <f>SUM(I46:I47)</f>
        <v>13677355.279999999</v>
      </c>
      <c r="J48" s="137">
        <f>SUM(J46:J47)</f>
        <v>-571066.66999999958</v>
      </c>
      <c r="K48" s="137">
        <f>SUM(K46:K47)</f>
        <v>13677355.279999999</v>
      </c>
      <c r="L48" s="137">
        <f>SUM(L46:L47)</f>
        <v>-571066.66999999958</v>
      </c>
    </row>
    <row r="49" spans="1:15" ht="21" customHeight="1" x14ac:dyDescent="0.25">
      <c r="A49" s="4"/>
      <c r="B49" s="120"/>
      <c r="C49" s="132" t="s">
        <v>47</v>
      </c>
      <c r="D49" s="121"/>
      <c r="E49" s="132"/>
      <c r="F49" s="140">
        <v>-6002009.7999999998</v>
      </c>
      <c r="G49" s="140">
        <v>-6116498.4900000002</v>
      </c>
      <c r="H49" s="169">
        <f>+F49-G49</f>
        <v>114488.69000000041</v>
      </c>
      <c r="I49" s="140">
        <v>-6246452.1699999999</v>
      </c>
      <c r="J49" s="169">
        <f>+F49-I49</f>
        <v>244442.37000000011</v>
      </c>
      <c r="K49" s="140">
        <v>-6246452.1699999999</v>
      </c>
      <c r="L49" s="169">
        <f>+F49-K49</f>
        <v>244442.37000000011</v>
      </c>
      <c r="O49" s="119"/>
    </row>
    <row r="50" spans="1:15" ht="21" customHeight="1" x14ac:dyDescent="0.25">
      <c r="A50" s="4"/>
      <c r="B50" s="120"/>
      <c r="C50" s="125"/>
      <c r="D50" s="125"/>
      <c r="E50" s="116"/>
      <c r="F50" s="141"/>
      <c r="G50" s="141"/>
      <c r="H50" s="142"/>
      <c r="I50" s="141"/>
      <c r="J50" s="142"/>
      <c r="K50" s="141"/>
      <c r="L50" s="142"/>
    </row>
    <row r="51" spans="1:15" ht="21" customHeight="1" x14ac:dyDescent="0.3">
      <c r="A51" s="4"/>
      <c r="B51" s="129" t="s">
        <v>6</v>
      </c>
      <c r="C51" s="146"/>
      <c r="D51" s="115"/>
      <c r="E51" s="126"/>
      <c r="F51" s="168">
        <f t="shared" ref="F51:L51" si="33">SUM(F52:F56)</f>
        <v>4179610.44</v>
      </c>
      <c r="G51" s="168">
        <f t="shared" ref="G51" si="34">SUM(G52:G56)</f>
        <v>4130888.9799999995</v>
      </c>
      <c r="H51" s="168">
        <f t="shared" si="33"/>
        <v>48721.460000000356</v>
      </c>
      <c r="I51" s="168">
        <f t="shared" si="33"/>
        <v>3812150.2899999996</v>
      </c>
      <c r="J51" s="168">
        <f t="shared" si="33"/>
        <v>367460.15000000031</v>
      </c>
      <c r="K51" s="168">
        <f t="shared" ref="K51" si="35">SUM(K52:K56)</f>
        <v>3812150.2899999996</v>
      </c>
      <c r="L51" s="168">
        <f t="shared" si="33"/>
        <v>367460.15000000031</v>
      </c>
    </row>
    <row r="52" spans="1:15" ht="21" customHeight="1" x14ac:dyDescent="0.25">
      <c r="A52" s="4"/>
      <c r="B52" s="170"/>
      <c r="C52" s="132" t="s">
        <v>48</v>
      </c>
      <c r="D52" s="138"/>
      <c r="E52" s="132"/>
      <c r="F52" s="134">
        <v>20058.79</v>
      </c>
      <c r="G52" s="134">
        <v>28814.04</v>
      </c>
      <c r="H52" s="118">
        <f>+F52-G52</f>
        <v>-8755.25</v>
      </c>
      <c r="I52" s="134">
        <v>18478.86</v>
      </c>
      <c r="J52" s="118">
        <f>+F52-I52</f>
        <v>1579.9300000000003</v>
      </c>
      <c r="K52" s="134">
        <v>18478.86</v>
      </c>
      <c r="L52" s="118">
        <f>+F52-K52</f>
        <v>1579.9300000000003</v>
      </c>
      <c r="N52" s="119"/>
    </row>
    <row r="53" spans="1:15" ht="21" hidden="1" customHeight="1" x14ac:dyDescent="0.25">
      <c r="A53" s="4"/>
      <c r="B53" s="170"/>
      <c r="C53" s="132" t="s">
        <v>49</v>
      </c>
      <c r="D53" s="138"/>
      <c r="E53" s="132"/>
      <c r="F53" s="134">
        <v>0</v>
      </c>
      <c r="G53" s="134">
        <v>217.42</v>
      </c>
      <c r="H53" s="118">
        <f>+F53-G53</f>
        <v>-217.42</v>
      </c>
      <c r="I53" s="134">
        <v>0</v>
      </c>
      <c r="J53" s="118">
        <f>+F53-I53</f>
        <v>0</v>
      </c>
      <c r="K53" s="134">
        <v>0</v>
      </c>
      <c r="L53" s="118">
        <f t="shared" ref="L53:L56" si="36">+F53-K53</f>
        <v>0</v>
      </c>
      <c r="N53" s="119"/>
    </row>
    <row r="54" spans="1:15" ht="21" customHeight="1" x14ac:dyDescent="0.25">
      <c r="A54" s="4"/>
      <c r="B54" s="170"/>
      <c r="C54" s="132" t="s">
        <v>50</v>
      </c>
      <c r="D54" s="138"/>
      <c r="E54" s="132"/>
      <c r="F54" s="134">
        <v>4139944.49</v>
      </c>
      <c r="G54" s="134">
        <v>4082250.36</v>
      </c>
      <c r="H54" s="118">
        <f>+F54-G54</f>
        <v>57694.130000000354</v>
      </c>
      <c r="I54" s="134">
        <v>3774672.9</v>
      </c>
      <c r="J54" s="118">
        <f>+F54-I54</f>
        <v>365271.59000000032</v>
      </c>
      <c r="K54" s="134">
        <v>3774672.9</v>
      </c>
      <c r="L54" s="118">
        <f t="shared" si="36"/>
        <v>365271.59000000032</v>
      </c>
      <c r="N54" s="119"/>
    </row>
    <row r="55" spans="1:15" ht="21" customHeight="1" x14ac:dyDescent="0.25">
      <c r="A55" s="4"/>
      <c r="B55" s="170"/>
      <c r="C55" s="132" t="s">
        <v>51</v>
      </c>
      <c r="D55" s="138"/>
      <c r="E55" s="132"/>
      <c r="F55" s="134">
        <v>18018.59</v>
      </c>
      <c r="G55" s="134">
        <v>18018.59</v>
      </c>
      <c r="H55" s="118">
        <f>+F55-G55</f>
        <v>0</v>
      </c>
      <c r="I55" s="134">
        <v>17409.96</v>
      </c>
      <c r="J55" s="118">
        <f>+F55-I55</f>
        <v>608.63000000000102</v>
      </c>
      <c r="K55" s="134">
        <v>17409.96</v>
      </c>
      <c r="L55" s="118">
        <f t="shared" si="36"/>
        <v>608.63000000000102</v>
      </c>
    </row>
    <row r="56" spans="1:15" ht="21" customHeight="1" x14ac:dyDescent="0.25">
      <c r="A56" s="4"/>
      <c r="B56" s="170"/>
      <c r="C56" s="132" t="s">
        <v>52</v>
      </c>
      <c r="D56" s="138"/>
      <c r="E56" s="132"/>
      <c r="F56" s="136">
        <v>1588.57</v>
      </c>
      <c r="G56" s="136">
        <v>1588.57</v>
      </c>
      <c r="H56" s="124">
        <f>+F56-G56</f>
        <v>0</v>
      </c>
      <c r="I56" s="136">
        <v>1588.57</v>
      </c>
      <c r="J56" s="124">
        <f>+F56-I56</f>
        <v>0</v>
      </c>
      <c r="K56" s="136">
        <v>1588.57</v>
      </c>
      <c r="L56" s="123">
        <f t="shared" si="36"/>
        <v>0</v>
      </c>
    </row>
    <row r="57" spans="1:15" ht="21" customHeight="1" x14ac:dyDescent="0.25">
      <c r="A57" s="4"/>
      <c r="B57" s="170"/>
      <c r="C57" s="115"/>
      <c r="D57" s="115"/>
      <c r="E57" s="126"/>
      <c r="F57" s="171"/>
      <c r="G57" s="171"/>
      <c r="H57" s="172"/>
      <c r="I57" s="171"/>
      <c r="J57" s="172"/>
      <c r="K57" s="171"/>
      <c r="L57" s="172"/>
    </row>
    <row r="58" spans="1:15" ht="21" customHeight="1" x14ac:dyDescent="0.3">
      <c r="A58" s="4"/>
      <c r="B58" s="129" t="s">
        <v>53</v>
      </c>
      <c r="C58" s="146"/>
      <c r="D58" s="115"/>
      <c r="E58" s="126"/>
      <c r="F58" s="168">
        <f>+F59+F60</f>
        <v>60952.890000000014</v>
      </c>
      <c r="G58" s="168">
        <f>+G59+G60</f>
        <v>47887.950000000012</v>
      </c>
      <c r="H58" s="168">
        <f>+F58-G58</f>
        <v>13064.940000000002</v>
      </c>
      <c r="I58" s="168">
        <f>+I59+I60</f>
        <v>54000.850000000035</v>
      </c>
      <c r="J58" s="168">
        <f>+J59+J60</f>
        <v>6952.039999999979</v>
      </c>
      <c r="K58" s="168">
        <f>+K59+K60</f>
        <v>54000.850000000035</v>
      </c>
      <c r="L58" s="168">
        <f>+L59+L60</f>
        <v>6952.039999999979</v>
      </c>
    </row>
    <row r="59" spans="1:15" ht="21" customHeight="1" x14ac:dyDescent="0.25">
      <c r="A59" s="4"/>
      <c r="B59" s="113"/>
      <c r="C59" s="173" t="s">
        <v>54</v>
      </c>
      <c r="D59" s="138"/>
      <c r="E59" s="173"/>
      <c r="F59" s="157">
        <v>498159.46</v>
      </c>
      <c r="G59" s="157">
        <v>483857.96</v>
      </c>
      <c r="H59" s="157">
        <f>+F59-G59</f>
        <v>14301.5</v>
      </c>
      <c r="I59" s="157">
        <v>473401.26</v>
      </c>
      <c r="J59" s="157">
        <f>+F59-I59</f>
        <v>24758.200000000012</v>
      </c>
      <c r="K59" s="157">
        <v>473401.26</v>
      </c>
      <c r="L59" s="118">
        <f t="shared" ref="L59:L60" si="37">+F59-K59</f>
        <v>24758.200000000012</v>
      </c>
    </row>
    <row r="60" spans="1:15" ht="21" customHeight="1" x14ac:dyDescent="0.25">
      <c r="A60" s="4"/>
      <c r="B60" s="174"/>
      <c r="C60" s="175" t="s">
        <v>55</v>
      </c>
      <c r="D60" s="176"/>
      <c r="E60" s="175"/>
      <c r="F60" s="155">
        <v>-437206.57</v>
      </c>
      <c r="G60" s="155">
        <v>-435970.01</v>
      </c>
      <c r="H60" s="155">
        <f>+F60-G60</f>
        <v>-1236.5599999999977</v>
      </c>
      <c r="I60" s="155">
        <v>-419400.41</v>
      </c>
      <c r="J60" s="155">
        <f>+F60-I60</f>
        <v>-17806.160000000033</v>
      </c>
      <c r="K60" s="155">
        <v>-419400.41</v>
      </c>
      <c r="L60" s="177">
        <f t="shared" si="37"/>
        <v>-17806.160000000033</v>
      </c>
    </row>
    <row r="61" spans="1:15" ht="21" customHeight="1" thickBot="1" x14ac:dyDescent="0.35">
      <c r="A61" s="4"/>
      <c r="B61" s="178" t="s">
        <v>56</v>
      </c>
      <c r="C61" s="178"/>
      <c r="D61" s="179"/>
      <c r="E61" s="180"/>
      <c r="F61" s="181">
        <f>+F8+F14+F22+F45+F51+F58</f>
        <v>110209494.65000001</v>
      </c>
      <c r="G61" s="181">
        <f>+G8+G14+G22+G45+G51+G58</f>
        <v>110441132.23000002</v>
      </c>
      <c r="H61" s="182">
        <f>+H8+H14+H22+H45+H51+H58</f>
        <v>-231637.57999999553</v>
      </c>
      <c r="I61" s="181">
        <f>+I8+I14+I22+I45+I51+I58</f>
        <v>103061577.88000003</v>
      </c>
      <c r="J61" s="182">
        <f>+F61-I61</f>
        <v>7147916.7699999809</v>
      </c>
      <c r="K61" s="181">
        <f>+K8+K14+K22+K45+K51+K58</f>
        <v>103061577.88000003</v>
      </c>
      <c r="L61" s="182">
        <f>+F61-K61</f>
        <v>7147916.7699999809</v>
      </c>
      <c r="N61" s="135"/>
    </row>
    <row r="62" spans="1:15" ht="15.75" x14ac:dyDescent="0.25">
      <c r="A62" s="4"/>
      <c r="B62" s="183"/>
      <c r="C62" s="183"/>
      <c r="D62" s="183"/>
      <c r="E62" s="184"/>
      <c r="F62" s="185"/>
      <c r="G62" s="185"/>
      <c r="H62" s="185"/>
      <c r="I62" s="185"/>
      <c r="K62" s="185"/>
    </row>
    <row r="63" spans="1:15" ht="16.5" customHeight="1" x14ac:dyDescent="0.25">
      <c r="A63" s="4"/>
      <c r="B63" s="436"/>
      <c r="C63" s="436"/>
      <c r="D63" s="436"/>
      <c r="E63" s="436"/>
      <c r="F63" s="436"/>
      <c r="G63" s="436"/>
      <c r="H63" s="436"/>
      <c r="I63" s="436"/>
      <c r="J63" s="436"/>
      <c r="K63" s="409"/>
      <c r="L63" s="398"/>
    </row>
    <row r="64" spans="1:15" ht="38.25" customHeight="1" x14ac:dyDescent="0.25">
      <c r="A64" s="4"/>
      <c r="B64" s="186"/>
      <c r="C64" s="187"/>
      <c r="D64" s="187"/>
      <c r="E64" s="188"/>
      <c r="F64" s="100" t="s">
        <v>203</v>
      </c>
      <c r="G64" s="100" t="s">
        <v>195</v>
      </c>
      <c r="H64" s="101" t="s">
        <v>194</v>
      </c>
      <c r="I64" s="100" t="s">
        <v>183</v>
      </c>
      <c r="J64" s="102" t="s">
        <v>184</v>
      </c>
      <c r="K64" s="100" t="s">
        <v>183</v>
      </c>
      <c r="L64" s="399" t="s">
        <v>184</v>
      </c>
    </row>
    <row r="65" spans="1:16" ht="15.75" x14ac:dyDescent="0.25">
      <c r="A65" s="4"/>
      <c r="B65" s="189" t="s">
        <v>57</v>
      </c>
      <c r="C65" s="190"/>
      <c r="D65" s="190"/>
      <c r="E65" s="191"/>
      <c r="F65" s="192" t="s">
        <v>18</v>
      </c>
      <c r="G65" s="193">
        <v>-2</v>
      </c>
      <c r="H65" s="194" t="s">
        <v>19</v>
      </c>
      <c r="I65" s="193">
        <v>-2</v>
      </c>
      <c r="J65" s="195" t="s">
        <v>19</v>
      </c>
      <c r="K65" s="193">
        <v>-2</v>
      </c>
      <c r="L65" s="195" t="s">
        <v>19</v>
      </c>
    </row>
    <row r="66" spans="1:16" ht="21" customHeight="1" x14ac:dyDescent="0.3">
      <c r="A66" s="4"/>
      <c r="B66" s="196" t="s">
        <v>58</v>
      </c>
      <c r="C66" s="115"/>
      <c r="D66" s="115"/>
      <c r="E66" s="197"/>
      <c r="F66" s="130">
        <f>SUM(F67:F70)</f>
        <v>515384.3</v>
      </c>
      <c r="G66" s="130">
        <f>SUM(G67:G70)</f>
        <v>460054.03</v>
      </c>
      <c r="H66" s="130">
        <f>F66-G66</f>
        <v>55330.26999999996</v>
      </c>
      <c r="I66" s="130">
        <f>SUM(I67:I70)</f>
        <v>456621.64</v>
      </c>
      <c r="J66" s="130">
        <f>SUM(J67:J70)</f>
        <v>58762.659999999982</v>
      </c>
      <c r="K66" s="130">
        <f>SUM(K67:K70)</f>
        <v>456621.64</v>
      </c>
      <c r="L66" s="130">
        <f>SUM(L67:L70)</f>
        <v>58762.659999999982</v>
      </c>
    </row>
    <row r="67" spans="1:16" ht="21" customHeight="1" x14ac:dyDescent="0.25">
      <c r="A67" s="4"/>
      <c r="B67" s="198"/>
      <c r="C67" s="199" t="s">
        <v>166</v>
      </c>
      <c r="D67" s="199"/>
      <c r="E67" s="200"/>
      <c r="F67" s="201">
        <v>102204.81</v>
      </c>
      <c r="G67" s="201">
        <v>103070.96</v>
      </c>
      <c r="H67" s="154">
        <f>+F67-G67</f>
        <v>-866.15000000000873</v>
      </c>
      <c r="I67" s="201">
        <v>68925.279999999999</v>
      </c>
      <c r="J67" s="154">
        <f>+F67-I67</f>
        <v>33279.53</v>
      </c>
      <c r="K67" s="201">
        <v>68925.279999999999</v>
      </c>
      <c r="L67" s="154">
        <f>+F67-K67</f>
        <v>33279.53</v>
      </c>
    </row>
    <row r="68" spans="1:16" ht="21" customHeight="1" x14ac:dyDescent="0.25">
      <c r="A68" s="4"/>
      <c r="B68" s="198"/>
      <c r="C68" s="199" t="s">
        <v>59</v>
      </c>
      <c r="D68" s="138"/>
      <c r="E68" s="200"/>
      <c r="F68" s="201">
        <v>42104.37</v>
      </c>
      <c r="G68" s="201">
        <v>36324.129999999997</v>
      </c>
      <c r="H68" s="154">
        <f>+F68-G68</f>
        <v>5780.2400000000052</v>
      </c>
      <c r="I68" s="201">
        <v>47766.8</v>
      </c>
      <c r="J68" s="154">
        <f>+F68-I68</f>
        <v>-5662.43</v>
      </c>
      <c r="K68" s="201">
        <v>47766.8</v>
      </c>
      <c r="L68" s="154">
        <f t="shared" ref="L68:L70" si="38">+F68-K68</f>
        <v>-5662.43</v>
      </c>
    </row>
    <row r="69" spans="1:16" ht="21" customHeight="1" x14ac:dyDescent="0.25">
      <c r="A69" s="4"/>
      <c r="B69" s="198"/>
      <c r="C69" s="199" t="s">
        <v>60</v>
      </c>
      <c r="D69" s="138"/>
      <c r="E69" s="200"/>
      <c r="F69" s="201">
        <v>369734.94</v>
      </c>
      <c r="G69" s="201">
        <v>319274.44</v>
      </c>
      <c r="H69" s="154">
        <f>+F69-G69</f>
        <v>50460.5</v>
      </c>
      <c r="I69" s="201">
        <v>338760.71</v>
      </c>
      <c r="J69" s="154">
        <f>+F69-I69</f>
        <v>30974.229999999981</v>
      </c>
      <c r="K69" s="201">
        <v>338760.71</v>
      </c>
      <c r="L69" s="154">
        <f t="shared" si="38"/>
        <v>30974.229999999981</v>
      </c>
    </row>
    <row r="70" spans="1:16" ht="21" customHeight="1" x14ac:dyDescent="0.25">
      <c r="A70" s="4"/>
      <c r="B70" s="198"/>
      <c r="C70" s="199" t="s">
        <v>61</v>
      </c>
      <c r="D70" s="138"/>
      <c r="E70" s="200"/>
      <c r="F70" s="160">
        <v>1340.18</v>
      </c>
      <c r="G70" s="160">
        <v>1384.5</v>
      </c>
      <c r="H70" s="155">
        <f>+F70-G70</f>
        <v>-44.319999999999936</v>
      </c>
      <c r="I70" s="160">
        <v>1168.8499999999999</v>
      </c>
      <c r="J70" s="155">
        <f>+F70-I70</f>
        <v>171.33000000000015</v>
      </c>
      <c r="K70" s="160">
        <v>1168.8499999999999</v>
      </c>
      <c r="L70" s="155">
        <f t="shared" si="38"/>
        <v>171.33000000000015</v>
      </c>
    </row>
    <row r="71" spans="1:16" ht="21" customHeight="1" x14ac:dyDescent="0.25">
      <c r="A71" s="4"/>
      <c r="B71" s="202"/>
      <c r="C71" s="183"/>
      <c r="D71" s="183"/>
      <c r="E71" s="184"/>
      <c r="F71" s="203"/>
      <c r="G71" s="203"/>
      <c r="H71" s="204"/>
      <c r="I71" s="203"/>
      <c r="J71" s="204"/>
      <c r="K71" s="203"/>
      <c r="L71" s="204"/>
    </row>
    <row r="72" spans="1:16" ht="21" customHeight="1" x14ac:dyDescent="0.3">
      <c r="A72" s="4"/>
      <c r="B72" s="196" t="s">
        <v>62</v>
      </c>
      <c r="C72" s="115"/>
      <c r="D72" s="115"/>
      <c r="E72" s="197"/>
      <c r="F72" s="130">
        <f t="shared" ref="F72:L72" si="39">SUM(F73:F74)</f>
        <v>111635544.59999999</v>
      </c>
      <c r="G72" s="130">
        <f t="shared" ref="G72" si="40">SUM(G73:G74)</f>
        <v>111635544.59999999</v>
      </c>
      <c r="H72" s="130">
        <f t="shared" si="39"/>
        <v>0</v>
      </c>
      <c r="I72" s="130">
        <f t="shared" si="39"/>
        <v>111979547.09999999</v>
      </c>
      <c r="J72" s="130">
        <f t="shared" si="39"/>
        <v>-344002.5</v>
      </c>
      <c r="K72" s="130">
        <f t="shared" ref="K72" si="41">SUM(K73:K74)</f>
        <v>111979547.09999999</v>
      </c>
      <c r="L72" s="130">
        <f t="shared" si="39"/>
        <v>-344002.5</v>
      </c>
    </row>
    <row r="73" spans="1:16" ht="21" customHeight="1" x14ac:dyDescent="0.25">
      <c r="A73" s="4"/>
      <c r="B73" s="205"/>
      <c r="C73" s="199" t="s">
        <v>63</v>
      </c>
      <c r="D73" s="121"/>
      <c r="E73" s="199"/>
      <c r="F73" s="206">
        <v>111635544.59999999</v>
      </c>
      <c r="G73" s="206">
        <v>111635544.59999999</v>
      </c>
      <c r="H73" s="207">
        <f>+F73-G73</f>
        <v>0</v>
      </c>
      <c r="I73" s="206">
        <v>111979547.09999999</v>
      </c>
      <c r="J73" s="207">
        <f>+F73-I73</f>
        <v>-344002.5</v>
      </c>
      <c r="K73" s="206">
        <v>111979547.09999999</v>
      </c>
      <c r="L73" s="208">
        <f>+F73-K73</f>
        <v>-344002.5</v>
      </c>
    </row>
    <row r="74" spans="1:16" ht="21" hidden="1" customHeight="1" x14ac:dyDescent="0.25">
      <c r="A74" s="4"/>
      <c r="B74" s="205"/>
      <c r="C74" s="199" t="s">
        <v>64</v>
      </c>
      <c r="D74" s="121"/>
      <c r="E74" s="199"/>
      <c r="F74" s="136">
        <v>0</v>
      </c>
      <c r="G74" s="136">
        <v>0</v>
      </c>
      <c r="H74" s="124">
        <f>+F74-G74</f>
        <v>0</v>
      </c>
      <c r="I74" s="136">
        <v>0</v>
      </c>
      <c r="J74" s="124">
        <f>+F74-I74</f>
        <v>0</v>
      </c>
      <c r="K74" s="136">
        <v>0</v>
      </c>
      <c r="L74" s="124">
        <f>+H74-K74</f>
        <v>0</v>
      </c>
    </row>
    <row r="75" spans="1:16" ht="21" customHeight="1" x14ac:dyDescent="0.25">
      <c r="A75" s="4"/>
      <c r="B75" s="205"/>
      <c r="C75" s="125"/>
      <c r="D75" s="125"/>
      <c r="E75" s="209"/>
      <c r="F75" s="141"/>
      <c r="G75" s="141"/>
      <c r="H75" s="142"/>
      <c r="I75" s="141"/>
      <c r="J75" s="142"/>
      <c r="K75" s="141"/>
      <c r="L75" s="142"/>
    </row>
    <row r="76" spans="1:16" ht="21" customHeight="1" x14ac:dyDescent="0.3">
      <c r="A76" s="4"/>
      <c r="B76" s="196" t="s">
        <v>65</v>
      </c>
      <c r="C76" s="115"/>
      <c r="D76" s="115"/>
      <c r="E76" s="197"/>
      <c r="F76" s="130">
        <f t="shared" ref="F76:L76" si="42">SUM(F77:F79)</f>
        <v>488224.98</v>
      </c>
      <c r="G76" s="130">
        <f t="shared" ref="G76" si="43">SUM(G77:G79)</f>
        <v>493707</v>
      </c>
      <c r="H76" s="130">
        <f t="shared" si="42"/>
        <v>-5482.0200000000432</v>
      </c>
      <c r="I76" s="130">
        <f t="shared" si="42"/>
        <v>499964.58999999997</v>
      </c>
      <c r="J76" s="130">
        <f t="shared" si="42"/>
        <v>-11739.610000000024</v>
      </c>
      <c r="K76" s="130">
        <f t="shared" ref="K76" si="44">SUM(K77:K79)</f>
        <v>499964.58999999997</v>
      </c>
      <c r="L76" s="130">
        <f t="shared" si="42"/>
        <v>-11739.610000000024</v>
      </c>
    </row>
    <row r="77" spans="1:16" ht="21" customHeight="1" x14ac:dyDescent="0.25">
      <c r="A77" s="4"/>
      <c r="B77" s="205"/>
      <c r="C77" s="121" t="s">
        <v>66</v>
      </c>
      <c r="D77" s="121"/>
      <c r="E77" s="4"/>
      <c r="F77" s="134">
        <v>200410.86</v>
      </c>
      <c r="G77" s="134">
        <v>200339.97</v>
      </c>
      <c r="H77" s="118">
        <f>+F77-G77</f>
        <v>70.889999999984866</v>
      </c>
      <c r="I77" s="134">
        <v>199802.35</v>
      </c>
      <c r="J77" s="118">
        <f>+F77-I77</f>
        <v>608.50999999998021</v>
      </c>
      <c r="K77" s="134">
        <v>199802.35</v>
      </c>
      <c r="L77" s="154">
        <f t="shared" ref="L77:L79" si="45">+F77-K77</f>
        <v>608.50999999998021</v>
      </c>
      <c r="P77" s="135"/>
    </row>
    <row r="78" spans="1:16" ht="21" customHeight="1" x14ac:dyDescent="0.25">
      <c r="A78" s="4"/>
      <c r="B78" s="205"/>
      <c r="C78" s="121" t="s">
        <v>65</v>
      </c>
      <c r="D78" s="121"/>
      <c r="E78" s="4"/>
      <c r="F78" s="134">
        <v>284560.12</v>
      </c>
      <c r="G78" s="134">
        <v>292844.65000000002</v>
      </c>
      <c r="H78" s="118">
        <f>+F78-G78</f>
        <v>-8284.5300000000279</v>
      </c>
      <c r="I78" s="134">
        <v>297789</v>
      </c>
      <c r="J78" s="118">
        <f>+F78-I78</f>
        <v>-13228.880000000005</v>
      </c>
      <c r="K78" s="134">
        <v>297789</v>
      </c>
      <c r="L78" s="154">
        <f t="shared" si="45"/>
        <v>-13228.880000000005</v>
      </c>
      <c r="N78" s="119"/>
      <c r="P78" s="119"/>
    </row>
    <row r="79" spans="1:16" ht="21" customHeight="1" x14ac:dyDescent="0.25">
      <c r="A79" s="4"/>
      <c r="B79" s="205"/>
      <c r="C79" s="199" t="s">
        <v>67</v>
      </c>
      <c r="D79" s="121"/>
      <c r="E79" s="199"/>
      <c r="F79" s="123">
        <v>3254</v>
      </c>
      <c r="G79" s="123">
        <v>522.38</v>
      </c>
      <c r="H79" s="118">
        <f>+F79-G79</f>
        <v>2731.62</v>
      </c>
      <c r="I79" s="123">
        <v>2373.2399999999998</v>
      </c>
      <c r="J79" s="118">
        <f>+F79-I79</f>
        <v>880.76000000000022</v>
      </c>
      <c r="K79" s="123">
        <v>2373.2399999999998</v>
      </c>
      <c r="L79" s="154">
        <f t="shared" si="45"/>
        <v>880.76000000000022</v>
      </c>
    </row>
    <row r="80" spans="1:16" ht="21" customHeight="1" x14ac:dyDescent="0.3">
      <c r="A80" s="4"/>
      <c r="B80" s="210"/>
      <c r="C80" s="211"/>
      <c r="D80" s="211"/>
      <c r="E80" s="212" t="s">
        <v>68</v>
      </c>
      <c r="F80" s="130">
        <f t="shared" ref="F80:L80" si="46">F72+F66+F76</f>
        <v>112639153.88</v>
      </c>
      <c r="G80" s="130">
        <f t="shared" ref="G80" si="47">G72+G66+G76</f>
        <v>112589305.63</v>
      </c>
      <c r="H80" s="168">
        <f t="shared" si="46"/>
        <v>49848.24999999992</v>
      </c>
      <c r="I80" s="130">
        <f t="shared" si="46"/>
        <v>112936133.33</v>
      </c>
      <c r="J80" s="168">
        <f t="shared" si="46"/>
        <v>-296979.45000000007</v>
      </c>
      <c r="K80" s="130">
        <f t="shared" ref="K80" si="48">K72+K66+K76</f>
        <v>112936133.33</v>
      </c>
      <c r="L80" s="168">
        <f t="shared" si="46"/>
        <v>-296979.45000000007</v>
      </c>
    </row>
    <row r="81" spans="1:12" ht="15.75" x14ac:dyDescent="0.25">
      <c r="A81" s="4"/>
      <c r="B81" s="205"/>
      <c r="C81" s="125"/>
      <c r="D81" s="125"/>
      <c r="E81" s="197"/>
      <c r="F81" s="213"/>
      <c r="G81" s="213"/>
      <c r="H81" s="214"/>
      <c r="I81" s="213"/>
      <c r="J81" s="214"/>
      <c r="K81" s="213"/>
      <c r="L81" s="214"/>
    </row>
    <row r="82" spans="1:12" ht="21" customHeight="1" x14ac:dyDescent="0.25">
      <c r="A82" s="4"/>
      <c r="B82" s="215" t="s">
        <v>10</v>
      </c>
      <c r="C82" s="216"/>
      <c r="D82" s="216"/>
      <c r="E82" s="217"/>
      <c r="F82" s="218"/>
      <c r="G82" s="218"/>
      <c r="H82" s="219"/>
      <c r="I82" s="218"/>
      <c r="J82" s="219"/>
      <c r="K82" s="218"/>
      <c r="L82" s="219"/>
    </row>
    <row r="83" spans="1:12" ht="21" customHeight="1" x14ac:dyDescent="0.3">
      <c r="A83" s="4"/>
      <c r="B83" s="196" t="s">
        <v>11</v>
      </c>
      <c r="C83" s="115"/>
      <c r="D83" s="115"/>
      <c r="E83" s="197"/>
      <c r="F83" s="130">
        <f t="shared" ref="F83:L83" si="49">+F84+F95+F100</f>
        <v>122968341.61999999</v>
      </c>
      <c r="G83" s="130">
        <f t="shared" ref="G83" si="50">+G84+G95+G100</f>
        <v>122968341.61999999</v>
      </c>
      <c r="H83" s="220">
        <f t="shared" si="49"/>
        <v>0</v>
      </c>
      <c r="I83" s="130">
        <f t="shared" si="49"/>
        <v>122211880.86</v>
      </c>
      <c r="J83" s="220">
        <f t="shared" si="49"/>
        <v>756460.76000000164</v>
      </c>
      <c r="K83" s="130">
        <f t="shared" ref="K83" si="51">+K84+K95+K100</f>
        <v>122211880.86</v>
      </c>
      <c r="L83" s="220">
        <f t="shared" si="49"/>
        <v>756460.76000000164</v>
      </c>
    </row>
    <row r="84" spans="1:12" ht="21" customHeight="1" x14ac:dyDescent="0.3">
      <c r="A84" s="4"/>
      <c r="B84" s="198"/>
      <c r="C84" s="115" t="s">
        <v>69</v>
      </c>
      <c r="D84" s="115"/>
      <c r="E84" s="197"/>
      <c r="F84" s="221">
        <f t="shared" ref="F84:L84" si="52">SUM(F85:F94)</f>
        <v>75262589.929999992</v>
      </c>
      <c r="G84" s="221">
        <f t="shared" ref="G84" si="53">SUM(G85:G94)</f>
        <v>75262589.929999992</v>
      </c>
      <c r="H84" s="148">
        <f t="shared" si="52"/>
        <v>0</v>
      </c>
      <c r="I84" s="221">
        <f t="shared" si="52"/>
        <v>74506129.170000002</v>
      </c>
      <c r="J84" s="148">
        <f t="shared" si="52"/>
        <v>756460.76000000164</v>
      </c>
      <c r="K84" s="221">
        <f t="shared" ref="K84" si="54">SUM(K85:K94)</f>
        <v>74506129.170000002</v>
      </c>
      <c r="L84" s="148">
        <f t="shared" si="52"/>
        <v>756460.76000000164</v>
      </c>
    </row>
    <row r="85" spans="1:12" ht="21" customHeight="1" x14ac:dyDescent="0.25">
      <c r="A85" s="4"/>
      <c r="B85" s="205"/>
      <c r="C85" s="125"/>
      <c r="D85" s="199" t="s">
        <v>70</v>
      </c>
      <c r="E85" s="199"/>
      <c r="F85" s="222">
        <v>47174927.689999998</v>
      </c>
      <c r="G85" s="222">
        <v>47174927.689999998</v>
      </c>
      <c r="H85" s="154">
        <f>+F85-G85</f>
        <v>0</v>
      </c>
      <c r="I85" s="222">
        <v>44141171.689999998</v>
      </c>
      <c r="J85" s="154">
        <f>+F85-I85</f>
        <v>3033756</v>
      </c>
      <c r="K85" s="222">
        <v>44141171.689999998</v>
      </c>
      <c r="L85" s="154">
        <f>+F85-K85</f>
        <v>3033756</v>
      </c>
    </row>
    <row r="86" spans="1:12" ht="21" customHeight="1" x14ac:dyDescent="0.25">
      <c r="A86" s="4"/>
      <c r="B86" s="205"/>
      <c r="C86" s="125"/>
      <c r="D86" s="199" t="s">
        <v>71</v>
      </c>
      <c r="E86" s="199"/>
      <c r="F86" s="222">
        <v>4223599.72</v>
      </c>
      <c r="G86" s="222">
        <v>4223599.72</v>
      </c>
      <c r="H86" s="154">
        <f>+F86-G86</f>
        <v>0</v>
      </c>
      <c r="I86" s="222">
        <v>4223599.72</v>
      </c>
      <c r="J86" s="154">
        <f>+F86-I86</f>
        <v>0</v>
      </c>
      <c r="K86" s="222">
        <v>4223599.72</v>
      </c>
      <c r="L86" s="154">
        <f t="shared" ref="L86:L94" si="55">+F86-K86</f>
        <v>0</v>
      </c>
    </row>
    <row r="87" spans="1:12" ht="21" hidden="1" customHeight="1" x14ac:dyDescent="0.25">
      <c r="A87" s="4"/>
      <c r="B87" s="205"/>
      <c r="C87" s="125"/>
      <c r="D87" s="199" t="s">
        <v>72</v>
      </c>
      <c r="E87" s="199"/>
      <c r="F87" s="222">
        <v>0</v>
      </c>
      <c r="G87" s="222">
        <v>0</v>
      </c>
      <c r="H87" s="154">
        <f t="shared" ref="H87:H93" si="56">+F87-G87</f>
        <v>0</v>
      </c>
      <c r="I87" s="222">
        <v>0</v>
      </c>
      <c r="J87" s="154">
        <f t="shared" ref="J87:J93" si="57">+F87-I87</f>
        <v>0</v>
      </c>
      <c r="K87" s="222">
        <v>0</v>
      </c>
      <c r="L87" s="154">
        <f t="shared" si="55"/>
        <v>0</v>
      </c>
    </row>
    <row r="88" spans="1:12" ht="21" customHeight="1" x14ac:dyDescent="0.25">
      <c r="A88" s="4"/>
      <c r="B88" s="205"/>
      <c r="C88" s="125"/>
      <c r="D88" s="199" t="s">
        <v>73</v>
      </c>
      <c r="E88" s="199"/>
      <c r="F88" s="222">
        <v>889660.8</v>
      </c>
      <c r="G88" s="222">
        <v>889660.8</v>
      </c>
      <c r="H88" s="154">
        <f t="shared" si="56"/>
        <v>0</v>
      </c>
      <c r="I88" s="222">
        <v>899660.80000000005</v>
      </c>
      <c r="J88" s="154">
        <f t="shared" si="57"/>
        <v>-10000</v>
      </c>
      <c r="K88" s="222">
        <v>899660.80000000005</v>
      </c>
      <c r="L88" s="154">
        <f t="shared" si="55"/>
        <v>-10000</v>
      </c>
    </row>
    <row r="89" spans="1:12" ht="21" customHeight="1" x14ac:dyDescent="0.25">
      <c r="A89" s="4"/>
      <c r="B89" s="205"/>
      <c r="C89" s="125"/>
      <c r="D89" s="199" t="s">
        <v>74</v>
      </c>
      <c r="E89" s="199"/>
      <c r="F89" s="222">
        <v>18179581.800000001</v>
      </c>
      <c r="G89" s="222">
        <v>18179581.800000001</v>
      </c>
      <c r="H89" s="154">
        <f t="shared" si="56"/>
        <v>0</v>
      </c>
      <c r="I89" s="222">
        <v>20390879.539999999</v>
      </c>
      <c r="J89" s="154">
        <f t="shared" si="57"/>
        <v>-2211297.7399999984</v>
      </c>
      <c r="K89" s="222">
        <v>20390879.539999999</v>
      </c>
      <c r="L89" s="154">
        <f t="shared" si="55"/>
        <v>-2211297.7399999984</v>
      </c>
    </row>
    <row r="90" spans="1:12" ht="21" customHeight="1" x14ac:dyDescent="0.25">
      <c r="A90" s="4"/>
      <c r="B90" s="205"/>
      <c r="C90" s="125"/>
      <c r="D90" s="199" t="s">
        <v>75</v>
      </c>
      <c r="E90" s="199"/>
      <c r="F90" s="222">
        <v>2670429.64</v>
      </c>
      <c r="G90" s="222">
        <v>2670429.64</v>
      </c>
      <c r="H90" s="154">
        <f t="shared" si="56"/>
        <v>0</v>
      </c>
      <c r="I90" s="222">
        <v>2670429.64</v>
      </c>
      <c r="J90" s="154">
        <f t="shared" si="57"/>
        <v>0</v>
      </c>
      <c r="K90" s="222">
        <v>2670429.64</v>
      </c>
      <c r="L90" s="154">
        <f t="shared" si="55"/>
        <v>0</v>
      </c>
    </row>
    <row r="91" spans="1:12" ht="21" customHeight="1" x14ac:dyDescent="0.25">
      <c r="A91" s="4"/>
      <c r="B91" s="205"/>
      <c r="C91" s="125"/>
      <c r="D91" s="199" t="s">
        <v>76</v>
      </c>
      <c r="E91" s="199"/>
      <c r="F91" s="222">
        <v>1646975.51</v>
      </c>
      <c r="G91" s="222">
        <v>1646975.51</v>
      </c>
      <c r="H91" s="154">
        <f t="shared" si="56"/>
        <v>0</v>
      </c>
      <c r="I91" s="222">
        <v>1646975.51</v>
      </c>
      <c r="J91" s="154">
        <f t="shared" si="57"/>
        <v>0</v>
      </c>
      <c r="K91" s="222">
        <v>1646975.51</v>
      </c>
      <c r="L91" s="154">
        <f t="shared" si="55"/>
        <v>0</v>
      </c>
    </row>
    <row r="92" spans="1:12" ht="21" hidden="1" customHeight="1" x14ac:dyDescent="0.25">
      <c r="A92" s="4"/>
      <c r="B92" s="205"/>
      <c r="C92" s="125"/>
      <c r="D92" s="199" t="s">
        <v>77</v>
      </c>
      <c r="E92" s="199"/>
      <c r="F92" s="222">
        <v>0</v>
      </c>
      <c r="G92" s="222">
        <v>0</v>
      </c>
      <c r="H92" s="154">
        <f t="shared" si="56"/>
        <v>0</v>
      </c>
      <c r="I92" s="222">
        <v>0</v>
      </c>
      <c r="J92" s="154">
        <f t="shared" si="57"/>
        <v>0</v>
      </c>
      <c r="K92" s="222">
        <v>0</v>
      </c>
      <c r="L92" s="154">
        <f t="shared" si="55"/>
        <v>0</v>
      </c>
    </row>
    <row r="93" spans="1:12" ht="21" customHeight="1" x14ac:dyDescent="0.25">
      <c r="A93" s="4"/>
      <c r="B93" s="205"/>
      <c r="C93" s="125"/>
      <c r="D93" s="199" t="s">
        <v>78</v>
      </c>
      <c r="E93" s="199"/>
      <c r="F93" s="222">
        <v>0</v>
      </c>
      <c r="G93" s="222">
        <v>0</v>
      </c>
      <c r="H93" s="154">
        <f t="shared" si="56"/>
        <v>0</v>
      </c>
      <c r="I93" s="222">
        <v>55997.5</v>
      </c>
      <c r="J93" s="154">
        <f t="shared" si="57"/>
        <v>-55997.5</v>
      </c>
      <c r="K93" s="222">
        <v>55997.5</v>
      </c>
      <c r="L93" s="154">
        <f t="shared" si="55"/>
        <v>-55997.5</v>
      </c>
    </row>
    <row r="94" spans="1:12" ht="21" customHeight="1" x14ac:dyDescent="0.25">
      <c r="A94" s="4"/>
      <c r="B94" s="205"/>
      <c r="C94" s="125"/>
      <c r="D94" s="199" t="s">
        <v>160</v>
      </c>
      <c r="E94" s="199"/>
      <c r="F94" s="160">
        <f>475190.5+1245.5+978.77</f>
        <v>477414.77</v>
      </c>
      <c r="G94" s="160">
        <f>475190.5+1245.5+978.77</f>
        <v>477414.77</v>
      </c>
      <c r="H94" s="155">
        <f>+F94-G94</f>
        <v>0</v>
      </c>
      <c r="I94" s="160">
        <f>475190.5+1245.5+978.77</f>
        <v>477414.77</v>
      </c>
      <c r="J94" s="155">
        <f>+F94-I94</f>
        <v>0</v>
      </c>
      <c r="K94" s="160">
        <f>475190.5+1245.5+978.77</f>
        <v>477414.77</v>
      </c>
      <c r="L94" s="154">
        <f t="shared" si="55"/>
        <v>0</v>
      </c>
    </row>
    <row r="95" spans="1:12" ht="21" customHeight="1" x14ac:dyDescent="0.3">
      <c r="A95" s="4"/>
      <c r="B95" s="205"/>
      <c r="C95" s="115" t="s">
        <v>79</v>
      </c>
      <c r="D95" s="115"/>
      <c r="E95" s="197"/>
      <c r="F95" s="221">
        <f t="shared" ref="F95:L95" si="58">SUM(F96:F98)</f>
        <v>46216987.689999998</v>
      </c>
      <c r="G95" s="221">
        <f t="shared" ref="G95" si="59">SUM(G96:G98)</f>
        <v>46216987.689999998</v>
      </c>
      <c r="H95" s="148">
        <f t="shared" si="58"/>
        <v>0</v>
      </c>
      <c r="I95" s="221">
        <f t="shared" si="58"/>
        <v>46216987.689999998</v>
      </c>
      <c r="J95" s="148">
        <f t="shared" si="58"/>
        <v>0</v>
      </c>
      <c r="K95" s="221">
        <f t="shared" ref="K95" si="60">SUM(K96:K98)</f>
        <v>46216987.689999998</v>
      </c>
      <c r="L95" s="148">
        <f t="shared" si="58"/>
        <v>0</v>
      </c>
    </row>
    <row r="96" spans="1:12" ht="21" customHeight="1" x14ac:dyDescent="0.25">
      <c r="A96" s="4"/>
      <c r="B96" s="205"/>
      <c r="C96" s="125"/>
      <c r="D96" s="199" t="s">
        <v>80</v>
      </c>
      <c r="E96" s="199"/>
      <c r="F96" s="222">
        <v>14032640.65</v>
      </c>
      <c r="G96" s="222">
        <v>14032640.65</v>
      </c>
      <c r="H96" s="154">
        <f>+F96-G96</f>
        <v>0</v>
      </c>
      <c r="I96" s="222">
        <v>14032640.65</v>
      </c>
      <c r="J96" s="154">
        <f>+F96-I96</f>
        <v>0</v>
      </c>
      <c r="K96" s="222">
        <v>14032640.65</v>
      </c>
      <c r="L96" s="154">
        <f t="shared" ref="L96:L98" si="61">+F96-K96</f>
        <v>0</v>
      </c>
    </row>
    <row r="97" spans="1:17" ht="21" customHeight="1" x14ac:dyDescent="0.25">
      <c r="A97" s="4"/>
      <c r="B97" s="205"/>
      <c r="C97" s="125"/>
      <c r="D97" s="199" t="s">
        <v>81</v>
      </c>
      <c r="E97" s="199"/>
      <c r="F97" s="222">
        <v>28571428.57</v>
      </c>
      <c r="G97" s="222">
        <v>28571428.57</v>
      </c>
      <c r="H97" s="154">
        <f>+F97-G97</f>
        <v>0</v>
      </c>
      <c r="I97" s="222">
        <v>28571428.57</v>
      </c>
      <c r="J97" s="154">
        <f>+F97-I97</f>
        <v>0</v>
      </c>
      <c r="K97" s="222">
        <v>28571428.57</v>
      </c>
      <c r="L97" s="154">
        <f t="shared" si="61"/>
        <v>0</v>
      </c>
    </row>
    <row r="98" spans="1:17" ht="21" customHeight="1" x14ac:dyDescent="0.25">
      <c r="A98" s="4"/>
      <c r="B98" s="205"/>
      <c r="C98" s="125"/>
      <c r="D98" s="199" t="s">
        <v>82</v>
      </c>
      <c r="E98" s="199"/>
      <c r="F98" s="223">
        <v>3612918.47</v>
      </c>
      <c r="G98" s="223">
        <v>3612918.47</v>
      </c>
      <c r="H98" s="177">
        <f>+F98-G98</f>
        <v>0</v>
      </c>
      <c r="I98" s="223">
        <v>3612918.47</v>
      </c>
      <c r="J98" s="177">
        <f>+F98-I98</f>
        <v>0</v>
      </c>
      <c r="K98" s="223">
        <v>3612918.47</v>
      </c>
      <c r="L98" s="154">
        <f t="shared" si="61"/>
        <v>0</v>
      </c>
    </row>
    <row r="99" spans="1:17" ht="11.25" customHeight="1" x14ac:dyDescent="0.25">
      <c r="A99" s="4"/>
      <c r="B99" s="205"/>
      <c r="C99" s="125"/>
      <c r="D99" s="199"/>
      <c r="E99" s="199"/>
      <c r="F99" s="222"/>
      <c r="G99" s="222"/>
      <c r="H99" s="157"/>
      <c r="I99" s="222"/>
      <c r="J99" s="224"/>
      <c r="K99" s="222"/>
      <c r="L99" s="224"/>
    </row>
    <row r="100" spans="1:17" ht="21" customHeight="1" x14ac:dyDescent="0.3">
      <c r="A100" s="4"/>
      <c r="B100" s="205"/>
      <c r="C100" s="115" t="s">
        <v>157</v>
      </c>
      <c r="D100" s="199"/>
      <c r="E100" s="199"/>
      <c r="F100" s="221">
        <f>+F101</f>
        <v>1488764</v>
      </c>
      <c r="G100" s="221">
        <f>+G101</f>
        <v>1488764</v>
      </c>
      <c r="H100" s="225">
        <f>+F100-G100</f>
        <v>0</v>
      </c>
      <c r="I100" s="221">
        <f>+I101</f>
        <v>1488764</v>
      </c>
      <c r="J100" s="225">
        <f>+F100-I100</f>
        <v>0</v>
      </c>
      <c r="K100" s="221">
        <f>+K101</f>
        <v>1488764</v>
      </c>
      <c r="L100" s="225">
        <f>+L101</f>
        <v>0</v>
      </c>
    </row>
    <row r="101" spans="1:17" ht="21" customHeight="1" x14ac:dyDescent="0.25">
      <c r="A101" s="4"/>
      <c r="B101" s="205"/>
      <c r="C101" s="125"/>
      <c r="D101" s="199" t="s">
        <v>158</v>
      </c>
      <c r="E101" s="199"/>
      <c r="F101" s="222">
        <v>1488764</v>
      </c>
      <c r="G101" s="222">
        <v>1488764</v>
      </c>
      <c r="H101" s="226">
        <f>+F101-G101</f>
        <v>0</v>
      </c>
      <c r="I101" s="222">
        <v>1488764</v>
      </c>
      <c r="J101" s="227">
        <f>+F101-I101</f>
        <v>0</v>
      </c>
      <c r="K101" s="222">
        <v>1488764</v>
      </c>
      <c r="L101" s="226">
        <f>+F101-K101</f>
        <v>0</v>
      </c>
    </row>
    <row r="102" spans="1:17" ht="11.25" customHeight="1" x14ac:dyDescent="0.25">
      <c r="A102" s="4"/>
      <c r="B102" s="205"/>
      <c r="C102" s="125"/>
      <c r="D102" s="125"/>
      <c r="E102" s="197"/>
      <c r="F102" s="228"/>
      <c r="G102" s="228"/>
      <c r="H102" s="127"/>
      <c r="I102" s="228"/>
      <c r="J102" s="127"/>
      <c r="K102" s="228"/>
      <c r="L102" s="127"/>
    </row>
    <row r="103" spans="1:17" ht="21" customHeight="1" x14ac:dyDescent="0.3">
      <c r="A103" s="4"/>
      <c r="B103" s="196" t="s">
        <v>12</v>
      </c>
      <c r="C103" s="115"/>
      <c r="D103" s="115"/>
      <c r="E103" s="197"/>
      <c r="F103" s="130">
        <f t="shared" ref="F103:L103" si="62">SUM(F104:F107)</f>
        <v>101048761.83000001</v>
      </c>
      <c r="G103" s="130">
        <f t="shared" ref="G103" si="63">SUM(G104:G107)</f>
        <v>100690383.43000001</v>
      </c>
      <c r="H103" s="130">
        <f t="shared" si="62"/>
        <v>358378.40000000037</v>
      </c>
      <c r="I103" s="130">
        <f t="shared" si="62"/>
        <v>96483225.210000008</v>
      </c>
      <c r="J103" s="130">
        <f t="shared" si="62"/>
        <v>4565536.620000001</v>
      </c>
      <c r="K103" s="130">
        <f t="shared" ref="K103" si="64">SUM(K104:K107)</f>
        <v>96483225.210000008</v>
      </c>
      <c r="L103" s="130">
        <f t="shared" si="62"/>
        <v>4565536.620000001</v>
      </c>
      <c r="P103" s="135"/>
    </row>
    <row r="104" spans="1:17" ht="21" customHeight="1" x14ac:dyDescent="0.25">
      <c r="A104" s="4"/>
      <c r="B104" s="205"/>
      <c r="C104" s="199" t="s">
        <v>83</v>
      </c>
      <c r="D104" s="121"/>
      <c r="E104" s="199"/>
      <c r="F104" s="229">
        <v>40026857.240000002</v>
      </c>
      <c r="G104" s="229">
        <v>40026857.240000002</v>
      </c>
      <c r="H104" s="230">
        <f>+F104-G104</f>
        <v>0</v>
      </c>
      <c r="I104" s="229">
        <v>35802360.600000001</v>
      </c>
      <c r="J104" s="230">
        <f>+F104-I104</f>
        <v>4224496.6400000006</v>
      </c>
      <c r="K104" s="229">
        <v>35802360.600000001</v>
      </c>
      <c r="L104" s="154">
        <f t="shared" ref="L104:L106" si="65">+F104-K104</f>
        <v>4224496.6400000006</v>
      </c>
    </row>
    <row r="105" spans="1:17" ht="21" customHeight="1" x14ac:dyDescent="0.25">
      <c r="A105" s="4"/>
      <c r="B105" s="205"/>
      <c r="C105" s="199" t="s">
        <v>84</v>
      </c>
      <c r="D105" s="121"/>
      <c r="E105" s="199"/>
      <c r="F105" s="229">
        <f>50356324.84-1148158.07</f>
        <v>49208166.770000003</v>
      </c>
      <c r="G105" s="229">
        <f>50356324.84-1148158.07</f>
        <v>49208166.770000003</v>
      </c>
      <c r="H105" s="230">
        <f>+F105-G105</f>
        <v>0</v>
      </c>
      <c r="I105" s="229">
        <f>50356324.84-1148158.07</f>
        <v>49208166.770000003</v>
      </c>
      <c r="J105" s="230">
        <f>+F105-I105</f>
        <v>0</v>
      </c>
      <c r="K105" s="229">
        <f>50356324.84-1148158.07</f>
        <v>49208166.770000003</v>
      </c>
      <c r="L105" s="154">
        <f t="shared" si="65"/>
        <v>0</v>
      </c>
    </row>
    <row r="106" spans="1:17" ht="21" customHeight="1" x14ac:dyDescent="0.25">
      <c r="A106" s="4"/>
      <c r="B106" s="205"/>
      <c r="C106" s="199" t="s">
        <v>106</v>
      </c>
      <c r="D106" s="121"/>
      <c r="E106" s="199"/>
      <c r="F106" s="229">
        <v>11813737.82</v>
      </c>
      <c r="G106" s="229">
        <v>11455359.42</v>
      </c>
      <c r="H106" s="230">
        <f>+F106-G106</f>
        <v>358378.40000000037</v>
      </c>
      <c r="I106" s="229">
        <v>11472697.84</v>
      </c>
      <c r="J106" s="230">
        <f>+F106-I106</f>
        <v>341039.98000000045</v>
      </c>
      <c r="K106" s="229">
        <v>11472697.84</v>
      </c>
      <c r="L106" s="154">
        <f t="shared" si="65"/>
        <v>341039.98000000045</v>
      </c>
    </row>
    <row r="107" spans="1:17" ht="21" hidden="1" customHeight="1" x14ac:dyDescent="0.25">
      <c r="A107" s="4"/>
      <c r="B107" s="205"/>
      <c r="C107" s="199" t="s">
        <v>167</v>
      </c>
      <c r="D107" s="121"/>
      <c r="E107" s="199"/>
      <c r="F107" s="134">
        <v>0</v>
      </c>
      <c r="G107" s="134">
        <v>0</v>
      </c>
      <c r="H107" s="118">
        <f>+F107-G107</f>
        <v>0</v>
      </c>
      <c r="I107" s="134">
        <v>0</v>
      </c>
      <c r="J107" s="118">
        <f>+F107-I107</f>
        <v>0</v>
      </c>
      <c r="K107" s="134">
        <v>0</v>
      </c>
      <c r="L107" s="118">
        <f>+H107-K107</f>
        <v>0</v>
      </c>
    </row>
    <row r="108" spans="1:17" ht="11.25" customHeight="1" x14ac:dyDescent="0.25">
      <c r="A108" s="4"/>
      <c r="B108" s="205"/>
      <c r="C108" s="125"/>
      <c r="D108" s="125"/>
      <c r="E108" s="197"/>
      <c r="F108" s="228"/>
      <c r="G108" s="228"/>
      <c r="H108" s="228"/>
      <c r="I108" s="228"/>
      <c r="J108" s="228"/>
      <c r="K108" s="228"/>
      <c r="L108" s="228"/>
      <c r="O108" s="119"/>
      <c r="Q108" s="2"/>
    </row>
    <row r="109" spans="1:17" ht="21" customHeight="1" x14ac:dyDescent="0.3">
      <c r="A109" s="4"/>
      <c r="B109" s="196" t="s">
        <v>13</v>
      </c>
      <c r="C109" s="115"/>
      <c r="D109" s="115"/>
      <c r="E109" s="197"/>
      <c r="F109" s="231">
        <f t="shared" ref="F109:L109" si="66">F110+F111</f>
        <v>-226446762.68000001</v>
      </c>
      <c r="G109" s="231">
        <f t="shared" ref="G109" si="67">G110+G111</f>
        <v>-225806898.44999999</v>
      </c>
      <c r="H109" s="231">
        <f t="shared" si="66"/>
        <v>-639864.23000000603</v>
      </c>
      <c r="I109" s="231">
        <f t="shared" si="66"/>
        <v>-228569661.51999998</v>
      </c>
      <c r="J109" s="231">
        <f t="shared" si="66"/>
        <v>2122898.8399999891</v>
      </c>
      <c r="K109" s="231">
        <f t="shared" ref="K109" si="68">K110+K111</f>
        <v>-228569661.51999998</v>
      </c>
      <c r="L109" s="231">
        <f t="shared" si="66"/>
        <v>2122898.8399999891</v>
      </c>
    </row>
    <row r="110" spans="1:17" ht="21" customHeight="1" x14ac:dyDescent="0.25">
      <c r="A110" s="4"/>
      <c r="B110" s="205"/>
      <c r="C110" s="199" t="s">
        <v>87</v>
      </c>
      <c r="D110" s="121"/>
      <c r="E110" s="199"/>
      <c r="F110" s="229">
        <v>-228910701.5</v>
      </c>
      <c r="G110" s="229">
        <v>-228552323.09999999</v>
      </c>
      <c r="H110" s="230">
        <f>+F110-G110</f>
        <v>-358378.40000000596</v>
      </c>
      <c r="I110" s="229">
        <v>-227865259.72999999</v>
      </c>
      <c r="J110" s="230">
        <f>+F110-I110</f>
        <v>-1045441.7700000107</v>
      </c>
      <c r="K110" s="229">
        <v>-227865259.72999999</v>
      </c>
      <c r="L110" s="154">
        <f>+F110-K110</f>
        <v>-1045441.7700000107</v>
      </c>
    </row>
    <row r="111" spans="1:17" ht="21" customHeight="1" x14ac:dyDescent="0.25">
      <c r="A111" s="4"/>
      <c r="B111" s="205"/>
      <c r="C111" s="199" t="s">
        <v>85</v>
      </c>
      <c r="D111" s="121"/>
      <c r="E111" s="199"/>
      <c r="F111" s="136">
        <v>2463938.8199999998</v>
      </c>
      <c r="G111" s="136">
        <v>2745424.65</v>
      </c>
      <c r="H111" s="124">
        <f>+F111-G111</f>
        <v>-281485.83000000007</v>
      </c>
      <c r="I111" s="136">
        <v>-704401.79</v>
      </c>
      <c r="J111" s="124">
        <f>+F111-I111</f>
        <v>3168340.61</v>
      </c>
      <c r="K111" s="136">
        <v>-704401.79</v>
      </c>
      <c r="L111" s="154">
        <f t="shared" ref="L111" si="69">+F111-K111</f>
        <v>3168340.61</v>
      </c>
      <c r="P111" s="119"/>
    </row>
    <row r="112" spans="1:17" ht="21" customHeight="1" x14ac:dyDescent="0.3">
      <c r="A112" s="4"/>
      <c r="B112" s="210"/>
      <c r="C112" s="211"/>
      <c r="D112" s="211"/>
      <c r="E112" s="232" t="s">
        <v>14</v>
      </c>
      <c r="F112" s="112">
        <f t="shared" ref="F112:L112" si="70">F83+F103+F109</f>
        <v>-2429659.2300000191</v>
      </c>
      <c r="G112" s="112">
        <f t="shared" ref="G112" si="71">G83+G103+G109</f>
        <v>-2148173.3999999762</v>
      </c>
      <c r="H112" s="112">
        <f t="shared" si="70"/>
        <v>-281485.83000000566</v>
      </c>
      <c r="I112" s="112">
        <f t="shared" si="70"/>
        <v>-9874555.4499999881</v>
      </c>
      <c r="J112" s="112">
        <f t="shared" si="70"/>
        <v>7444896.2199999914</v>
      </c>
      <c r="K112" s="112">
        <f>K83+K103+K109</f>
        <v>-9874555.4499999881</v>
      </c>
      <c r="L112" s="112">
        <f t="shared" si="70"/>
        <v>7444896.2199999914</v>
      </c>
      <c r="O112" s="119"/>
    </row>
    <row r="113" spans="1:15" ht="15.75" x14ac:dyDescent="0.25">
      <c r="A113" s="4"/>
      <c r="B113" s="205"/>
      <c r="C113" s="125"/>
      <c r="D113" s="125"/>
      <c r="E113" s="197"/>
      <c r="F113" s="127"/>
      <c r="G113" s="127"/>
      <c r="H113" s="233"/>
      <c r="I113" s="127"/>
      <c r="J113" s="233"/>
      <c r="K113" s="127"/>
      <c r="L113" s="233"/>
    </row>
    <row r="114" spans="1:15" ht="21" customHeight="1" thickBot="1" x14ac:dyDescent="0.35">
      <c r="A114" s="4"/>
      <c r="B114" s="215" t="s">
        <v>86</v>
      </c>
      <c r="C114" s="216"/>
      <c r="D114" s="216"/>
      <c r="E114" s="234"/>
      <c r="F114" s="235">
        <f>F112+F80</f>
        <v>110209494.64999998</v>
      </c>
      <c r="G114" s="235">
        <f>G112+G80</f>
        <v>110441132.23000002</v>
      </c>
      <c r="H114" s="235">
        <f>H112+H80</f>
        <v>-231637.58000000575</v>
      </c>
      <c r="I114" s="235">
        <f>I112+I80</f>
        <v>103061577.88000001</v>
      </c>
      <c r="J114" s="235">
        <f>+F114-I114</f>
        <v>7147916.769999966</v>
      </c>
      <c r="K114" s="235">
        <f>K112+K80</f>
        <v>103061577.88000001</v>
      </c>
      <c r="L114" s="235">
        <f>+F114-K114</f>
        <v>7147916.769999966</v>
      </c>
    </row>
    <row r="115" spans="1:15" ht="15" x14ac:dyDescent="0.25">
      <c r="A115" s="4"/>
      <c r="B115" s="236"/>
      <c r="C115" s="236"/>
      <c r="D115" s="236"/>
      <c r="E115" s="236"/>
      <c r="F115" s="236"/>
      <c r="G115" s="236"/>
      <c r="H115" s="236"/>
      <c r="I115" s="236"/>
      <c r="K115" s="236"/>
    </row>
    <row r="116" spans="1:15" ht="15" x14ac:dyDescent="0.25">
      <c r="A116" s="4"/>
      <c r="B116" s="236"/>
      <c r="C116" s="236"/>
      <c r="D116" s="236"/>
      <c r="E116" s="236"/>
      <c r="F116" s="236"/>
      <c r="G116" s="236"/>
      <c r="H116" s="236"/>
      <c r="I116" s="236"/>
      <c r="J116" s="236"/>
      <c r="K116" s="236"/>
      <c r="L116" s="236"/>
    </row>
    <row r="117" spans="1:15" ht="15" hidden="1" x14ac:dyDescent="0.25">
      <c r="A117" s="4"/>
      <c r="B117" s="236"/>
      <c r="C117" s="236"/>
      <c r="D117" s="236"/>
      <c r="E117" s="236"/>
      <c r="F117" s="236"/>
      <c r="G117" s="236"/>
      <c r="H117" s="236"/>
      <c r="I117" s="236"/>
      <c r="J117" s="236"/>
      <c r="K117" s="236"/>
      <c r="L117" s="236"/>
    </row>
    <row r="118" spans="1:15" ht="15" x14ac:dyDescent="0.25">
      <c r="A118" s="4"/>
      <c r="B118" s="236"/>
      <c r="C118" s="236"/>
      <c r="D118" s="236"/>
      <c r="E118" s="236"/>
      <c r="F118" s="236"/>
      <c r="G118" s="236"/>
      <c r="H118" s="236"/>
      <c r="I118" s="236"/>
      <c r="J118" s="236"/>
      <c r="K118" s="236"/>
      <c r="L118" s="236"/>
    </row>
    <row r="119" spans="1:15" ht="15" x14ac:dyDescent="0.25">
      <c r="A119" s="4"/>
      <c r="B119" s="76"/>
      <c r="C119" s="76"/>
      <c r="D119" s="76"/>
      <c r="E119" s="76"/>
      <c r="F119" s="237"/>
      <c r="G119" s="237"/>
      <c r="H119" s="237"/>
      <c r="I119" s="237"/>
      <c r="J119" s="4"/>
      <c r="K119" s="237"/>
      <c r="L119" s="4"/>
      <c r="M119" s="4"/>
      <c r="N119" s="4"/>
      <c r="O119" s="4"/>
    </row>
    <row r="120" spans="1:15" s="239" customFormat="1" ht="21.75" customHeight="1" x14ac:dyDescent="0.3">
      <c r="A120" s="238"/>
      <c r="B120" s="432" t="s">
        <v>226</v>
      </c>
      <c r="C120" s="432"/>
      <c r="D120" s="432"/>
      <c r="E120" s="432"/>
      <c r="F120" s="432"/>
      <c r="G120" s="432"/>
      <c r="H120" s="432"/>
      <c r="I120" s="432"/>
      <c r="J120" s="432"/>
      <c r="K120" s="417"/>
      <c r="M120" s="238"/>
      <c r="N120" s="238"/>
      <c r="O120" s="238"/>
    </row>
    <row r="121" spans="1:15" ht="15" x14ac:dyDescent="0.25">
      <c r="A121" s="4"/>
      <c r="B121" s="76"/>
      <c r="C121" s="76"/>
      <c r="D121" s="76"/>
      <c r="E121" s="76"/>
      <c r="F121" s="237"/>
      <c r="G121" s="237"/>
      <c r="H121" s="237"/>
      <c r="I121" s="237"/>
      <c r="J121" s="4"/>
      <c r="K121" s="237"/>
      <c r="L121" s="4"/>
      <c r="M121" s="4"/>
      <c r="N121" s="4"/>
      <c r="O121" s="4"/>
    </row>
    <row r="122" spans="1:15" ht="15" x14ac:dyDescent="0.25">
      <c r="A122" s="4"/>
      <c r="B122" s="76"/>
      <c r="C122" s="76"/>
      <c r="D122" s="76"/>
      <c r="E122" s="76"/>
      <c r="F122" s="237"/>
      <c r="G122" s="237"/>
      <c r="H122" s="237"/>
      <c r="I122" s="237"/>
      <c r="J122" s="4"/>
      <c r="K122" s="237"/>
      <c r="L122" s="4"/>
      <c r="M122" s="4"/>
      <c r="N122" s="4"/>
      <c r="O122" s="4"/>
    </row>
    <row r="123" spans="1:15" ht="15" x14ac:dyDescent="0.25">
      <c r="A123" s="4"/>
      <c r="B123" s="76"/>
      <c r="C123" s="76"/>
      <c r="D123" s="76"/>
      <c r="E123" s="76"/>
      <c r="F123" s="76"/>
      <c r="G123" s="76"/>
      <c r="H123" s="76"/>
      <c r="I123" s="76"/>
      <c r="J123" s="4"/>
      <c r="K123" s="76"/>
      <c r="L123" s="4"/>
      <c r="M123" s="4"/>
      <c r="N123" s="4"/>
      <c r="O123" s="4"/>
    </row>
    <row r="124" spans="1:15" x14ac:dyDescent="0.2">
      <c r="A124" s="4"/>
      <c r="B124" s="4"/>
      <c r="C124" s="4"/>
      <c r="D124" s="4"/>
      <c r="E124" s="4"/>
      <c r="F124" s="240"/>
      <c r="G124" s="4"/>
      <c r="H124" s="4"/>
      <c r="I124" s="4"/>
      <c r="J124" s="4"/>
      <c r="K124" s="4"/>
      <c r="L124" s="4"/>
      <c r="M124" s="4"/>
      <c r="N124" s="4"/>
      <c r="O124" s="4"/>
    </row>
    <row r="125" spans="1:15" x14ac:dyDescent="0.2">
      <c r="A125" s="4"/>
      <c r="B125" s="4"/>
      <c r="C125" s="4"/>
      <c r="D125" s="4"/>
      <c r="E125" s="4"/>
      <c r="F125" s="4"/>
      <c r="G125" s="4"/>
      <c r="H125" s="4"/>
      <c r="I125" s="4"/>
      <c r="K125" s="4"/>
    </row>
    <row r="126" spans="1:15" x14ac:dyDescent="0.2">
      <c r="A126" s="4"/>
      <c r="B126" s="4"/>
      <c r="C126" s="4"/>
      <c r="D126" s="4"/>
      <c r="E126" s="4"/>
      <c r="F126" s="4"/>
      <c r="G126" s="4"/>
      <c r="H126" s="4"/>
      <c r="I126" s="4"/>
      <c r="K126" s="4"/>
    </row>
    <row r="127" spans="1:15" x14ac:dyDescent="0.2">
      <c r="A127" s="4"/>
      <c r="B127" s="4"/>
      <c r="C127" s="4"/>
      <c r="D127" s="4"/>
      <c r="E127" s="4"/>
      <c r="F127" s="4"/>
      <c r="G127" s="4"/>
      <c r="H127" s="4"/>
      <c r="I127" s="4"/>
      <c r="K127" s="4"/>
    </row>
    <row r="128" spans="1:15" x14ac:dyDescent="0.2">
      <c r="A128" s="4"/>
      <c r="B128" s="4"/>
      <c r="C128" s="4"/>
      <c r="D128" s="4"/>
      <c r="E128" s="4"/>
      <c r="F128" s="4"/>
      <c r="G128" s="4"/>
      <c r="H128" s="4"/>
      <c r="I128" s="4"/>
      <c r="K128" s="4"/>
    </row>
    <row r="129" spans="1:11" x14ac:dyDescent="0.2">
      <c r="A129" s="4"/>
      <c r="B129" s="4"/>
      <c r="C129" s="4"/>
      <c r="D129" s="4"/>
      <c r="E129" s="4"/>
      <c r="F129" s="4"/>
      <c r="G129" s="4"/>
      <c r="H129" s="4"/>
      <c r="I129" s="4"/>
      <c r="K129" s="4"/>
    </row>
    <row r="130" spans="1:11" x14ac:dyDescent="0.2">
      <c r="A130" s="4"/>
      <c r="B130" s="4"/>
      <c r="C130" s="4"/>
      <c r="D130" s="4"/>
      <c r="E130" s="4"/>
      <c r="F130" s="4"/>
      <c r="G130" s="4"/>
      <c r="H130" s="410"/>
      <c r="I130" s="4"/>
      <c r="K130" s="4"/>
    </row>
    <row r="131" spans="1:11" x14ac:dyDescent="0.2">
      <c r="A131" s="4"/>
      <c r="B131" s="4"/>
      <c r="C131" s="4"/>
      <c r="D131" s="4"/>
      <c r="E131" s="4"/>
      <c r="F131" s="4"/>
      <c r="G131" s="4"/>
      <c r="H131" s="4"/>
      <c r="I131" s="4"/>
      <c r="K131" s="4"/>
    </row>
    <row r="132" spans="1:11" x14ac:dyDescent="0.2">
      <c r="A132" s="4"/>
      <c r="B132" s="4"/>
      <c r="C132" s="4"/>
      <c r="D132" s="4"/>
      <c r="E132" s="4"/>
      <c r="F132" s="4"/>
      <c r="G132" s="4"/>
      <c r="H132" s="411"/>
      <c r="I132" s="4"/>
      <c r="K132" s="4"/>
    </row>
    <row r="133" spans="1:11" x14ac:dyDescent="0.2">
      <c r="A133" s="4"/>
      <c r="B133" s="4"/>
      <c r="C133" s="4"/>
      <c r="D133" s="4"/>
      <c r="E133" s="4"/>
      <c r="F133" s="4"/>
      <c r="G133" s="4"/>
      <c r="H133" s="4"/>
      <c r="I133" s="4"/>
      <c r="K133" s="4"/>
    </row>
    <row r="134" spans="1:11" x14ac:dyDescent="0.2">
      <c r="A134" s="4"/>
      <c r="B134" s="4"/>
      <c r="C134" s="4"/>
      <c r="D134" s="4"/>
      <c r="E134" s="4"/>
      <c r="F134" s="4"/>
      <c r="G134" s="4"/>
      <c r="H134" s="4"/>
      <c r="I134" s="4"/>
      <c r="K134" s="4"/>
    </row>
    <row r="135" spans="1:11" x14ac:dyDescent="0.2">
      <c r="A135" s="4"/>
      <c r="B135" s="4"/>
      <c r="C135" s="4"/>
      <c r="D135" s="4"/>
      <c r="E135" s="4"/>
      <c r="F135" s="4"/>
      <c r="G135" s="4"/>
      <c r="H135" s="4"/>
      <c r="I135" s="4"/>
      <c r="K135" s="4"/>
    </row>
    <row r="136" spans="1:11" x14ac:dyDescent="0.2">
      <c r="A136" s="4"/>
      <c r="B136" s="4"/>
      <c r="C136" s="4"/>
      <c r="D136" s="4"/>
      <c r="E136" s="4"/>
      <c r="F136" s="4"/>
      <c r="G136" s="4"/>
      <c r="H136" s="4"/>
      <c r="I136" s="4"/>
      <c r="K136" s="4"/>
    </row>
    <row r="137" spans="1:11" x14ac:dyDescent="0.2">
      <c r="A137" s="4"/>
      <c r="B137" s="4"/>
      <c r="C137" s="4"/>
      <c r="D137" s="4"/>
      <c r="E137" s="4"/>
      <c r="F137" s="4"/>
      <c r="G137" s="4"/>
      <c r="H137" s="4"/>
      <c r="I137" s="4"/>
      <c r="K137" s="4"/>
    </row>
    <row r="138" spans="1:11" x14ac:dyDescent="0.2">
      <c r="A138" s="4"/>
      <c r="B138" s="4"/>
      <c r="C138" s="4"/>
      <c r="D138" s="4"/>
      <c r="E138" s="4"/>
      <c r="F138" s="4"/>
      <c r="G138" s="4"/>
      <c r="H138" s="4"/>
      <c r="I138" s="4"/>
      <c r="K138" s="4"/>
    </row>
    <row r="139" spans="1:11" x14ac:dyDescent="0.2">
      <c r="A139" s="4"/>
      <c r="B139" s="4"/>
      <c r="C139" s="4"/>
      <c r="D139" s="4"/>
      <c r="E139" s="4"/>
      <c r="F139" s="4"/>
      <c r="G139" s="4"/>
      <c r="H139" s="4"/>
      <c r="I139" s="4"/>
      <c r="K139" s="4"/>
    </row>
    <row r="140" spans="1:11" x14ac:dyDescent="0.2">
      <c r="A140" s="4"/>
      <c r="B140" s="4"/>
      <c r="C140" s="4"/>
      <c r="D140" s="4"/>
      <c r="E140" s="4"/>
      <c r="F140" s="4"/>
      <c r="G140" s="4"/>
      <c r="H140" s="4"/>
      <c r="I140" s="4"/>
      <c r="K140" s="4"/>
    </row>
    <row r="141" spans="1:11" x14ac:dyDescent="0.2">
      <c r="A141" s="4"/>
      <c r="B141" s="4"/>
      <c r="C141" s="4"/>
      <c r="D141" s="4"/>
      <c r="E141" s="4"/>
      <c r="F141" s="4"/>
      <c r="G141" s="4"/>
      <c r="H141" s="4"/>
      <c r="I141" s="4"/>
      <c r="K141" s="4"/>
    </row>
    <row r="142" spans="1:11" x14ac:dyDescent="0.2">
      <c r="A142" s="4"/>
      <c r="B142" s="4"/>
      <c r="C142" s="4"/>
      <c r="D142" s="4"/>
      <c r="E142" s="4"/>
      <c r="F142" s="4"/>
      <c r="G142" s="4"/>
      <c r="H142" s="4"/>
      <c r="I142" s="4"/>
      <c r="K142" s="4"/>
    </row>
    <row r="143" spans="1:11" x14ac:dyDescent="0.2">
      <c r="A143" s="4"/>
      <c r="B143" s="4"/>
      <c r="C143" s="4"/>
      <c r="D143" s="4"/>
      <c r="E143" s="4"/>
      <c r="F143" s="4"/>
      <c r="G143" s="4"/>
      <c r="H143" s="4"/>
      <c r="I143" s="4"/>
      <c r="K143" s="4"/>
    </row>
    <row r="144" spans="1:11" x14ac:dyDescent="0.2">
      <c r="A144" s="4"/>
      <c r="B144" s="4"/>
      <c r="C144" s="4"/>
      <c r="D144" s="4"/>
      <c r="E144" s="4"/>
      <c r="F144" s="4"/>
      <c r="G144" s="4"/>
      <c r="H144" s="4"/>
      <c r="I144" s="4"/>
      <c r="K144" s="4"/>
    </row>
  </sheetData>
  <mergeCells count="6">
    <mergeCell ref="B120:J120"/>
    <mergeCell ref="B3:J3"/>
    <mergeCell ref="B2:J2"/>
    <mergeCell ref="B5:J5"/>
    <mergeCell ref="B63:J63"/>
    <mergeCell ref="B4:J4"/>
  </mergeCells>
  <phoneticPr fontId="2" type="noConversion"/>
  <printOptions horizontalCentered="1"/>
  <pageMargins left="0.11811023622047245" right="0.11811023622047245" top="0.62992125984251968" bottom="0.27559055118110237" header="0" footer="0"/>
  <pageSetup scale="65" fitToHeight="2" orientation="portrait" r:id="rId1"/>
  <headerFooter alignWithMargins="0"/>
  <rowBreaks count="1" manualBreakCount="1">
    <brk id="6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topLeftCell="A31" workbookViewId="0">
      <selection activeCell="J46" sqref="J46"/>
    </sheetView>
  </sheetViews>
  <sheetFormatPr baseColWidth="10" defaultColWidth="8.42578125" defaultRowHeight="15" x14ac:dyDescent="0.25"/>
  <cols>
    <col min="1" max="1" width="2.28515625" style="32" customWidth="1"/>
    <col min="2" max="3" width="3.85546875" style="32" customWidth="1"/>
    <col min="4" max="4" width="49.7109375" style="32" bestFit="1" customWidth="1"/>
    <col min="5" max="5" width="21.7109375" style="32" customWidth="1"/>
    <col min="6" max="6" width="18.5703125" style="32" customWidth="1"/>
    <col min="7" max="7" width="18.42578125" style="32" customWidth="1"/>
    <col min="8" max="8" width="19.28515625" style="32" customWidth="1"/>
    <col min="9" max="9" width="17.85546875" style="32" customWidth="1"/>
    <col min="10" max="10" width="17.5703125" style="32" customWidth="1"/>
    <col min="11" max="11" width="19.5703125" style="32" customWidth="1"/>
    <col min="12" max="12" width="2" style="32" customWidth="1"/>
    <col min="13" max="13" width="8.42578125" style="32"/>
    <col min="14" max="14" width="12.5703125" style="32" hidden="1" customWidth="1"/>
    <col min="15" max="15" width="12.85546875" style="32" hidden="1" customWidth="1"/>
    <col min="16" max="16" width="8.42578125" style="32"/>
    <col min="17" max="17" width="10.42578125" style="32" bestFit="1" customWidth="1"/>
    <col min="18" max="16384" width="8.42578125" style="32"/>
  </cols>
  <sheetData>
    <row r="1" spans="1:15" x14ac:dyDescent="0.25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</row>
    <row r="2" spans="1:15" ht="23.25" x14ac:dyDescent="0.35">
      <c r="A2" s="33"/>
      <c r="B2" s="437" t="s">
        <v>9</v>
      </c>
      <c r="C2" s="437"/>
      <c r="D2" s="437"/>
      <c r="E2" s="437"/>
      <c r="F2" s="437"/>
      <c r="G2" s="437"/>
      <c r="H2" s="437"/>
      <c r="I2" s="437"/>
      <c r="J2" s="437"/>
      <c r="K2" s="437"/>
      <c r="L2" s="34"/>
    </row>
    <row r="3" spans="1:15" ht="9.75" customHeight="1" x14ac:dyDescent="0.25">
      <c r="A3" s="33"/>
      <c r="B3" s="35"/>
      <c r="C3" s="35"/>
      <c r="D3" s="36"/>
      <c r="E3" s="36"/>
      <c r="F3" s="36"/>
      <c r="G3" s="36"/>
      <c r="H3" s="36"/>
      <c r="I3" s="36"/>
      <c r="J3" s="36"/>
      <c r="K3" s="37"/>
      <c r="L3" s="34"/>
    </row>
    <row r="4" spans="1:15" ht="22.5" customHeight="1" x14ac:dyDescent="0.35">
      <c r="A4" s="33"/>
      <c r="B4" s="438" t="s">
        <v>111</v>
      </c>
      <c r="C4" s="438"/>
      <c r="D4" s="438"/>
      <c r="E4" s="438"/>
      <c r="F4" s="438"/>
      <c r="G4" s="438"/>
      <c r="H4" s="438"/>
      <c r="I4" s="438"/>
      <c r="J4" s="438"/>
      <c r="K4" s="438"/>
      <c r="L4" s="34"/>
    </row>
    <row r="5" spans="1:15" x14ac:dyDescent="0.25">
      <c r="A5" s="33"/>
      <c r="B5" s="439" t="s">
        <v>112</v>
      </c>
      <c r="C5" s="439"/>
      <c r="D5" s="439"/>
      <c r="E5" s="439"/>
      <c r="F5" s="439"/>
      <c r="G5" s="439"/>
      <c r="H5" s="439"/>
      <c r="I5" s="439"/>
      <c r="J5" s="439"/>
      <c r="K5" s="439"/>
      <c r="L5" s="34"/>
    </row>
    <row r="6" spans="1:15" ht="15.75" thickBot="1" x14ac:dyDescent="0.3">
      <c r="A6" s="33"/>
      <c r="B6" s="35"/>
      <c r="C6" s="35"/>
      <c r="D6" s="36"/>
      <c r="E6" s="36"/>
      <c r="F6" s="36"/>
      <c r="G6" s="36"/>
      <c r="H6" s="36"/>
      <c r="I6" s="36"/>
      <c r="J6" s="38"/>
      <c r="K6" s="36"/>
      <c r="L6" s="34"/>
    </row>
    <row r="7" spans="1:15" ht="21" customHeight="1" x14ac:dyDescent="0.25">
      <c r="A7" s="33"/>
      <c r="B7" s="39"/>
      <c r="C7" s="40"/>
      <c r="D7" s="41"/>
      <c r="E7" s="42" t="s">
        <v>188</v>
      </c>
      <c r="F7" s="42"/>
      <c r="G7" s="42"/>
      <c r="H7" s="42" t="s">
        <v>188</v>
      </c>
      <c r="I7" s="42"/>
      <c r="J7" s="42"/>
      <c r="K7" s="42" t="s">
        <v>188</v>
      </c>
      <c r="L7" s="34"/>
    </row>
    <row r="8" spans="1:15" ht="21" customHeight="1" thickBot="1" x14ac:dyDescent="0.3">
      <c r="A8" s="33"/>
      <c r="B8" s="43" t="s">
        <v>10</v>
      </c>
      <c r="C8" s="44"/>
      <c r="D8" s="45"/>
      <c r="E8" s="46" t="s">
        <v>174</v>
      </c>
      <c r="F8" s="47" t="s">
        <v>189</v>
      </c>
      <c r="G8" s="47" t="s">
        <v>190</v>
      </c>
      <c r="H8" s="46" t="s">
        <v>179</v>
      </c>
      <c r="I8" s="47" t="s">
        <v>189</v>
      </c>
      <c r="J8" s="47" t="s">
        <v>190</v>
      </c>
      <c r="K8" s="46" t="s">
        <v>206</v>
      </c>
      <c r="L8" s="34"/>
    </row>
    <row r="9" spans="1:15" ht="21" customHeight="1" x14ac:dyDescent="0.25">
      <c r="A9" s="33"/>
      <c r="B9" s="6" t="s">
        <v>11</v>
      </c>
      <c r="C9" s="7"/>
      <c r="D9" s="8"/>
      <c r="E9" s="9">
        <f>+E10+E22+E26</f>
        <v>122435440.73999999</v>
      </c>
      <c r="F9" s="9">
        <f>+F10+F22+F26</f>
        <v>2334246.66</v>
      </c>
      <c r="G9" s="9">
        <f>+G10+G22+G25</f>
        <v>2557806.54</v>
      </c>
      <c r="H9" s="9">
        <f>+H10+H22+H26</f>
        <v>122211880.86</v>
      </c>
      <c r="I9" s="9">
        <f>+I10+I22+I26</f>
        <v>4827946.49</v>
      </c>
      <c r="J9" s="9">
        <f>+J10+J22+J26</f>
        <v>4071485.73</v>
      </c>
      <c r="K9" s="10">
        <f>+K10+K22+K26</f>
        <v>122968341.61999999</v>
      </c>
      <c r="L9" s="34"/>
      <c r="N9" s="32">
        <v>122500620.3</v>
      </c>
      <c r="O9" s="48">
        <f>+N9-K9</f>
        <v>-467721.31999999285</v>
      </c>
    </row>
    <row r="10" spans="1:15" ht="21" customHeight="1" x14ac:dyDescent="0.4">
      <c r="A10" s="33"/>
      <c r="B10" s="6"/>
      <c r="C10" s="7" t="s">
        <v>113</v>
      </c>
      <c r="D10" s="8"/>
      <c r="E10" s="49">
        <f>SUM(E11:E21)</f>
        <v>74729689.049999997</v>
      </c>
      <c r="F10" s="49">
        <f t="shared" ref="F10:K10" si="0">SUM(F11:F21)</f>
        <v>2334246.66</v>
      </c>
      <c r="G10" s="49">
        <f t="shared" si="0"/>
        <v>2557806.54</v>
      </c>
      <c r="H10" s="49">
        <f t="shared" si="0"/>
        <v>74506129.170000002</v>
      </c>
      <c r="I10" s="49">
        <f t="shared" si="0"/>
        <v>4827946.49</v>
      </c>
      <c r="J10" s="49">
        <f t="shared" si="0"/>
        <v>4071485.73</v>
      </c>
      <c r="K10" s="50">
        <f t="shared" si="0"/>
        <v>75262589.929999992</v>
      </c>
      <c r="L10" s="34"/>
      <c r="N10" s="32">
        <v>74794868.609999999</v>
      </c>
      <c r="O10" s="48">
        <f>+N10-K10</f>
        <v>-467721.31999999285</v>
      </c>
    </row>
    <row r="11" spans="1:15" ht="21" customHeight="1" x14ac:dyDescent="0.25">
      <c r="A11" s="33"/>
      <c r="B11" s="11"/>
      <c r="C11" s="12"/>
      <c r="D11" s="13" t="s">
        <v>202</v>
      </c>
      <c r="E11" s="51">
        <v>43610171.690000005</v>
      </c>
      <c r="F11" s="51">
        <v>531000</v>
      </c>
      <c r="G11" s="51"/>
      <c r="H11" s="51">
        <f>+E11+F11-G11</f>
        <v>44141171.690000005</v>
      </c>
      <c r="I11" s="51">
        <v>3033756</v>
      </c>
      <c r="J11" s="51"/>
      <c r="K11" s="52">
        <f>+H11+I11-J11</f>
        <v>47174927.690000005</v>
      </c>
      <c r="L11" s="53"/>
    </row>
    <row r="12" spans="1:15" ht="21" customHeight="1" x14ac:dyDescent="0.25">
      <c r="A12" s="33"/>
      <c r="B12" s="11"/>
      <c r="C12" s="12"/>
      <c r="D12" s="13" t="s">
        <v>115</v>
      </c>
      <c r="E12" s="51">
        <v>4223599.7200000007</v>
      </c>
      <c r="F12" s="51"/>
      <c r="G12" s="51"/>
      <c r="H12" s="51">
        <f t="shared" ref="H12:H21" si="1">+E12+F12-G12</f>
        <v>4223599.7200000007</v>
      </c>
      <c r="I12" s="51"/>
      <c r="J12" s="51"/>
      <c r="K12" s="52">
        <f t="shared" ref="K12:K21" si="2">+H12+I12-J12</f>
        <v>4223599.7200000007</v>
      </c>
      <c r="L12" s="53"/>
      <c r="N12" s="54"/>
    </row>
    <row r="13" spans="1:15" ht="17.25" customHeight="1" x14ac:dyDescent="0.25">
      <c r="A13" s="55"/>
      <c r="B13" s="11"/>
      <c r="C13" s="12"/>
      <c r="D13" s="13" t="s">
        <v>116</v>
      </c>
      <c r="E13" s="51">
        <v>0</v>
      </c>
      <c r="F13" s="51"/>
      <c r="G13" s="51"/>
      <c r="H13" s="51">
        <f t="shared" si="1"/>
        <v>0</v>
      </c>
      <c r="I13" s="51"/>
      <c r="J13" s="51"/>
      <c r="K13" s="52">
        <f t="shared" si="2"/>
        <v>0</v>
      </c>
      <c r="L13" s="53"/>
    </row>
    <row r="14" spans="1:15" ht="20.25" customHeight="1" x14ac:dyDescent="0.25">
      <c r="A14" s="55"/>
      <c r="B14" s="11"/>
      <c r="C14" s="12"/>
      <c r="D14" s="13" t="s">
        <v>117</v>
      </c>
      <c r="E14" s="51">
        <v>949660.80000000028</v>
      </c>
      <c r="F14" s="51"/>
      <c r="G14" s="51">
        <v>50000</v>
      </c>
      <c r="H14" s="51">
        <f t="shared" si="1"/>
        <v>899660.80000000028</v>
      </c>
      <c r="I14" s="51"/>
      <c r="J14" s="51">
        <v>10000</v>
      </c>
      <c r="K14" s="52">
        <f t="shared" si="2"/>
        <v>889660.80000000028</v>
      </c>
      <c r="L14" s="53"/>
    </row>
    <row r="15" spans="1:15" ht="21" customHeight="1" x14ac:dyDescent="0.25">
      <c r="A15" s="33"/>
      <c r="B15" s="11"/>
      <c r="C15" s="12"/>
      <c r="D15" s="13" t="s">
        <v>118</v>
      </c>
      <c r="E15" s="51">
        <v>21095439.419999994</v>
      </c>
      <c r="F15" s="51">
        <v>1803246.66</v>
      </c>
      <c r="G15" s="51">
        <v>2507806.54</v>
      </c>
      <c r="H15" s="51">
        <f t="shared" si="1"/>
        <v>20390879.539999995</v>
      </c>
      <c r="I15" s="51">
        <f>1214403.31+248094+331693.18</f>
        <v>1794190.49</v>
      </c>
      <c r="J15" s="51">
        <f>3815488.23+190000</f>
        <v>4005488.23</v>
      </c>
      <c r="K15" s="52">
        <f t="shared" si="2"/>
        <v>18179581.799999993</v>
      </c>
      <c r="L15" s="53"/>
    </row>
    <row r="16" spans="1:15" ht="21" customHeight="1" x14ac:dyDescent="0.25">
      <c r="A16" s="56"/>
      <c r="B16" s="11"/>
      <c r="C16" s="12"/>
      <c r="D16" s="13" t="s">
        <v>119</v>
      </c>
      <c r="E16" s="51">
        <v>2421927.2799999998</v>
      </c>
      <c r="F16" s="51"/>
      <c r="G16" s="51">
        <v>0</v>
      </c>
      <c r="H16" s="51">
        <f t="shared" si="1"/>
        <v>2421927.2799999998</v>
      </c>
      <c r="I16" s="51"/>
      <c r="J16" s="51">
        <v>0</v>
      </c>
      <c r="K16" s="52">
        <f t="shared" si="2"/>
        <v>2421927.2799999998</v>
      </c>
      <c r="L16" s="53"/>
    </row>
    <row r="17" spans="1:17" ht="21" customHeight="1" x14ac:dyDescent="0.25">
      <c r="A17" s="56"/>
      <c r="B17" s="11"/>
      <c r="C17" s="12"/>
      <c r="D17" s="13" t="s">
        <v>201</v>
      </c>
      <c r="E17" s="51">
        <v>475190.5</v>
      </c>
      <c r="F17" s="51"/>
      <c r="G17" s="51"/>
      <c r="H17" s="51">
        <f t="shared" si="1"/>
        <v>475190.5</v>
      </c>
      <c r="I17" s="51">
        <f>1794190.49-I15</f>
        <v>0</v>
      </c>
      <c r="J17" s="51"/>
      <c r="K17" s="52">
        <f t="shared" si="2"/>
        <v>475190.5</v>
      </c>
      <c r="L17" s="53"/>
    </row>
    <row r="18" spans="1:17" ht="21" customHeight="1" x14ac:dyDescent="0.25">
      <c r="A18" s="56"/>
      <c r="B18" s="11"/>
      <c r="C18" s="12"/>
      <c r="D18" s="13" t="s">
        <v>120</v>
      </c>
      <c r="E18" s="51">
        <v>1646975.51</v>
      </c>
      <c r="F18" s="51"/>
      <c r="G18" s="51"/>
      <c r="H18" s="51">
        <f t="shared" si="1"/>
        <v>1646975.51</v>
      </c>
      <c r="I18" s="51"/>
      <c r="J18" s="51"/>
      <c r="K18" s="52">
        <f t="shared" si="2"/>
        <v>1646975.51</v>
      </c>
      <c r="L18" s="53"/>
    </row>
    <row r="19" spans="1:17" ht="21" customHeight="1" x14ac:dyDescent="0.25">
      <c r="A19" s="56"/>
      <c r="B19" s="11"/>
      <c r="C19" s="12"/>
      <c r="D19" s="13" t="s">
        <v>121</v>
      </c>
      <c r="E19" s="51">
        <v>55997.5</v>
      </c>
      <c r="F19" s="51"/>
      <c r="G19" s="51"/>
      <c r="H19" s="51">
        <f t="shared" si="1"/>
        <v>55997.5</v>
      </c>
      <c r="I19" s="51"/>
      <c r="J19" s="51">
        <v>55997.5</v>
      </c>
      <c r="K19" s="52">
        <f t="shared" si="2"/>
        <v>0</v>
      </c>
      <c r="L19" s="53"/>
    </row>
    <row r="20" spans="1:17" ht="20.25" customHeight="1" x14ac:dyDescent="0.25">
      <c r="A20" s="55"/>
      <c r="B20" s="11"/>
      <c r="C20" s="12"/>
      <c r="D20" s="13" t="s">
        <v>122</v>
      </c>
      <c r="E20" s="51">
        <v>250726.62999999998</v>
      </c>
      <c r="F20" s="51">
        <v>0</v>
      </c>
      <c r="G20" s="51"/>
      <c r="H20" s="51">
        <f t="shared" si="1"/>
        <v>250726.62999999998</v>
      </c>
      <c r="I20" s="51">
        <v>0</v>
      </c>
      <c r="J20" s="51"/>
      <c r="K20" s="52">
        <f t="shared" si="2"/>
        <v>250726.62999999998</v>
      </c>
      <c r="L20" s="53"/>
    </row>
    <row r="21" spans="1:17" ht="3" customHeight="1" x14ac:dyDescent="0.4">
      <c r="A21" s="56"/>
      <c r="B21" s="11"/>
      <c r="C21" s="8"/>
      <c r="D21" s="14" t="s">
        <v>123</v>
      </c>
      <c r="E21" s="49">
        <v>0</v>
      </c>
      <c r="F21" s="49">
        <v>0</v>
      </c>
      <c r="G21" s="49">
        <v>0</v>
      </c>
      <c r="H21" s="49">
        <f t="shared" si="1"/>
        <v>0</v>
      </c>
      <c r="I21" s="49">
        <v>0</v>
      </c>
      <c r="J21" s="49">
        <v>0</v>
      </c>
      <c r="K21" s="50">
        <f t="shared" si="2"/>
        <v>0</v>
      </c>
      <c r="L21" s="34"/>
    </row>
    <row r="22" spans="1:17" ht="21" customHeight="1" x14ac:dyDescent="0.4">
      <c r="A22" s="56"/>
      <c r="B22" s="11"/>
      <c r="C22" s="15" t="s">
        <v>124</v>
      </c>
      <c r="D22" s="14"/>
      <c r="E22" s="49">
        <f t="shared" ref="E22:J22" si="3">SUM(E23:E25)</f>
        <v>46216987.689999998</v>
      </c>
      <c r="F22" s="49">
        <f>SUM(F23:F25)</f>
        <v>0</v>
      </c>
      <c r="G22" s="49">
        <f>SUM(G23:G25)</f>
        <v>0</v>
      </c>
      <c r="H22" s="49">
        <f t="shared" si="3"/>
        <v>46216987.689999998</v>
      </c>
      <c r="I22" s="49">
        <f t="shared" si="3"/>
        <v>0</v>
      </c>
      <c r="J22" s="49">
        <f t="shared" si="3"/>
        <v>0</v>
      </c>
      <c r="K22" s="50">
        <f t="shared" ref="K22:K27" si="4">+H22+I22-J22</f>
        <v>46216987.689999998</v>
      </c>
      <c r="L22" s="34"/>
      <c r="N22" s="32">
        <v>46216987.689999998</v>
      </c>
      <c r="O22" s="48">
        <f>+N22-K22</f>
        <v>0</v>
      </c>
    </row>
    <row r="23" spans="1:17" ht="18" customHeight="1" x14ac:dyDescent="0.25">
      <c r="A23" s="56"/>
      <c r="B23" s="11"/>
      <c r="C23" s="8"/>
      <c r="D23" s="13" t="s">
        <v>114</v>
      </c>
      <c r="E23" s="51">
        <v>14032640.65</v>
      </c>
      <c r="F23" s="51"/>
      <c r="G23" s="51"/>
      <c r="H23" s="51">
        <f>+E23+F23-G23</f>
        <v>14032640.65</v>
      </c>
      <c r="I23" s="51"/>
      <c r="J23" s="51"/>
      <c r="K23" s="52">
        <f t="shared" si="4"/>
        <v>14032640.65</v>
      </c>
      <c r="L23" s="53"/>
    </row>
    <row r="24" spans="1:17" ht="21" customHeight="1" x14ac:dyDescent="0.25">
      <c r="A24" s="56"/>
      <c r="B24" s="11"/>
      <c r="C24" s="8"/>
      <c r="D24" s="13" t="s">
        <v>125</v>
      </c>
      <c r="E24" s="51">
        <v>28571428.57</v>
      </c>
      <c r="F24" s="51"/>
      <c r="G24" s="51"/>
      <c r="H24" s="51">
        <f>+E24+F24-G24</f>
        <v>28571428.57</v>
      </c>
      <c r="I24" s="51"/>
      <c r="J24" s="51"/>
      <c r="K24" s="52">
        <f t="shared" si="4"/>
        <v>28571428.57</v>
      </c>
      <c r="L24" s="53"/>
    </row>
    <row r="25" spans="1:17" ht="21" customHeight="1" x14ac:dyDescent="0.4">
      <c r="A25" s="56"/>
      <c r="B25" s="11"/>
      <c r="C25" s="8"/>
      <c r="D25" s="13" t="s">
        <v>115</v>
      </c>
      <c r="E25" s="57">
        <v>3612918.47</v>
      </c>
      <c r="F25" s="57">
        <v>0</v>
      </c>
      <c r="G25" s="57">
        <v>0</v>
      </c>
      <c r="H25" s="57">
        <f>+E25+F25-G25</f>
        <v>3612918.47</v>
      </c>
      <c r="I25" s="57">
        <v>0</v>
      </c>
      <c r="J25" s="57">
        <v>0</v>
      </c>
      <c r="K25" s="58">
        <f t="shared" si="4"/>
        <v>3612918.47</v>
      </c>
      <c r="L25" s="53"/>
    </row>
    <row r="26" spans="1:17" ht="21" customHeight="1" x14ac:dyDescent="0.4">
      <c r="A26" s="56"/>
      <c r="B26" s="11"/>
      <c r="C26" s="15" t="s">
        <v>157</v>
      </c>
      <c r="D26" s="14"/>
      <c r="E26" s="49">
        <f>+E27</f>
        <v>1488764</v>
      </c>
      <c r="F26" s="49">
        <f>SUM(F27:F28)</f>
        <v>0</v>
      </c>
      <c r="G26" s="49">
        <f>SUM(G27:G28)</f>
        <v>0</v>
      </c>
      <c r="H26" s="49">
        <f>+H27</f>
        <v>1488764</v>
      </c>
      <c r="I26" s="49">
        <f>SUM(I27:I28)</f>
        <v>0</v>
      </c>
      <c r="J26" s="49">
        <f>SUM(J27:J28)</f>
        <v>0</v>
      </c>
      <c r="K26" s="50">
        <f t="shared" si="4"/>
        <v>1488764</v>
      </c>
      <c r="L26" s="34"/>
      <c r="N26" s="32">
        <v>1488764</v>
      </c>
      <c r="O26" s="48">
        <f>+N26-K26</f>
        <v>0</v>
      </c>
    </row>
    <row r="27" spans="1:17" ht="21" customHeight="1" x14ac:dyDescent="0.4">
      <c r="A27" s="56"/>
      <c r="B27" s="11"/>
      <c r="C27" s="8"/>
      <c r="D27" s="13" t="s">
        <v>158</v>
      </c>
      <c r="E27" s="51">
        <v>1488764</v>
      </c>
      <c r="F27" s="51">
        <v>0</v>
      </c>
      <c r="G27" s="51"/>
      <c r="H27" s="51">
        <f>+E27+F27-G27</f>
        <v>1488764</v>
      </c>
      <c r="I27" s="51"/>
      <c r="J27" s="51"/>
      <c r="K27" s="58">
        <f t="shared" si="4"/>
        <v>1488764</v>
      </c>
      <c r="L27" s="53"/>
    </row>
    <row r="28" spans="1:17" ht="6" customHeight="1" x14ac:dyDescent="0.25">
      <c r="A28" s="56"/>
      <c r="B28" s="11"/>
      <c r="C28" s="8"/>
      <c r="D28" s="8"/>
      <c r="E28" s="16"/>
      <c r="F28" s="16"/>
      <c r="G28" s="16"/>
      <c r="H28" s="16"/>
      <c r="I28" s="16"/>
      <c r="J28" s="16"/>
      <c r="K28" s="17"/>
      <c r="L28" s="34"/>
    </row>
    <row r="29" spans="1:17" ht="21" customHeight="1" x14ac:dyDescent="0.25">
      <c r="A29" s="33"/>
      <c r="B29" s="6" t="s">
        <v>7</v>
      </c>
      <c r="C29" s="7"/>
      <c r="D29" s="8"/>
      <c r="E29" s="9">
        <f t="shared" ref="E29:K29" si="5">SUM(E30:E33)</f>
        <v>87009573.010000005</v>
      </c>
      <c r="F29" s="9">
        <f t="shared" si="5"/>
        <v>12372110.57</v>
      </c>
      <c r="G29" s="9">
        <f t="shared" si="5"/>
        <v>2898458.37</v>
      </c>
      <c r="H29" s="9">
        <f t="shared" si="5"/>
        <v>96483225.210000008</v>
      </c>
      <c r="I29" s="9">
        <f t="shared" si="5"/>
        <v>8658244.2799999993</v>
      </c>
      <c r="J29" s="9">
        <f t="shared" si="5"/>
        <v>4092707.66</v>
      </c>
      <c r="K29" s="9">
        <f t="shared" si="5"/>
        <v>101048761.83</v>
      </c>
      <c r="L29" s="34"/>
      <c r="N29" s="32">
        <v>77513796.829999998</v>
      </c>
      <c r="O29" s="48">
        <f>+N29-K29</f>
        <v>-23534965</v>
      </c>
    </row>
    <row r="30" spans="1:17" ht="21" customHeight="1" x14ac:dyDescent="0.25">
      <c r="A30" s="33"/>
      <c r="B30" s="11"/>
      <c r="C30" s="13" t="s">
        <v>197</v>
      </c>
      <c r="D30" s="12"/>
      <c r="E30" s="51">
        <v>26800366.990000002</v>
      </c>
      <c r="F30" s="51">
        <v>9114800.1500000004</v>
      </c>
      <c r="G30" s="51">
        <v>112806.54</v>
      </c>
      <c r="H30" s="51">
        <f>+E30+F30-G30</f>
        <v>35802360.600000001</v>
      </c>
      <c r="I30" s="51">
        <v>7379984.8700000001</v>
      </c>
      <c r="J30" s="51">
        <v>3155488.23</v>
      </c>
      <c r="K30" s="52">
        <f>+H30+I30-J30</f>
        <v>40026857.240000002</v>
      </c>
      <c r="L30" s="53"/>
    </row>
    <row r="31" spans="1:17" ht="21" customHeight="1" x14ac:dyDescent="0.25">
      <c r="A31" s="33"/>
      <c r="B31" s="11"/>
      <c r="C31" s="13" t="s">
        <v>198</v>
      </c>
      <c r="D31" s="12"/>
      <c r="E31" s="51">
        <v>49208166.770000003</v>
      </c>
      <c r="F31" s="51">
        <v>0</v>
      </c>
      <c r="G31" s="51">
        <v>0</v>
      </c>
      <c r="H31" s="51">
        <f>+E31+G31-F31</f>
        <v>49208166.770000003</v>
      </c>
      <c r="I31" s="51">
        <v>0</v>
      </c>
      <c r="J31" s="51">
        <v>0</v>
      </c>
      <c r="K31" s="52">
        <f>+H31+J31-I31</f>
        <v>49208166.770000003</v>
      </c>
      <c r="L31" s="53"/>
    </row>
    <row r="32" spans="1:17" ht="21" customHeight="1" x14ac:dyDescent="0.25">
      <c r="A32" s="33"/>
      <c r="B32" s="11"/>
      <c r="C32" s="13" t="s">
        <v>199</v>
      </c>
      <c r="D32" s="12"/>
      <c r="E32" s="51">
        <v>11001039.249999998</v>
      </c>
      <c r="F32" s="51">
        <v>3257310.42</v>
      </c>
      <c r="G32" s="51">
        <v>2785651.83</v>
      </c>
      <c r="H32" s="51">
        <f>+E32+F32-G32</f>
        <v>11472697.839999998</v>
      </c>
      <c r="I32" s="51">
        <v>1278259.4099999999</v>
      </c>
      <c r="J32" s="51">
        <v>937219.43</v>
      </c>
      <c r="K32" s="52">
        <f>+H32+I32-J32</f>
        <v>11813737.819999998</v>
      </c>
      <c r="L32" s="53"/>
      <c r="Q32" s="59"/>
    </row>
    <row r="33" spans="1:17" ht="20.25" customHeight="1" x14ac:dyDescent="0.25">
      <c r="A33" s="33"/>
      <c r="B33" s="11"/>
      <c r="C33" s="13" t="s">
        <v>200</v>
      </c>
      <c r="D33" s="12"/>
      <c r="E33" s="51">
        <v>0</v>
      </c>
      <c r="F33" s="51">
        <v>0</v>
      </c>
      <c r="G33" s="51">
        <v>0</v>
      </c>
      <c r="H33" s="51">
        <f>+E33+F33-G33</f>
        <v>0</v>
      </c>
      <c r="I33" s="51">
        <v>0</v>
      </c>
      <c r="J33" s="51">
        <v>0</v>
      </c>
      <c r="K33" s="52">
        <f>+H33+I33-J33</f>
        <v>0</v>
      </c>
      <c r="L33" s="53"/>
      <c r="N33" s="54"/>
    </row>
    <row r="34" spans="1:17" ht="8.25" customHeight="1" x14ac:dyDescent="0.25">
      <c r="A34" s="33"/>
      <c r="B34" s="11"/>
      <c r="C34" s="8"/>
      <c r="D34" s="8"/>
      <c r="E34" s="16"/>
      <c r="F34" s="16"/>
      <c r="G34" s="16"/>
      <c r="H34" s="16"/>
      <c r="I34" s="16"/>
      <c r="J34" s="16"/>
      <c r="K34" s="17"/>
      <c r="L34" s="34"/>
    </row>
    <row r="35" spans="1:17" ht="21" customHeight="1" x14ac:dyDescent="0.25">
      <c r="A35" s="33"/>
      <c r="B35" s="6" t="s">
        <v>13</v>
      </c>
      <c r="C35" s="7"/>
      <c r="D35" s="8"/>
      <c r="E35" s="9">
        <f t="shared" ref="E35:K35" si="6">+E36+E37</f>
        <v>-227393601.13999996</v>
      </c>
      <c r="F35" s="9">
        <f t="shared" si="6"/>
        <v>1766438.56</v>
      </c>
      <c r="G35" s="9">
        <f t="shared" si="6"/>
        <v>2942498.94</v>
      </c>
      <c r="H35" s="9">
        <f t="shared" si="6"/>
        <v>-228569661.51999995</v>
      </c>
      <c r="I35" s="9">
        <f t="shared" si="6"/>
        <v>3938340.61</v>
      </c>
      <c r="J35" s="9">
        <f t="shared" si="6"/>
        <v>1815441.77</v>
      </c>
      <c r="K35" s="10">
        <f t="shared" si="6"/>
        <v>-226446762.67999998</v>
      </c>
      <c r="L35" s="34"/>
      <c r="N35" s="32">
        <v>231125346.93000001</v>
      </c>
      <c r="O35" s="48">
        <f>+N35-K35</f>
        <v>457572109.61000001</v>
      </c>
    </row>
    <row r="36" spans="1:17" ht="21" customHeight="1" x14ac:dyDescent="0.25">
      <c r="A36" s="33"/>
      <c r="B36" s="11"/>
      <c r="C36" s="13" t="s">
        <v>126</v>
      </c>
      <c r="D36" s="12"/>
      <c r="E36" s="51">
        <v>-227343358.43999997</v>
      </c>
      <c r="F36" s="51">
        <v>1716195.86</v>
      </c>
      <c r="G36" s="51">
        <v>2238097.15</v>
      </c>
      <c r="H36" s="51">
        <f>+E36+F36-G36</f>
        <v>-227865259.72999996</v>
      </c>
      <c r="I36" s="51">
        <f>580000+190000</f>
        <v>770000</v>
      </c>
      <c r="J36" s="51">
        <f>704401.79+60132.05+692529.53+358378.4</f>
        <v>1815441.77</v>
      </c>
      <c r="K36" s="52">
        <f>+H36+I36-J36</f>
        <v>-228910701.49999997</v>
      </c>
      <c r="L36" s="53"/>
      <c r="O36" s="54"/>
    </row>
    <row r="37" spans="1:17" ht="21" customHeight="1" x14ac:dyDescent="0.25">
      <c r="A37" s="60"/>
      <c r="B37" s="11"/>
      <c r="C37" s="13" t="s">
        <v>127</v>
      </c>
      <c r="D37" s="12"/>
      <c r="E37" s="61">
        <v>-50242.700000000463</v>
      </c>
      <c r="F37" s="61">
        <v>50242.7</v>
      </c>
      <c r="G37" s="61">
        <v>704401.79</v>
      </c>
      <c r="H37" s="61">
        <f>+E37+F37-G37</f>
        <v>-704401.7900000005</v>
      </c>
      <c r="I37" s="61">
        <f>704401.79+2463938.82</f>
        <v>3168340.61</v>
      </c>
      <c r="J37" s="61">
        <v>0</v>
      </c>
      <c r="K37" s="52">
        <f>+H37+I37-J37</f>
        <v>2463938.8199999994</v>
      </c>
      <c r="L37" s="53"/>
      <c r="Q37" s="54"/>
    </row>
    <row r="38" spans="1:17" ht="21" customHeight="1" x14ac:dyDescent="0.25">
      <c r="A38" s="33"/>
      <c r="B38" s="18"/>
      <c r="C38" s="19"/>
      <c r="D38" s="20" t="s">
        <v>14</v>
      </c>
      <c r="E38" s="21">
        <f t="shared" ref="E38:K38" si="7">+E9+E29+E35</f>
        <v>-17948587.389999956</v>
      </c>
      <c r="F38" s="21">
        <f t="shared" si="7"/>
        <v>16472795.790000001</v>
      </c>
      <c r="G38" s="21">
        <f t="shared" si="7"/>
        <v>8398763.8499999996</v>
      </c>
      <c r="H38" s="21">
        <f t="shared" si="7"/>
        <v>-9874555.4499999583</v>
      </c>
      <c r="I38" s="21">
        <f t="shared" si="7"/>
        <v>17424531.379999999</v>
      </c>
      <c r="J38" s="21">
        <f t="shared" si="7"/>
        <v>9979635.1600000001</v>
      </c>
      <c r="K38" s="22">
        <f t="shared" si="7"/>
        <v>-2429659.2299999893</v>
      </c>
      <c r="L38" s="34"/>
      <c r="N38" s="59"/>
    </row>
    <row r="39" spans="1:17" ht="4.5" customHeight="1" thickBot="1" x14ac:dyDescent="0.3">
      <c r="A39" s="33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34"/>
      <c r="N39" s="54"/>
    </row>
    <row r="40" spans="1:17" x14ac:dyDescent="0.25">
      <c r="A40" s="33"/>
      <c r="B40" s="8"/>
      <c r="C40" s="8"/>
      <c r="D40" s="8"/>
      <c r="E40" s="62"/>
      <c r="F40" s="63"/>
      <c r="G40" s="63"/>
      <c r="H40" s="63"/>
      <c r="I40" s="63"/>
      <c r="J40" s="63"/>
      <c r="K40" s="63"/>
      <c r="L40" s="34"/>
      <c r="N40" s="54"/>
    </row>
    <row r="41" spans="1:17" hidden="1" x14ac:dyDescent="0.25">
      <c r="A41" s="33"/>
      <c r="B41" s="8"/>
      <c r="C41" s="8"/>
      <c r="D41" s="8"/>
      <c r="E41" s="62"/>
      <c r="F41" s="63"/>
      <c r="G41" s="63"/>
      <c r="H41" s="63"/>
      <c r="I41" s="63"/>
      <c r="J41" s="63"/>
      <c r="K41" s="63"/>
      <c r="L41" s="34"/>
    </row>
    <row r="42" spans="1:17" hidden="1" x14ac:dyDescent="0.25">
      <c r="A42" s="33"/>
      <c r="B42" s="8"/>
      <c r="C42" s="8"/>
      <c r="D42" s="8"/>
      <c r="E42" s="62"/>
      <c r="F42" s="63"/>
      <c r="G42" s="63"/>
      <c r="H42" s="63"/>
      <c r="I42" s="63"/>
      <c r="J42" s="63"/>
      <c r="K42" s="63"/>
      <c r="L42" s="34"/>
    </row>
    <row r="43" spans="1:17" hidden="1" x14ac:dyDescent="0.25">
      <c r="A43" s="33"/>
      <c r="B43" s="8"/>
      <c r="C43" s="8"/>
      <c r="D43" s="8"/>
      <c r="E43" s="62"/>
      <c r="F43" s="63"/>
      <c r="G43" s="63"/>
      <c r="H43" s="63"/>
      <c r="I43" s="63"/>
      <c r="J43" s="63"/>
      <c r="K43" s="64"/>
      <c r="L43" s="34"/>
    </row>
    <row r="44" spans="1:17" x14ac:dyDescent="0.25">
      <c r="A44" s="33"/>
      <c r="B44" s="8"/>
      <c r="C44" s="8"/>
      <c r="D44" s="8"/>
      <c r="E44" s="62"/>
      <c r="F44" s="63"/>
      <c r="G44" s="63"/>
      <c r="H44" s="63"/>
      <c r="I44" s="63"/>
      <c r="J44" s="63"/>
      <c r="K44" s="63"/>
      <c r="L44" s="34"/>
    </row>
    <row r="45" spans="1:17" x14ac:dyDescent="0.25">
      <c r="A45" s="33"/>
      <c r="B45" s="8"/>
      <c r="C45" s="8"/>
      <c r="D45" s="8"/>
      <c r="E45" s="62"/>
      <c r="F45" s="63"/>
      <c r="G45" s="63"/>
      <c r="H45" s="63"/>
      <c r="I45" s="63"/>
      <c r="J45" s="63"/>
      <c r="K45" s="63"/>
      <c r="L45" s="34"/>
    </row>
    <row r="46" spans="1:17" x14ac:dyDescent="0.25">
      <c r="A46" s="33"/>
      <c r="B46" s="8"/>
      <c r="C46" s="8"/>
      <c r="D46" s="8"/>
      <c r="E46" s="62"/>
      <c r="F46" s="63"/>
      <c r="G46" s="63"/>
      <c r="H46" s="63"/>
      <c r="I46" s="63"/>
      <c r="J46" s="63"/>
      <c r="K46" s="63"/>
      <c r="L46" s="34"/>
    </row>
    <row r="47" spans="1:17" x14ac:dyDescent="0.25">
      <c r="A47" s="33"/>
      <c r="B47" s="65"/>
      <c r="C47" s="65"/>
      <c r="D47" s="65"/>
      <c r="E47" s="66"/>
      <c r="F47" s="66"/>
      <c r="H47" s="67"/>
      <c r="I47" s="67"/>
      <c r="J47" s="67"/>
      <c r="K47" s="67"/>
      <c r="L47" s="34"/>
    </row>
    <row r="48" spans="1:17" x14ac:dyDescent="0.25">
      <c r="A48" s="33"/>
      <c r="B48" s="65"/>
      <c r="C48" s="65"/>
      <c r="D48" s="65"/>
      <c r="E48" s="68"/>
      <c r="G48" s="67"/>
      <c r="J48" s="67"/>
      <c r="L48" s="34"/>
    </row>
    <row r="49" spans="1:12" x14ac:dyDescent="0.25">
      <c r="A49" s="33"/>
      <c r="B49" s="65"/>
      <c r="C49" s="65"/>
      <c r="D49" s="65"/>
      <c r="E49" s="68"/>
      <c r="G49" s="67"/>
      <c r="J49" s="67"/>
      <c r="L49" s="34"/>
    </row>
    <row r="50" spans="1:12" s="386" customFormat="1" ht="15.75" x14ac:dyDescent="0.25">
      <c r="A50" s="359"/>
      <c r="B50" s="412" t="s">
        <v>196</v>
      </c>
      <c r="C50" s="413"/>
      <c r="D50" s="414"/>
      <c r="E50" s="414"/>
      <c r="G50" s="415" t="s">
        <v>128</v>
      </c>
      <c r="J50" s="440" t="s">
        <v>176</v>
      </c>
      <c r="K50" s="440"/>
      <c r="L50" s="416"/>
    </row>
    <row r="51" spans="1:12" x14ac:dyDescent="0.25">
      <c r="A51" s="33"/>
      <c r="B51" s="69"/>
      <c r="C51" s="65"/>
      <c r="D51" s="65"/>
      <c r="E51" s="68"/>
      <c r="G51" s="67"/>
      <c r="J51" s="67"/>
      <c r="L51" s="34"/>
    </row>
    <row r="52" spans="1:12" x14ac:dyDescent="0.25">
      <c r="A52" s="33"/>
      <c r="B52" s="65"/>
      <c r="C52" s="65"/>
      <c r="D52" s="65"/>
      <c r="E52" s="68"/>
      <c r="G52" s="67"/>
      <c r="J52" s="67"/>
      <c r="L52" s="34"/>
    </row>
    <row r="53" spans="1:12" ht="33" customHeight="1" thickBot="1" x14ac:dyDescent="0.3">
      <c r="A53" s="70"/>
      <c r="B53" s="71"/>
      <c r="C53" s="71"/>
      <c r="D53" s="71"/>
      <c r="E53" s="71"/>
      <c r="F53" s="72"/>
      <c r="G53" s="72"/>
      <c r="H53" s="72"/>
      <c r="I53" s="72"/>
      <c r="J53" s="72"/>
      <c r="K53" s="72"/>
      <c r="L53" s="73"/>
    </row>
    <row r="54" spans="1:12" x14ac:dyDescent="0.25">
      <c r="F54" s="74"/>
      <c r="G54" s="74"/>
      <c r="H54" s="74"/>
      <c r="I54" s="74"/>
      <c r="J54" s="74"/>
      <c r="K54" s="74"/>
    </row>
    <row r="55" spans="1:12" x14ac:dyDescent="0.25">
      <c r="F55" s="74"/>
      <c r="G55" s="74"/>
      <c r="H55" s="74"/>
      <c r="I55" s="74"/>
      <c r="J55" s="74"/>
      <c r="K55" s="74"/>
    </row>
    <row r="56" spans="1:12" x14ac:dyDescent="0.25">
      <c r="F56" s="74"/>
      <c r="G56" s="74"/>
      <c r="H56" s="74"/>
      <c r="I56" s="74"/>
      <c r="J56" s="74"/>
      <c r="K56" s="74"/>
    </row>
    <row r="57" spans="1:12" x14ac:dyDescent="0.25">
      <c r="F57" s="74"/>
      <c r="G57" s="74"/>
      <c r="H57" s="74"/>
      <c r="I57" s="74"/>
      <c r="J57" s="74"/>
      <c r="K57" s="74"/>
    </row>
    <row r="58" spans="1:12" x14ac:dyDescent="0.25">
      <c r="F58" s="74"/>
      <c r="G58" s="74"/>
      <c r="H58" s="74"/>
      <c r="I58" s="74"/>
      <c r="J58" s="74"/>
      <c r="K58" s="74"/>
    </row>
    <row r="59" spans="1:12" x14ac:dyDescent="0.25">
      <c r="F59" s="74"/>
      <c r="G59" s="74"/>
      <c r="H59" s="74"/>
      <c r="I59" s="74"/>
      <c r="J59" s="74"/>
      <c r="K59" s="74"/>
    </row>
    <row r="60" spans="1:12" x14ac:dyDescent="0.25">
      <c r="F60" s="74"/>
      <c r="G60" s="74"/>
      <c r="H60" s="74"/>
      <c r="I60" s="74"/>
      <c r="J60" s="74"/>
      <c r="K60" s="74"/>
    </row>
    <row r="61" spans="1:12" x14ac:dyDescent="0.25">
      <c r="F61" s="74"/>
      <c r="G61" s="74"/>
      <c r="H61" s="74"/>
      <c r="I61" s="74"/>
      <c r="J61" s="74"/>
      <c r="K61" s="74"/>
    </row>
    <row r="62" spans="1:12" x14ac:dyDescent="0.25">
      <c r="F62" s="74"/>
      <c r="G62" s="74"/>
      <c r="H62" s="74"/>
      <c r="I62" s="74"/>
      <c r="J62" s="74"/>
      <c r="K62" s="74"/>
    </row>
    <row r="63" spans="1:12" x14ac:dyDescent="0.25">
      <c r="F63" s="74"/>
      <c r="G63" s="74"/>
      <c r="H63" s="74"/>
      <c r="I63" s="74"/>
      <c r="J63" s="74"/>
      <c r="K63" s="74"/>
    </row>
    <row r="64" spans="1:12" x14ac:dyDescent="0.25">
      <c r="F64" s="74"/>
      <c r="G64" s="74"/>
      <c r="H64" s="74"/>
      <c r="I64" s="74"/>
      <c r="J64" s="74"/>
      <c r="K64" s="74"/>
    </row>
    <row r="65" spans="6:13" x14ac:dyDescent="0.25">
      <c r="F65" s="74"/>
      <c r="G65" s="74"/>
      <c r="H65" s="74"/>
      <c r="I65" s="74"/>
      <c r="J65" s="74"/>
      <c r="K65" s="74"/>
    </row>
    <row r="66" spans="6:13" x14ac:dyDescent="0.25">
      <c r="F66" s="74"/>
      <c r="G66" s="74"/>
      <c r="H66" s="74"/>
      <c r="I66" s="74"/>
      <c r="J66" s="74"/>
      <c r="K66" s="74"/>
    </row>
    <row r="67" spans="6:13" x14ac:dyDescent="0.25">
      <c r="F67" s="74"/>
      <c r="G67" s="74"/>
      <c r="H67" s="74"/>
      <c r="I67" s="74"/>
      <c r="J67" s="74"/>
      <c r="K67" s="74"/>
    </row>
    <row r="68" spans="6:13" x14ac:dyDescent="0.25">
      <c r="F68" s="74"/>
      <c r="G68" s="74"/>
      <c r="H68" s="74"/>
      <c r="I68" s="74"/>
      <c r="J68" s="74"/>
      <c r="K68" s="74"/>
    </row>
    <row r="69" spans="6:13" x14ac:dyDescent="0.25">
      <c r="F69" s="75"/>
      <c r="G69" s="75"/>
      <c r="H69" s="75"/>
      <c r="I69" s="75"/>
      <c r="J69" s="75"/>
      <c r="K69" s="75"/>
      <c r="L69" s="59"/>
      <c r="M69" s="59"/>
    </row>
    <row r="70" spans="6:13" x14ac:dyDescent="0.25">
      <c r="F70" s="75"/>
      <c r="G70" s="75"/>
      <c r="H70" s="75"/>
      <c r="I70" s="75"/>
      <c r="J70" s="75"/>
      <c r="K70" s="75"/>
      <c r="L70" s="59"/>
      <c r="M70" s="59"/>
    </row>
    <row r="71" spans="6:13" x14ac:dyDescent="0.25">
      <c r="F71" s="75"/>
      <c r="G71" s="75"/>
      <c r="H71" s="75"/>
      <c r="I71" s="75"/>
      <c r="J71" s="75"/>
      <c r="K71" s="75"/>
      <c r="L71" s="59"/>
      <c r="M71" s="59"/>
    </row>
    <row r="72" spans="6:13" x14ac:dyDescent="0.25">
      <c r="F72" s="75"/>
      <c r="G72" s="75"/>
      <c r="H72" s="75"/>
      <c r="I72" s="75"/>
      <c r="J72" s="75"/>
      <c r="K72" s="75"/>
      <c r="L72" s="59"/>
      <c r="M72" s="59"/>
    </row>
    <row r="73" spans="6:13" x14ac:dyDescent="0.25">
      <c r="F73" s="75"/>
      <c r="G73" s="75"/>
      <c r="H73" s="75"/>
      <c r="I73" s="75"/>
      <c r="J73" s="75"/>
      <c r="K73" s="75"/>
      <c r="L73" s="59"/>
      <c r="M73" s="59"/>
    </row>
    <row r="74" spans="6:13" x14ac:dyDescent="0.25">
      <c r="F74" s="59"/>
      <c r="G74" s="59"/>
      <c r="H74" s="59"/>
      <c r="I74" s="59"/>
      <c r="J74" s="59"/>
      <c r="K74" s="59"/>
      <c r="L74" s="59"/>
      <c r="M74" s="59"/>
    </row>
    <row r="75" spans="6:13" x14ac:dyDescent="0.25">
      <c r="F75" s="59"/>
      <c r="G75" s="59"/>
      <c r="H75" s="59"/>
      <c r="I75" s="59"/>
      <c r="J75" s="59"/>
      <c r="K75" s="59"/>
      <c r="L75" s="59"/>
      <c r="M75" s="59"/>
    </row>
    <row r="76" spans="6:13" x14ac:dyDescent="0.25">
      <c r="F76" s="59"/>
      <c r="G76" s="59"/>
      <c r="H76" s="59"/>
      <c r="I76" s="59"/>
      <c r="J76" s="59"/>
      <c r="K76" s="59"/>
      <c r="L76" s="59"/>
      <c r="M76" s="59"/>
    </row>
    <row r="77" spans="6:13" x14ac:dyDescent="0.25">
      <c r="F77" s="59"/>
      <c r="G77" s="59"/>
      <c r="H77" s="59"/>
      <c r="I77" s="59"/>
      <c r="J77" s="59"/>
      <c r="K77" s="59"/>
      <c r="L77" s="59"/>
      <c r="M77" s="59"/>
    </row>
    <row r="78" spans="6:13" x14ac:dyDescent="0.25">
      <c r="F78" s="59"/>
      <c r="G78" s="59"/>
      <c r="H78" s="59"/>
      <c r="I78" s="59"/>
      <c r="J78" s="59"/>
      <c r="K78" s="59"/>
      <c r="L78" s="59"/>
      <c r="M78" s="59"/>
    </row>
    <row r="79" spans="6:13" x14ac:dyDescent="0.25">
      <c r="F79" s="59"/>
      <c r="G79" s="59"/>
      <c r="H79" s="59"/>
      <c r="I79" s="59"/>
      <c r="J79" s="59"/>
      <c r="K79" s="59"/>
      <c r="L79" s="59"/>
      <c r="M79" s="59"/>
    </row>
  </sheetData>
  <mergeCells count="4">
    <mergeCell ref="B2:K2"/>
    <mergeCell ref="B4:K4"/>
    <mergeCell ref="B5:K5"/>
    <mergeCell ref="J50:K50"/>
  </mergeCells>
  <phoneticPr fontId="2" type="noConversion"/>
  <printOptions horizontalCentered="1"/>
  <pageMargins left="0.74803149606299213" right="0.59055118110236227" top="0.51181102362204722" bottom="0.47244094488188981" header="0" footer="0"/>
  <pageSetup scale="5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71"/>
  <sheetViews>
    <sheetView topLeftCell="A44" workbookViewId="0">
      <selection activeCell="H50" sqref="H50"/>
    </sheetView>
  </sheetViews>
  <sheetFormatPr baseColWidth="10" defaultRowHeight="12.75" x14ac:dyDescent="0.2"/>
  <cols>
    <col min="1" max="1" width="11.42578125" style="5"/>
    <col min="2" max="2" width="2" style="5" customWidth="1"/>
    <col min="3" max="3" width="1" style="5" customWidth="1"/>
    <col min="4" max="4" width="3.7109375" style="5" customWidth="1"/>
    <col min="5" max="5" width="2" style="5" customWidth="1"/>
    <col min="6" max="6" width="69.28515625" style="5" bestFit="1" customWidth="1"/>
    <col min="7" max="7" width="4.85546875" style="5" customWidth="1"/>
    <col min="8" max="8" width="16.5703125" style="5" bestFit="1" customWidth="1"/>
    <col min="9" max="9" width="4.5703125" style="5" customWidth="1"/>
    <col min="10" max="10" width="16.5703125" style="5" bestFit="1" customWidth="1"/>
    <col min="11" max="13" width="2.85546875" style="5" customWidth="1"/>
    <col min="14" max="14" width="13.85546875" style="5" bestFit="1" customWidth="1"/>
    <col min="15" max="15" width="15" style="5" customWidth="1"/>
    <col min="16" max="16384" width="11.42578125" style="5"/>
  </cols>
  <sheetData>
    <row r="2" spans="2:13" ht="13.5" thickBot="1" x14ac:dyDescent="0.25"/>
    <row r="3" spans="2:13" ht="15.75" x14ac:dyDescent="0.25">
      <c r="B3" s="355"/>
      <c r="C3" s="356"/>
      <c r="D3" s="356"/>
      <c r="E3" s="356"/>
      <c r="F3" s="356"/>
      <c r="G3" s="356"/>
      <c r="H3" s="357"/>
      <c r="I3" s="356"/>
      <c r="J3" s="357"/>
      <c r="K3" s="356"/>
      <c r="L3" s="356"/>
      <c r="M3" s="358"/>
    </row>
    <row r="4" spans="2:13" ht="21" x14ac:dyDescent="0.35">
      <c r="B4" s="359"/>
      <c r="C4" s="360"/>
      <c r="D4" s="360"/>
      <c r="E4" s="441" t="s">
        <v>9</v>
      </c>
      <c r="F4" s="441"/>
      <c r="G4" s="441"/>
      <c r="H4" s="441"/>
      <c r="I4" s="441"/>
      <c r="J4" s="441"/>
      <c r="K4" s="441"/>
      <c r="L4" s="441"/>
      <c r="M4" s="361"/>
    </row>
    <row r="5" spans="2:13" ht="9.75" customHeight="1" x14ac:dyDescent="0.25">
      <c r="B5" s="359"/>
      <c r="C5" s="360"/>
      <c r="D5" s="360"/>
      <c r="E5" s="360"/>
      <c r="F5" s="360"/>
      <c r="G5" s="360"/>
      <c r="H5" s="362"/>
      <c r="I5" s="360"/>
      <c r="J5" s="362"/>
      <c r="K5" s="360"/>
      <c r="L5" s="360"/>
      <c r="M5" s="361"/>
    </row>
    <row r="6" spans="2:13" ht="18.75" x14ac:dyDescent="0.3">
      <c r="B6" s="359"/>
      <c r="C6" s="360"/>
      <c r="D6" s="360"/>
      <c r="E6" s="442" t="s">
        <v>129</v>
      </c>
      <c r="F6" s="442"/>
      <c r="G6" s="442"/>
      <c r="H6" s="442"/>
      <c r="I6" s="442"/>
      <c r="J6" s="442"/>
      <c r="K6" s="442"/>
      <c r="L6" s="442"/>
      <c r="M6" s="361"/>
    </row>
    <row r="7" spans="2:13" ht="15.75" x14ac:dyDescent="0.25">
      <c r="B7" s="359"/>
      <c r="C7" s="360"/>
      <c r="D7" s="360"/>
      <c r="E7" s="443" t="s">
        <v>187</v>
      </c>
      <c r="F7" s="443"/>
      <c r="G7" s="443"/>
      <c r="H7" s="443"/>
      <c r="I7" s="443"/>
      <c r="J7" s="443"/>
      <c r="K7" s="443"/>
      <c r="L7" s="360"/>
      <c r="M7" s="361"/>
    </row>
    <row r="8" spans="2:13" ht="15.75" x14ac:dyDescent="0.25">
      <c r="B8" s="359"/>
      <c r="C8" s="360"/>
      <c r="D8" s="360"/>
      <c r="E8" s="443" t="s">
        <v>130</v>
      </c>
      <c r="F8" s="443"/>
      <c r="G8" s="443"/>
      <c r="H8" s="443"/>
      <c r="I8" s="443"/>
      <c r="J8" s="443"/>
      <c r="K8" s="443"/>
      <c r="L8" s="360"/>
      <c r="M8" s="361"/>
    </row>
    <row r="9" spans="2:13" ht="6.75" customHeight="1" x14ac:dyDescent="0.25">
      <c r="B9" s="359"/>
      <c r="C9" s="360"/>
      <c r="D9" s="360"/>
      <c r="E9" s="363"/>
      <c r="F9" s="363"/>
      <c r="G9" s="363"/>
      <c r="H9" s="364"/>
      <c r="I9" s="363"/>
      <c r="J9" s="364"/>
      <c r="K9" s="363"/>
      <c r="L9" s="360"/>
      <c r="M9" s="361"/>
    </row>
    <row r="10" spans="2:13" ht="7.5" customHeight="1" x14ac:dyDescent="0.25">
      <c r="B10" s="359"/>
      <c r="C10" s="360"/>
      <c r="D10" s="365"/>
      <c r="E10" s="366"/>
      <c r="F10" s="366"/>
      <c r="G10" s="366"/>
      <c r="H10" s="367"/>
      <c r="I10" s="366"/>
      <c r="J10" s="367"/>
      <c r="K10" s="366"/>
      <c r="L10" s="368"/>
      <c r="M10" s="361"/>
    </row>
    <row r="11" spans="2:13" ht="18" x14ac:dyDescent="0.25">
      <c r="B11" s="359"/>
      <c r="C11" s="360"/>
      <c r="D11" s="369"/>
      <c r="E11" s="360"/>
      <c r="F11" s="360"/>
      <c r="G11" s="360"/>
      <c r="H11" s="370" t="s">
        <v>186</v>
      </c>
      <c r="I11" s="363"/>
      <c r="J11" s="370" t="s">
        <v>181</v>
      </c>
      <c r="K11" s="363"/>
      <c r="L11" s="371"/>
      <c r="M11" s="361"/>
    </row>
    <row r="12" spans="2:13" ht="21.75" customHeight="1" x14ac:dyDescent="0.25">
      <c r="B12" s="359"/>
      <c r="C12" s="360"/>
      <c r="D12" s="369"/>
      <c r="E12" s="360" t="s">
        <v>131</v>
      </c>
      <c r="F12" s="360"/>
      <c r="G12" s="360"/>
      <c r="H12" s="362"/>
      <c r="I12" s="360"/>
      <c r="J12" s="362"/>
      <c r="K12" s="360"/>
      <c r="L12" s="371"/>
      <c r="M12" s="361"/>
    </row>
    <row r="13" spans="2:13" ht="21.75" customHeight="1" x14ac:dyDescent="0.25">
      <c r="B13" s="359"/>
      <c r="C13" s="360"/>
      <c r="D13" s="369"/>
      <c r="E13" s="360"/>
      <c r="F13" s="360" t="s">
        <v>161</v>
      </c>
      <c r="G13" s="360" t="s">
        <v>0</v>
      </c>
      <c r="H13" s="372">
        <f>+'Resultados-Anexo2A'!D43</f>
        <v>2463938.8199999994</v>
      </c>
      <c r="I13" s="373"/>
      <c r="J13" s="372">
        <v>-704401.79</v>
      </c>
      <c r="K13" s="373"/>
      <c r="L13" s="371"/>
      <c r="M13" s="361"/>
    </row>
    <row r="14" spans="2:13" ht="21.75" hidden="1" customHeight="1" x14ac:dyDescent="0.25">
      <c r="B14" s="359"/>
      <c r="C14" s="360"/>
      <c r="D14" s="369"/>
      <c r="E14" s="360"/>
      <c r="F14" s="374" t="s">
        <v>132</v>
      </c>
      <c r="G14" s="360"/>
      <c r="H14" s="372"/>
      <c r="I14" s="373"/>
      <c r="J14" s="362"/>
      <c r="K14" s="373"/>
      <c r="L14" s="371"/>
      <c r="M14" s="361"/>
    </row>
    <row r="15" spans="2:13" ht="21.75" customHeight="1" x14ac:dyDescent="0.25">
      <c r="B15" s="359"/>
      <c r="C15" s="360"/>
      <c r="D15" s="369"/>
      <c r="E15" s="360"/>
      <c r="F15" s="360" t="s">
        <v>133</v>
      </c>
      <c r="G15" s="360"/>
      <c r="H15" s="372">
        <v>17806.16</v>
      </c>
      <c r="I15" s="373"/>
      <c r="J15" s="372">
        <v>19325.099999999999</v>
      </c>
      <c r="K15" s="373"/>
      <c r="L15" s="371"/>
      <c r="M15" s="361"/>
    </row>
    <row r="16" spans="2:13" ht="21.75" customHeight="1" x14ac:dyDescent="0.25">
      <c r="B16" s="359"/>
      <c r="C16" s="360"/>
      <c r="D16" s="369"/>
      <c r="E16" s="360"/>
      <c r="F16" s="360" t="s">
        <v>134</v>
      </c>
      <c r="G16" s="360"/>
      <c r="H16" s="372">
        <v>-1355031.51</v>
      </c>
      <c r="I16" s="373"/>
      <c r="J16" s="372">
        <v>-3189007.41</v>
      </c>
      <c r="K16" s="373"/>
      <c r="L16" s="371"/>
      <c r="M16" s="361"/>
    </row>
    <row r="17" spans="2:13" ht="21.75" customHeight="1" x14ac:dyDescent="0.25">
      <c r="B17" s="359"/>
      <c r="C17" s="360"/>
      <c r="D17" s="369"/>
      <c r="E17" s="360"/>
      <c r="F17" s="360" t="s">
        <v>135</v>
      </c>
      <c r="G17" s="360"/>
      <c r="H17" s="372">
        <v>-244442.37</v>
      </c>
      <c r="I17" s="373"/>
      <c r="J17" s="372">
        <v>-1479201.67</v>
      </c>
      <c r="K17" s="373"/>
      <c r="L17" s="371"/>
      <c r="M17" s="361"/>
    </row>
    <row r="18" spans="2:13" ht="4.5" customHeight="1" x14ac:dyDescent="0.25">
      <c r="B18" s="359"/>
      <c r="C18" s="360"/>
      <c r="D18" s="369"/>
      <c r="E18" s="360"/>
      <c r="F18" s="360"/>
      <c r="G18" s="375"/>
      <c r="H18" s="376"/>
      <c r="I18" s="377"/>
      <c r="J18" s="376"/>
      <c r="K18" s="373"/>
      <c r="L18" s="371"/>
      <c r="M18" s="361"/>
    </row>
    <row r="19" spans="2:13" ht="21.75" customHeight="1" x14ac:dyDescent="0.25">
      <c r="B19" s="359"/>
      <c r="C19" s="360"/>
      <c r="D19" s="369"/>
      <c r="E19" s="360"/>
      <c r="F19" s="360" t="s">
        <v>136</v>
      </c>
      <c r="G19" s="360"/>
      <c r="H19" s="362">
        <f>SUM(H13:H18)</f>
        <v>882271.09999999951</v>
      </c>
      <c r="I19" s="373"/>
      <c r="J19" s="362">
        <f>SUM(J13:J18)</f>
        <v>-5353285.7699999996</v>
      </c>
      <c r="K19" s="373"/>
      <c r="L19" s="371"/>
      <c r="M19" s="361"/>
    </row>
    <row r="20" spans="2:13" ht="21.75" customHeight="1" x14ac:dyDescent="0.25">
      <c r="B20" s="359"/>
      <c r="C20" s="360"/>
      <c r="D20" s="369"/>
      <c r="E20" s="360"/>
      <c r="F20" s="360"/>
      <c r="G20" s="360"/>
      <c r="H20" s="362"/>
      <c r="I20" s="373"/>
      <c r="J20" s="362"/>
      <c r="K20" s="373"/>
      <c r="L20" s="371"/>
      <c r="M20" s="361"/>
    </row>
    <row r="21" spans="2:13" ht="21.75" customHeight="1" x14ac:dyDescent="0.25">
      <c r="B21" s="359"/>
      <c r="C21" s="360"/>
      <c r="D21" s="369"/>
      <c r="E21" s="360"/>
      <c r="F21" s="360" t="s">
        <v>137</v>
      </c>
      <c r="G21" s="360"/>
      <c r="H21" s="378">
        <f>SUM(H22:H29)</f>
        <v>2097351.5700000003</v>
      </c>
      <c r="I21" s="373"/>
      <c r="J21" s="378">
        <f>SUM(J22:J29)</f>
        <v>6307580.4100000001</v>
      </c>
      <c r="K21" s="373"/>
      <c r="L21" s="371"/>
      <c r="M21" s="361"/>
    </row>
    <row r="22" spans="2:13" ht="21.75" customHeight="1" x14ac:dyDescent="0.25">
      <c r="B22" s="359"/>
      <c r="C22" s="360"/>
      <c r="D22" s="369"/>
      <c r="E22" s="360"/>
      <c r="F22" s="360" t="s">
        <v>138</v>
      </c>
      <c r="G22" s="360"/>
      <c r="H22" s="372">
        <v>1472516.04</v>
      </c>
      <c r="I22" s="373"/>
      <c r="J22" s="372">
        <v>2189047.2000000002</v>
      </c>
      <c r="K22" s="373"/>
      <c r="L22" s="371"/>
      <c r="M22" s="361"/>
    </row>
    <row r="23" spans="2:13" ht="21.75" hidden="1" customHeight="1" x14ac:dyDescent="0.25">
      <c r="B23" s="359"/>
      <c r="C23" s="360"/>
      <c r="D23" s="369"/>
      <c r="E23" s="360"/>
      <c r="F23" s="360" t="s">
        <v>162</v>
      </c>
      <c r="G23" s="360"/>
      <c r="H23" s="372">
        <v>0</v>
      </c>
      <c r="I23" s="373"/>
      <c r="J23" s="372">
        <v>0</v>
      </c>
      <c r="K23" s="373"/>
      <c r="L23" s="371"/>
      <c r="M23" s="361"/>
    </row>
    <row r="24" spans="2:13" ht="21.75" customHeight="1" x14ac:dyDescent="0.25">
      <c r="B24" s="359"/>
      <c r="C24" s="360"/>
      <c r="D24" s="369"/>
      <c r="E24" s="360"/>
      <c r="F24" s="360" t="s">
        <v>139</v>
      </c>
      <c r="G24" s="360"/>
      <c r="H24" s="372">
        <v>209432.1</v>
      </c>
      <c r="I24" s="373"/>
      <c r="J24" s="372">
        <v>812551.34</v>
      </c>
      <c r="K24" s="373"/>
      <c r="L24" s="371"/>
      <c r="M24" s="361"/>
    </row>
    <row r="25" spans="2:13" ht="21.75" customHeight="1" x14ac:dyDescent="0.25">
      <c r="B25" s="359"/>
      <c r="C25" s="360"/>
      <c r="D25" s="369"/>
      <c r="E25" s="360"/>
      <c r="F25" s="360" t="s">
        <v>140</v>
      </c>
      <c r="G25" s="360"/>
      <c r="H25" s="372">
        <v>21923.69</v>
      </c>
      <c r="I25" s="373"/>
      <c r="J25" s="372">
        <v>3908122.27</v>
      </c>
      <c r="K25" s="373"/>
      <c r="L25" s="371"/>
      <c r="M25" s="361"/>
    </row>
    <row r="26" spans="2:13" ht="21.75" customHeight="1" x14ac:dyDescent="0.25">
      <c r="B26" s="359"/>
      <c r="C26" s="360"/>
      <c r="D26" s="369"/>
      <c r="E26" s="360"/>
      <c r="F26" s="360" t="s">
        <v>141</v>
      </c>
      <c r="G26" s="360"/>
      <c r="H26" s="372">
        <v>718543.91</v>
      </c>
      <c r="I26" s="373"/>
      <c r="J26" s="372">
        <v>-22743.17</v>
      </c>
      <c r="K26" s="373"/>
      <c r="L26" s="371"/>
      <c r="M26" s="361"/>
    </row>
    <row r="27" spans="2:13" ht="21.75" customHeight="1" x14ac:dyDescent="0.25">
      <c r="B27" s="359"/>
      <c r="C27" s="360"/>
      <c r="D27" s="369"/>
      <c r="E27" s="360"/>
      <c r="F27" s="360" t="s">
        <v>142</v>
      </c>
      <c r="G27" s="360"/>
      <c r="H27" s="372">
        <v>-372087.22</v>
      </c>
      <c r="I27" s="373"/>
      <c r="J27" s="372">
        <v>-150064.29</v>
      </c>
      <c r="K27" s="373"/>
      <c r="L27" s="371"/>
      <c r="M27" s="361"/>
    </row>
    <row r="28" spans="2:13" ht="21.75" customHeight="1" x14ac:dyDescent="0.25">
      <c r="B28" s="359"/>
      <c r="C28" s="360"/>
      <c r="D28" s="369"/>
      <c r="E28" s="360"/>
      <c r="F28" s="360" t="s">
        <v>163</v>
      </c>
      <c r="G28" s="360"/>
      <c r="H28" s="372">
        <v>27617.1</v>
      </c>
      <c r="I28" s="373"/>
      <c r="J28" s="372">
        <v>-280375.71000000002</v>
      </c>
      <c r="K28" s="373"/>
      <c r="L28" s="371"/>
      <c r="M28" s="361"/>
    </row>
    <row r="29" spans="2:13" ht="21.75" customHeight="1" x14ac:dyDescent="0.25">
      <c r="B29" s="359"/>
      <c r="C29" s="360"/>
      <c r="D29" s="369"/>
      <c r="E29" s="360"/>
      <c r="F29" s="360" t="s">
        <v>143</v>
      </c>
      <c r="G29" s="360"/>
      <c r="H29" s="372">
        <v>19405.95</v>
      </c>
      <c r="I29" s="373"/>
      <c r="J29" s="372">
        <v>-148957.23000000001</v>
      </c>
      <c r="K29" s="373"/>
      <c r="L29" s="371"/>
      <c r="M29" s="361"/>
    </row>
    <row r="30" spans="2:13" ht="21.75" hidden="1" customHeight="1" x14ac:dyDescent="0.25">
      <c r="B30" s="359"/>
      <c r="C30" s="360"/>
      <c r="D30" s="369"/>
      <c r="E30" s="360"/>
      <c r="F30" s="360"/>
      <c r="G30" s="375"/>
      <c r="H30" s="376"/>
      <c r="I30" s="377"/>
      <c r="J30" s="378"/>
      <c r="K30" s="373"/>
      <c r="L30" s="371"/>
      <c r="M30" s="361"/>
    </row>
    <row r="31" spans="2:13" ht="21.75" customHeight="1" x14ac:dyDescent="0.25">
      <c r="B31" s="359"/>
      <c r="C31" s="360"/>
      <c r="D31" s="369"/>
      <c r="E31" s="360"/>
      <c r="F31" s="360" t="s">
        <v>144</v>
      </c>
      <c r="G31" s="379" t="s">
        <v>0</v>
      </c>
      <c r="H31" s="380">
        <f>+H19+H21</f>
        <v>2979622.67</v>
      </c>
      <c r="I31" s="381"/>
      <c r="J31" s="380">
        <f>+J19+J21</f>
        <v>954294.6400000006</v>
      </c>
      <c r="K31" s="381"/>
      <c r="L31" s="371"/>
      <c r="M31" s="361"/>
    </row>
    <row r="32" spans="2:13" ht="21.75" customHeight="1" x14ac:dyDescent="0.25">
      <c r="B32" s="359"/>
      <c r="C32" s="360"/>
      <c r="D32" s="369"/>
      <c r="E32" s="360"/>
      <c r="F32" s="360"/>
      <c r="G32" s="360"/>
      <c r="H32" s="372"/>
      <c r="I32" s="373"/>
      <c r="J32" s="362"/>
      <c r="K32" s="373"/>
      <c r="L32" s="371"/>
      <c r="M32" s="361"/>
    </row>
    <row r="33" spans="2:15" ht="21.75" customHeight="1" x14ac:dyDescent="0.25">
      <c r="B33" s="359"/>
      <c r="C33" s="360"/>
      <c r="D33" s="369"/>
      <c r="E33" s="360" t="s">
        <v>145</v>
      </c>
      <c r="F33" s="360"/>
      <c r="G33" s="360"/>
      <c r="H33" s="372"/>
      <c r="I33" s="373"/>
      <c r="J33" s="362"/>
      <c r="K33" s="373"/>
      <c r="L33" s="371"/>
      <c r="M33" s="361"/>
    </row>
    <row r="34" spans="2:15" ht="21.75" customHeight="1" x14ac:dyDescent="0.25">
      <c r="B34" s="359"/>
      <c r="C34" s="360"/>
      <c r="D34" s="369"/>
      <c r="E34" s="360"/>
      <c r="F34" s="360" t="s">
        <v>146</v>
      </c>
      <c r="G34" s="360"/>
      <c r="H34" s="372">
        <v>-24758.2</v>
      </c>
      <c r="I34" s="373"/>
      <c r="J34" s="372">
        <v>-18666.439999999999</v>
      </c>
      <c r="K34" s="373"/>
      <c r="L34" s="371"/>
      <c r="M34" s="361"/>
    </row>
    <row r="35" spans="2:15" ht="21.75" customHeight="1" x14ac:dyDescent="0.25">
      <c r="B35" s="359"/>
      <c r="C35" s="360"/>
      <c r="D35" s="369"/>
      <c r="E35" s="360"/>
      <c r="F35" s="360" t="s">
        <v>147</v>
      </c>
      <c r="G35" s="360"/>
      <c r="H35" s="378">
        <v>0</v>
      </c>
      <c r="I35" s="373"/>
      <c r="J35" s="378">
        <v>-531000</v>
      </c>
      <c r="K35" s="373"/>
      <c r="L35" s="371"/>
      <c r="M35" s="361"/>
    </row>
    <row r="36" spans="2:15" ht="21.75" hidden="1" customHeight="1" x14ac:dyDescent="0.25">
      <c r="B36" s="359"/>
      <c r="C36" s="360"/>
      <c r="D36" s="369"/>
      <c r="E36" s="360"/>
      <c r="F36" s="360" t="s">
        <v>164</v>
      </c>
      <c r="G36" s="375"/>
      <c r="H36" s="362">
        <v>0</v>
      </c>
      <c r="I36" s="373"/>
      <c r="J36" s="378"/>
      <c r="K36" s="373"/>
      <c r="L36" s="371"/>
      <c r="M36" s="361"/>
    </row>
    <row r="37" spans="2:15" ht="21.75" customHeight="1" x14ac:dyDescent="0.25">
      <c r="B37" s="359"/>
      <c r="C37" s="360"/>
      <c r="D37" s="369"/>
      <c r="E37" s="360"/>
      <c r="F37" s="360" t="s">
        <v>148</v>
      </c>
      <c r="G37" s="379" t="s">
        <v>0</v>
      </c>
      <c r="H37" s="382">
        <f>SUM(H34:H36)</f>
        <v>-24758.2</v>
      </c>
      <c r="I37" s="381"/>
      <c r="J37" s="382">
        <f>SUM(J34:J36)</f>
        <v>-549666.43999999994</v>
      </c>
      <c r="K37" s="381"/>
      <c r="L37" s="371"/>
      <c r="M37" s="361"/>
    </row>
    <row r="38" spans="2:15" ht="21.75" customHeight="1" x14ac:dyDescent="0.25">
      <c r="B38" s="359"/>
      <c r="C38" s="360"/>
      <c r="D38" s="369"/>
      <c r="E38" s="360"/>
      <c r="F38" s="360"/>
      <c r="G38" s="360"/>
      <c r="H38" s="362"/>
      <c r="I38" s="373"/>
      <c r="J38" s="362"/>
      <c r="K38" s="373"/>
      <c r="L38" s="371"/>
      <c r="M38" s="361"/>
    </row>
    <row r="39" spans="2:15" ht="21.75" customHeight="1" x14ac:dyDescent="0.25">
      <c r="B39" s="359"/>
      <c r="C39" s="360"/>
      <c r="D39" s="369"/>
      <c r="E39" s="360" t="s">
        <v>149</v>
      </c>
      <c r="F39" s="360"/>
      <c r="G39" s="360"/>
      <c r="H39" s="362"/>
      <c r="I39" s="373"/>
      <c r="J39" s="362"/>
      <c r="K39" s="373"/>
      <c r="L39" s="371"/>
      <c r="M39" s="361"/>
    </row>
    <row r="40" spans="2:15" ht="21.75" customHeight="1" x14ac:dyDescent="0.25">
      <c r="B40" s="359"/>
      <c r="C40" s="360"/>
      <c r="D40" s="369"/>
      <c r="E40" s="360"/>
      <c r="F40" s="360" t="s">
        <v>150</v>
      </c>
      <c r="G40" s="360"/>
      <c r="H40" s="362">
        <v>1794190.49</v>
      </c>
      <c r="I40" s="373"/>
      <c r="J40" s="362">
        <v>1803246.66</v>
      </c>
      <c r="K40" s="373"/>
      <c r="L40" s="371"/>
      <c r="M40" s="361"/>
    </row>
    <row r="41" spans="2:15" ht="21.75" customHeight="1" x14ac:dyDescent="0.25">
      <c r="B41" s="359"/>
      <c r="C41" s="360"/>
      <c r="D41" s="369"/>
      <c r="E41" s="360"/>
      <c r="F41" s="360" t="s">
        <v>182</v>
      </c>
      <c r="G41" s="360"/>
      <c r="H41" s="362">
        <v>0</v>
      </c>
      <c r="I41" s="373"/>
      <c r="J41" s="362">
        <v>531000</v>
      </c>
      <c r="K41" s="373"/>
      <c r="L41" s="371"/>
      <c r="M41" s="361"/>
    </row>
    <row r="42" spans="2:15" ht="28.5" customHeight="1" x14ac:dyDescent="0.25">
      <c r="B42" s="359"/>
      <c r="C42" s="360"/>
      <c r="D42" s="369"/>
      <c r="E42" s="360"/>
      <c r="F42" s="360" t="s">
        <v>151</v>
      </c>
      <c r="G42" s="360"/>
      <c r="H42" s="362">
        <v>-344002.5</v>
      </c>
      <c r="I42" s="373"/>
      <c r="J42" s="362">
        <v>-910000</v>
      </c>
      <c r="K42" s="373"/>
      <c r="L42" s="371"/>
      <c r="M42" s="361"/>
    </row>
    <row r="43" spans="2:15" ht="21.75" hidden="1" customHeight="1" x14ac:dyDescent="0.25">
      <c r="B43" s="359"/>
      <c r="C43" s="360"/>
      <c r="D43" s="369"/>
      <c r="E43" s="360"/>
      <c r="F43" s="360" t="s">
        <v>165</v>
      </c>
      <c r="G43" s="360"/>
      <c r="H43" s="362">
        <v>0</v>
      </c>
      <c r="I43" s="373"/>
      <c r="J43" s="362">
        <v>0</v>
      </c>
      <c r="K43" s="373"/>
      <c r="L43" s="371"/>
      <c r="M43" s="361"/>
    </row>
    <row r="44" spans="2:15" ht="21.75" customHeight="1" x14ac:dyDescent="0.25">
      <c r="B44" s="359"/>
      <c r="C44" s="360"/>
      <c r="D44" s="369"/>
      <c r="E44" s="360"/>
      <c r="F44" s="360" t="s">
        <v>152</v>
      </c>
      <c r="G44" s="360"/>
      <c r="H44" s="362">
        <v>-4071485.73</v>
      </c>
      <c r="I44" s="373"/>
      <c r="J44" s="362">
        <v>-2557806.54</v>
      </c>
      <c r="K44" s="373"/>
      <c r="L44" s="371"/>
      <c r="M44" s="361"/>
    </row>
    <row r="45" spans="2:15" ht="21.75" customHeight="1" x14ac:dyDescent="0.25">
      <c r="B45" s="359"/>
      <c r="C45" s="360"/>
      <c r="D45" s="369"/>
      <c r="E45" s="360"/>
      <c r="F45" s="360" t="s">
        <v>153</v>
      </c>
      <c r="G45" s="379" t="s">
        <v>0</v>
      </c>
      <c r="H45" s="382">
        <f>SUM(H40:H44)</f>
        <v>-2621297.7400000002</v>
      </c>
      <c r="I45" s="381"/>
      <c r="J45" s="382">
        <f>SUM(J40:J44)</f>
        <v>-1133559.8799999999</v>
      </c>
      <c r="K45" s="381"/>
      <c r="L45" s="371"/>
      <c r="M45" s="361"/>
      <c r="O45" s="1"/>
    </row>
    <row r="46" spans="2:15" ht="21.75" customHeight="1" x14ac:dyDescent="0.25">
      <c r="B46" s="359"/>
      <c r="C46" s="360"/>
      <c r="D46" s="369"/>
      <c r="E46" s="360"/>
      <c r="F46" s="360"/>
      <c r="G46" s="360"/>
      <c r="H46" s="362"/>
      <c r="I46" s="373"/>
      <c r="J46" s="362"/>
      <c r="K46" s="373"/>
      <c r="L46" s="371"/>
      <c r="M46" s="361"/>
    </row>
    <row r="47" spans="2:15" ht="21.75" customHeight="1" x14ac:dyDescent="0.25">
      <c r="B47" s="359"/>
      <c r="C47" s="360"/>
      <c r="D47" s="369"/>
      <c r="E47" s="360" t="s">
        <v>154</v>
      </c>
      <c r="F47" s="360"/>
      <c r="G47" s="360"/>
      <c r="H47" s="362">
        <f>+H31+H37+H45</f>
        <v>333566.72999999952</v>
      </c>
      <c r="I47" s="373"/>
      <c r="J47" s="362">
        <f>+J31+J37+J45</f>
        <v>-728931.67999999924</v>
      </c>
      <c r="K47" s="373"/>
      <c r="L47" s="371"/>
      <c r="M47" s="361"/>
    </row>
    <row r="48" spans="2:15" ht="21.75" customHeight="1" x14ac:dyDescent="0.25">
      <c r="B48" s="359"/>
      <c r="C48" s="360"/>
      <c r="D48" s="369"/>
      <c r="E48" s="360" t="s">
        <v>155</v>
      </c>
      <c r="F48" s="360"/>
      <c r="G48" s="375"/>
      <c r="H48" s="362">
        <f>+J49</f>
        <v>448336.50999999885</v>
      </c>
      <c r="I48" s="373"/>
      <c r="J48" s="362">
        <v>1177268.1899999981</v>
      </c>
      <c r="K48" s="373"/>
      <c r="L48" s="371"/>
      <c r="M48" s="361"/>
    </row>
    <row r="49" spans="2:13" ht="21.75" customHeight="1" x14ac:dyDescent="0.25">
      <c r="B49" s="359"/>
      <c r="C49" s="360"/>
      <c r="D49" s="369"/>
      <c r="E49" s="360"/>
      <c r="F49" s="360" t="s">
        <v>156</v>
      </c>
      <c r="G49" s="379" t="s">
        <v>0</v>
      </c>
      <c r="H49" s="382">
        <f>SUM(H47:H48)</f>
        <v>781903.23999999836</v>
      </c>
      <c r="I49" s="381"/>
      <c r="J49" s="382">
        <f>SUM(J47:J48)</f>
        <v>448336.50999999885</v>
      </c>
      <c r="K49" s="381"/>
      <c r="L49" s="371"/>
      <c r="M49" s="361"/>
    </row>
    <row r="50" spans="2:13" ht="8.25" customHeight="1" x14ac:dyDescent="0.25">
      <c r="B50" s="359"/>
      <c r="C50" s="360"/>
      <c r="D50" s="383"/>
      <c r="E50" s="375"/>
      <c r="F50" s="375"/>
      <c r="G50" s="375"/>
      <c r="H50" s="378"/>
      <c r="I50" s="375"/>
      <c r="J50" s="378"/>
      <c r="K50" s="375"/>
      <c r="L50" s="384"/>
      <c r="M50" s="361"/>
    </row>
    <row r="51" spans="2:13" ht="15.75" x14ac:dyDescent="0.25">
      <c r="B51" s="359"/>
      <c r="C51" s="360"/>
      <c r="D51" s="360"/>
      <c r="E51" s="360"/>
      <c r="F51" s="360"/>
      <c r="G51" s="360"/>
      <c r="H51" s="362"/>
      <c r="I51" s="360"/>
      <c r="J51" s="362"/>
      <c r="K51" s="360"/>
      <c r="L51" s="360"/>
      <c r="M51" s="361"/>
    </row>
    <row r="52" spans="2:13" ht="15.75" x14ac:dyDescent="0.25">
      <c r="B52" s="359"/>
      <c r="C52" s="360"/>
      <c r="D52" s="360"/>
      <c r="E52" s="360"/>
      <c r="F52" s="360"/>
      <c r="G52" s="360"/>
      <c r="H52" s="362"/>
      <c r="I52" s="360"/>
      <c r="J52" s="362"/>
      <c r="K52" s="360"/>
      <c r="L52" s="360"/>
      <c r="M52" s="361"/>
    </row>
    <row r="53" spans="2:13" ht="15.75" x14ac:dyDescent="0.25">
      <c r="B53" s="359"/>
      <c r="C53" s="360"/>
      <c r="D53" s="360"/>
      <c r="E53" s="360"/>
      <c r="F53" s="360"/>
      <c r="G53" s="360"/>
      <c r="H53" s="362"/>
      <c r="I53" s="360"/>
      <c r="J53" s="362"/>
      <c r="K53" s="360"/>
      <c r="L53" s="360"/>
      <c r="M53" s="361"/>
    </row>
    <row r="54" spans="2:13" ht="15.75" x14ac:dyDescent="0.25">
      <c r="B54" s="359"/>
      <c r="C54" s="360"/>
      <c r="D54" s="360"/>
      <c r="E54" s="360"/>
      <c r="F54" s="360"/>
      <c r="G54" s="360"/>
      <c r="H54" s="362"/>
      <c r="I54" s="360"/>
      <c r="J54" s="362"/>
      <c r="K54" s="360"/>
      <c r="L54" s="360"/>
      <c r="M54" s="361"/>
    </row>
    <row r="55" spans="2:13" ht="15.75" x14ac:dyDescent="0.25">
      <c r="B55" s="359"/>
      <c r="C55" s="360"/>
      <c r="D55" s="360"/>
      <c r="E55" s="360"/>
      <c r="F55" s="360"/>
      <c r="G55" s="360"/>
      <c r="H55" s="362"/>
      <c r="I55" s="360"/>
      <c r="J55" s="362"/>
      <c r="K55" s="360"/>
      <c r="L55" s="360"/>
      <c r="M55" s="361"/>
    </row>
    <row r="56" spans="2:13" ht="15.75" x14ac:dyDescent="0.25">
      <c r="B56" s="359"/>
      <c r="C56" s="360"/>
      <c r="D56" s="360"/>
      <c r="E56" s="360"/>
      <c r="F56" s="360"/>
      <c r="G56" s="360"/>
      <c r="H56" s="362"/>
      <c r="I56" s="360"/>
      <c r="J56" s="362"/>
      <c r="K56" s="360"/>
      <c r="L56" s="360"/>
      <c r="M56" s="361"/>
    </row>
    <row r="57" spans="2:13" ht="15.75" x14ac:dyDescent="0.25">
      <c r="B57" s="359"/>
      <c r="C57" s="385" t="s">
        <v>208</v>
      </c>
      <c r="D57" s="360"/>
      <c r="E57" s="360"/>
      <c r="F57" s="386"/>
      <c r="G57" s="360"/>
      <c r="H57" s="362"/>
      <c r="I57" s="360"/>
      <c r="J57" s="387"/>
      <c r="K57" s="386"/>
      <c r="L57" s="360"/>
      <c r="M57" s="361"/>
    </row>
    <row r="58" spans="2:13" ht="15.75" x14ac:dyDescent="0.25">
      <c r="B58" s="359"/>
      <c r="C58" s="360"/>
      <c r="D58" s="360"/>
      <c r="E58" s="360"/>
      <c r="F58" s="360"/>
      <c r="G58" s="360"/>
      <c r="H58" s="362"/>
      <c r="I58" s="360"/>
      <c r="J58" s="362"/>
      <c r="K58" s="360"/>
      <c r="L58" s="360"/>
      <c r="M58" s="361"/>
    </row>
    <row r="59" spans="2:13" ht="16.5" thickBot="1" x14ac:dyDescent="0.3">
      <c r="B59" s="388"/>
      <c r="C59" s="389"/>
      <c r="D59" s="389"/>
      <c r="E59" s="389"/>
      <c r="F59" s="389"/>
      <c r="G59" s="389"/>
      <c r="H59" s="390"/>
      <c r="I59" s="389"/>
      <c r="J59" s="390"/>
      <c r="K59" s="389"/>
      <c r="L59" s="389"/>
      <c r="M59" s="391"/>
    </row>
    <row r="69" spans="8:15" x14ac:dyDescent="0.2">
      <c r="J69" s="392"/>
      <c r="N69" s="3"/>
      <c r="O69" s="1"/>
    </row>
    <row r="70" spans="8:15" x14ac:dyDescent="0.2">
      <c r="H70" s="393"/>
    </row>
    <row r="71" spans="8:15" x14ac:dyDescent="0.2">
      <c r="N71" s="394"/>
    </row>
  </sheetData>
  <mergeCells count="4">
    <mergeCell ref="E4:L4"/>
    <mergeCell ref="E6:L6"/>
    <mergeCell ref="E7:K7"/>
    <mergeCell ref="E8:K8"/>
  </mergeCells>
  <pageMargins left="0.70866141732283472" right="0.70866141732283472" top="0.74803149606299213" bottom="0.74803149606299213" header="0.31496062992125984" footer="0.31496062992125984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Balance-Anexo1</vt:lpstr>
      <vt:lpstr>Resultados-Anexo2A</vt:lpstr>
      <vt:lpstr>Balance-Anexo1A</vt:lpstr>
      <vt:lpstr>Cambios Patrimonio</vt:lpstr>
      <vt:lpstr>Flujo de Efectivo 2016</vt:lpstr>
      <vt:lpstr>'Balance-Anexo1'!Área_de_impresión</vt:lpstr>
      <vt:lpstr>'Balance-Anexo1A'!Área_de_impresión</vt:lpstr>
      <vt:lpstr>'Balance-Anexo1A'!Títulos_a_imprimir</vt:lpstr>
    </vt:vector>
  </TitlesOfParts>
  <Company>FOSAFFI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Oficiales</dc:title>
  <dc:creator>FOSAFFI</dc:creator>
  <cp:lastModifiedBy>melgar</cp:lastModifiedBy>
  <cp:lastPrinted>2017-02-02T15:04:17Z</cp:lastPrinted>
  <dcterms:created xsi:type="dcterms:W3CDTF">2004-04-13T04:53:39Z</dcterms:created>
  <dcterms:modified xsi:type="dcterms:W3CDTF">2017-02-13T20:57:26Z</dcterms:modified>
</cp:coreProperties>
</file>