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0215" windowHeight="9915"/>
  </bookViews>
  <sheets>
    <sheet name="Balance-Anexo1" sheetId="1" r:id="rId1"/>
    <sheet name="Resultados-Anexo2A" sheetId="6" state="hidden" r:id="rId2"/>
    <sheet name="Balance-Anexo1A" sheetId="5" state="hidden" r:id="rId3"/>
  </sheets>
  <definedNames>
    <definedName name="_xlnm.Print_Area" localSheetId="0">'Balance-Anexo1'!$B$2:$Y$58</definedName>
    <definedName name="_xlnm.Print_Area" localSheetId="2">'Balance-Anexo1A'!$A$2:$M$120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K58" i="5" l="1"/>
  <c r="K51" i="5"/>
  <c r="K48" i="5"/>
  <c r="K45" i="5"/>
  <c r="K38" i="5"/>
  <c r="K34" i="5"/>
  <c r="K23" i="5" s="1"/>
  <c r="K22" i="5" s="1"/>
  <c r="K29" i="5"/>
  <c r="K24" i="5"/>
  <c r="K19" i="5"/>
  <c r="K14" i="5"/>
  <c r="K109" i="5"/>
  <c r="K105" i="5"/>
  <c r="K103" i="5"/>
  <c r="K100" i="5"/>
  <c r="K95" i="5"/>
  <c r="K94" i="5"/>
  <c r="K84" i="5"/>
  <c r="K83" i="5" s="1"/>
  <c r="K76" i="5"/>
  <c r="K72" i="5"/>
  <c r="G109" i="5" l="1"/>
  <c r="G105" i="5"/>
  <c r="G103" i="5" s="1"/>
  <c r="G100" i="5"/>
  <c r="G95" i="5"/>
  <c r="G94" i="5"/>
  <c r="G84" i="5" s="1"/>
  <c r="G83" i="5" s="1"/>
  <c r="G76" i="5"/>
  <c r="G72" i="5"/>
  <c r="G58" i="5"/>
  <c r="G51" i="5"/>
  <c r="G48" i="5"/>
  <c r="G45" i="5" s="1"/>
  <c r="G38" i="5"/>
  <c r="G34" i="5"/>
  <c r="G23" i="5" s="1"/>
  <c r="G22" i="5" s="1"/>
  <c r="G29" i="5"/>
  <c r="G24" i="5"/>
  <c r="G19" i="5"/>
  <c r="G14" i="5"/>
  <c r="H36" i="6" l="1"/>
  <c r="J36" i="6"/>
  <c r="E35" i="6" l="1"/>
  <c r="D35" i="6"/>
  <c r="F36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L9" i="5"/>
  <c r="J38" i="6"/>
  <c r="J37" i="6"/>
  <c r="J32" i="6"/>
  <c r="J31" i="6"/>
  <c r="J30" i="6"/>
  <c r="J29" i="6"/>
  <c r="J28" i="6"/>
  <c r="J20" i="6"/>
  <c r="J15" i="6"/>
  <c r="J14" i="6"/>
  <c r="J13" i="6"/>
  <c r="J12" i="6"/>
  <c r="J11" i="6"/>
  <c r="J10" i="6"/>
  <c r="I35" i="6"/>
  <c r="I27" i="6"/>
  <c r="J19" i="6"/>
  <c r="J18" i="6"/>
  <c r="I17" i="6"/>
  <c r="I9" i="6"/>
  <c r="J35" i="6" l="1"/>
  <c r="L109" i="5"/>
  <c r="I40" i="6"/>
  <c r="J27" i="6"/>
  <c r="J40" i="6" s="1"/>
  <c r="J17" i="6"/>
  <c r="J9" i="6"/>
  <c r="I23" i="6"/>
  <c r="I43" i="6" l="1"/>
  <c r="J23" i="6"/>
  <c r="J43" i="6" s="1"/>
  <c r="T35" i="1"/>
  <c r="L95" i="5"/>
  <c r="L76" i="5"/>
  <c r="T28" i="1"/>
  <c r="T27" i="1"/>
  <c r="L66" i="5"/>
  <c r="K66" i="5"/>
  <c r="K80" i="5" s="1"/>
  <c r="L58" i="5"/>
  <c r="T19" i="1"/>
  <c r="L51" i="5"/>
  <c r="T18" i="1"/>
  <c r="T17" i="1"/>
  <c r="L38" i="5"/>
  <c r="T16" i="1"/>
  <c r="T15" i="1"/>
  <c r="L8" i="5"/>
  <c r="K8" i="5"/>
  <c r="T14" i="1" s="1"/>
  <c r="T26" i="1" l="1"/>
  <c r="T30" i="1" s="1"/>
  <c r="T34" i="1"/>
  <c r="T39" i="1" s="1"/>
  <c r="T21" i="1"/>
  <c r="K112" i="5"/>
  <c r="L48" i="5"/>
  <c r="L45" i="5" s="1"/>
  <c r="K61" i="5"/>
  <c r="I109" i="5"/>
  <c r="I105" i="5"/>
  <c r="I103" i="5" s="1"/>
  <c r="I100" i="5"/>
  <c r="I95" i="5"/>
  <c r="I94" i="5"/>
  <c r="I48" i="5"/>
  <c r="I38" i="5"/>
  <c r="I34" i="5"/>
  <c r="I29" i="5"/>
  <c r="T42" i="1" l="1"/>
  <c r="K114" i="5"/>
  <c r="G27" i="6" l="1"/>
  <c r="H38" i="6"/>
  <c r="G35" i="6"/>
  <c r="E27" i="6"/>
  <c r="H32" i="6" l="1"/>
  <c r="D27" i="6"/>
  <c r="F27" i="6" s="1"/>
  <c r="F38" i="6" l="1"/>
  <c r="F35" i="6" l="1"/>
  <c r="E17" i="6"/>
  <c r="G66" i="5" l="1"/>
  <c r="G80" i="5" s="1"/>
  <c r="E9" i="6" l="1"/>
  <c r="F32" i="6"/>
  <c r="H31" i="6" l="1"/>
  <c r="G8" i="5" l="1"/>
  <c r="G61" i="5" l="1"/>
  <c r="L17" i="1" l="1"/>
  <c r="L16" i="1"/>
  <c r="F105" i="5"/>
  <c r="L35" i="1"/>
  <c r="L27" i="1"/>
  <c r="F31" i="6"/>
  <c r="J52" i="5"/>
  <c r="J53" i="5"/>
  <c r="J54" i="5"/>
  <c r="J55" i="5"/>
  <c r="J56" i="5"/>
  <c r="I84" i="5"/>
  <c r="I83" i="5" s="1"/>
  <c r="H14" i="6"/>
  <c r="H13" i="6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J106" i="5"/>
  <c r="F94" i="5"/>
  <c r="H49" i="5"/>
  <c r="D9" i="6"/>
  <c r="F9" i="6" s="1"/>
  <c r="H106" i="5"/>
  <c r="H78" i="5"/>
  <c r="I66" i="5"/>
  <c r="P26" i="1" s="1"/>
  <c r="I58" i="5"/>
  <c r="P19" i="1" s="1"/>
  <c r="I45" i="5"/>
  <c r="P17" i="1" s="1"/>
  <c r="H28" i="6"/>
  <c r="G17" i="6"/>
  <c r="G40" i="6"/>
  <c r="G9" i="6"/>
  <c r="G23" i="6" s="1"/>
  <c r="I72" i="5"/>
  <c r="P27" i="1" s="1"/>
  <c r="I51" i="5"/>
  <c r="P18" i="1" s="1"/>
  <c r="I24" i="5"/>
  <c r="I23" i="5" s="1"/>
  <c r="I22" i="5" s="1"/>
  <c r="P16" i="1" s="1"/>
  <c r="I19" i="5"/>
  <c r="I14" i="5" s="1"/>
  <c r="P15" i="1" s="1"/>
  <c r="I8" i="5"/>
  <c r="P14" i="1" s="1"/>
  <c r="E40" i="6"/>
  <c r="P36" i="1"/>
  <c r="J67" i="5"/>
  <c r="J101" i="5"/>
  <c r="P37" i="1"/>
  <c r="H94" i="5"/>
  <c r="L37" i="1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F95" i="5"/>
  <c r="F66" i="5"/>
  <c r="I26" i="1" s="1"/>
  <c r="F72" i="5"/>
  <c r="I27" i="1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9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7" i="6"/>
  <c r="H35" i="6" s="1"/>
  <c r="F37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H59" i="5"/>
  <c r="H47" i="5"/>
  <c r="H46" i="5"/>
  <c r="J111" i="5"/>
  <c r="F109" i="5"/>
  <c r="L26" i="1"/>
  <c r="H111" i="5"/>
  <c r="J39" i="5"/>
  <c r="H30" i="6"/>
  <c r="F84" i="5"/>
  <c r="F76" i="5"/>
  <c r="F30" i="6"/>
  <c r="H104" i="5"/>
  <c r="I76" i="5"/>
  <c r="P28" i="1" s="1"/>
  <c r="J78" i="5"/>
  <c r="F10" i="6"/>
  <c r="H66" i="5"/>
  <c r="J94" i="5"/>
  <c r="F20" i="6"/>
  <c r="L14" i="1"/>
  <c r="G112" i="5"/>
  <c r="G114" i="5" s="1"/>
  <c r="L34" i="1"/>
  <c r="L94" i="5" l="1"/>
  <c r="L84" i="5" s="1"/>
  <c r="L83" i="5" s="1"/>
  <c r="L105" i="5"/>
  <c r="R26" i="1"/>
  <c r="J72" i="5"/>
  <c r="H100" i="5"/>
  <c r="F83" i="5"/>
  <c r="J95" i="5"/>
  <c r="J105" i="5"/>
  <c r="J103" i="5" s="1"/>
  <c r="L103" i="5"/>
  <c r="L112" i="5" s="1"/>
  <c r="F103" i="5"/>
  <c r="I35" i="1" s="1"/>
  <c r="N35" i="1" s="1"/>
  <c r="L19" i="5"/>
  <c r="L14" i="5" s="1"/>
  <c r="L34" i="5"/>
  <c r="L23" i="5" s="1"/>
  <c r="L22" i="5" s="1"/>
  <c r="N14" i="1"/>
  <c r="V37" i="1"/>
  <c r="N37" i="1"/>
  <c r="V36" i="1"/>
  <c r="N36" i="1"/>
  <c r="V35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G43" i="6"/>
  <c r="H27" i="6"/>
  <c r="H40" i="6" s="1"/>
  <c r="H17" i="6"/>
  <c r="L39" i="1"/>
  <c r="H109" i="5"/>
  <c r="L30" i="1"/>
  <c r="H58" i="5"/>
  <c r="D40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N28" i="1" s="1"/>
  <c r="F80" i="5"/>
  <c r="P30" i="1"/>
  <c r="I61" i="5"/>
  <c r="I80" i="5"/>
  <c r="I34" i="1"/>
  <c r="N34" i="1" s="1"/>
  <c r="J8" i="5"/>
  <c r="P21" i="1"/>
  <c r="I112" i="5"/>
  <c r="P34" i="1"/>
  <c r="L15" i="1"/>
  <c r="H19" i="5"/>
  <c r="H14" i="5" s="1"/>
  <c r="H51" i="5"/>
  <c r="J76" i="5"/>
  <c r="J66" i="5"/>
  <c r="J84" i="5"/>
  <c r="H84" i="5"/>
  <c r="J83" i="5" l="1"/>
  <c r="J112" i="5" s="1"/>
  <c r="I114" i="5"/>
  <c r="F112" i="5"/>
  <c r="R35" i="1"/>
  <c r="N39" i="1"/>
  <c r="L21" i="1"/>
  <c r="N15" i="1"/>
  <c r="L61" i="5"/>
  <c r="N30" i="1"/>
  <c r="I30" i="1"/>
  <c r="V28" i="1"/>
  <c r="V30" i="1" s="1"/>
  <c r="I39" i="1"/>
  <c r="V34" i="1"/>
  <c r="V39" i="1" s="1"/>
  <c r="R28" i="1"/>
  <c r="R30" i="1" s="1"/>
  <c r="P39" i="1"/>
  <c r="P42" i="1" s="1"/>
  <c r="R34" i="1"/>
  <c r="R39" i="1" s="1"/>
  <c r="L42" i="1"/>
  <c r="H23" i="6"/>
  <c r="H43" i="6" s="1"/>
  <c r="L10" i="6"/>
  <c r="D43" i="6"/>
  <c r="E43" i="6"/>
  <c r="F40" i="6"/>
  <c r="H83" i="5"/>
  <c r="H112" i="5" s="1"/>
  <c r="H80" i="5"/>
  <c r="H23" i="5"/>
  <c r="H22" i="5" s="1"/>
  <c r="H61" i="5" s="1"/>
  <c r="J23" i="5"/>
  <c r="J22" i="5" s="1"/>
  <c r="J80" i="5"/>
  <c r="I16" i="1"/>
  <c r="J61" i="5"/>
  <c r="F114" i="5"/>
  <c r="I42" i="1" l="1"/>
  <c r="N42" i="1"/>
  <c r="V42" i="1"/>
  <c r="V16" i="1"/>
  <c r="V21" i="1" s="1"/>
  <c r="N16" i="1"/>
  <c r="N21" i="1" s="1"/>
  <c r="J114" i="5"/>
  <c r="L114" i="5"/>
  <c r="R42" i="1"/>
  <c r="I21" i="1"/>
  <c r="R16" i="1"/>
  <c r="R21" i="1" s="1"/>
  <c r="F43" i="6"/>
  <c r="H114" i="5"/>
</calcChain>
</file>

<file path=xl/sharedStrings.xml><?xml version="1.0" encoding="utf-8"?>
<sst xmlns="http://schemas.openxmlformats.org/spreadsheetml/2006/main" count="216" uniqueCount="160">
  <si>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</si>
  <si>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</si>
  <si>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</si>
  <si>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</si>
  <si>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</si>
  <si>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</si>
  <si>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</si>
  <si>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>Superávit o Déficit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</si>
  <si>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</si>
  <si>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</si>
  <si>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</si>
  <si>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</si>
  <si>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</si>
  <si>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</si>
  <si>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</si>
  <si>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</si>
  <si>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</si>
  <si>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</si>
  <si>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</si>
  <si>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</si>
  <si>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</si>
  <si>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</si>
  <si>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</si>
  <si>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</si>
  <si>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</si>
  <si>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</si>
  <si>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</si>
  <si>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</si>
  <si>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</si>
  <si>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</si>
  <si>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</si>
  <si>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</si>
  <si>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</si>
  <si>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</si>
  <si>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</si>
  <si>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</si>
  <si>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</si>
  <si>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</si>
  <si>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</si>
  <si>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</si>
  <si>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</si>
  <si>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</si>
  <si>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</si>
  <si>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</si>
  <si>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</si>
  <si>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</si>
  <si>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</si>
  <si>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</si>
  <si>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</si>
  <si>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</si>
  <si>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</si>
  <si>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</si>
  <si>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</si>
  <si>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</si>
  <si>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</si>
  <si>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</si>
  <si>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</si>
  <si>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</si>
  <si>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</si>
  <si>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</si>
  <si>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</si>
  <si>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</si>
  <si>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</si>
  <si>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</si>
  <si>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</si>
  <si>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</si>
  <si>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</si>
  <si>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</si>
  <si>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</si>
  <si>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</si>
  <si>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</si>
  <si>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</si>
  <si>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</si>
  <si>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</si>
  <si>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</si>
  <si>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</si>
  <si>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</si>
  <si>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</si>
  <si>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</si>
  <si>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</si>
  <si>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</si>
  <si>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</si>
  <si>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</si>
  <si>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</si>
  <si>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</si>
  <si>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</si>
  <si>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</si>
  <si>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</si>
  <si>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</si>
  <si>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</si>
  <si>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</si>
  <si>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</si>
  <si>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</si>
  <si>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</si>
  <si>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</si>
  <si>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</si>
  <si>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</si>
  <si>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</si>
  <si>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</si>
  <si>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</si>
  <si>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</si>
  <si>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</si>
  <si>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</si>
  <si>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</si>
  <si>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</si>
  <si>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</si>
  <si>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</si>
  <si>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</si>
  <si>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</si>
  <si>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</si>
  <si>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</si>
  <si>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</si>
  <si>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</si>
  <si>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</si>
  <si>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</si>
  <si>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</si>
  <si>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</si>
  <si>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</si>
  <si>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</si>
  <si>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</si>
  <si>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</si>
  <si>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</si>
  <si>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</si>
  <si>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Gastos por Reintegro de Dividendos</t>
  </si>
  <si>
    <t>UTILIDAD ( PÉRDIDA ) DEL EJERCICIO</t>
  </si>
  <si>
    <t>Pérdida por Aplicación de Decretos</t>
  </si>
  <si>
    <t>Reserva de Saneamiento Créditos Forestales DL No.677</t>
  </si>
  <si>
    <t>Diciembre 2015</t>
  </si>
  <si>
    <t>Variación del Período</t>
  </si>
  <si>
    <t>Variacion</t>
  </si>
  <si>
    <t xml:space="preserve">OTROS GASTOS </t>
  </si>
  <si>
    <t xml:space="preserve">Gestión de Recuperación y Comercialización </t>
  </si>
  <si>
    <t xml:space="preserve">GASTOS DE OPERACIÓN  </t>
  </si>
  <si>
    <t xml:space="preserve">Otros Ingresos </t>
  </si>
  <si>
    <t>INGRESOS DE OPERACIÓN</t>
  </si>
  <si>
    <t>Enero 2015</t>
  </si>
  <si>
    <t xml:space="preserve">Efectivo y Equivalentes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</si>
  <si>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</si>
  <si>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</si>
  <si>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</si>
  <si>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</si>
  <si>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</si>
  <si>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Obligaciones con Banco Central de Reserva </t>
  </si>
  <si>
    <t xml:space="preserve">Otros Pasivos </t>
  </si>
  <si>
    <t xml:space="preserve">Patrimonio: </t>
  </si>
  <si>
    <r>
      <t xml:space="preserve">Gastos de Funcionamiento </t>
    </r>
    <r>
      <rPr>
        <sz val="11"/>
        <rFont val="Calibri"/>
        <family val="2"/>
      </rPr>
      <t xml:space="preserve"> </t>
    </r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</si>
  <si>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</si>
  <si>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r>
      <t xml:space="preserve">Cuentas por pagar </t>
    </r>
    <r>
      <rPr>
        <sz val="9"/>
        <rFont val="Calibri"/>
        <family val="2"/>
      </rPr>
      <t xml:space="preserve"> </t>
    </r>
  </si>
  <si>
    <r>
      <t>Recursos del Fondo</t>
    </r>
    <r>
      <rPr>
        <sz val="9"/>
        <color indexed="8"/>
        <rFont val="Calibri"/>
        <family val="2"/>
      </rPr>
      <t xml:space="preserve"> </t>
    </r>
  </si>
  <si>
    <t xml:space="preserve">          FONDO DE SANEAMIENTO Y FORTALECIMIENTO FINANCIERO</t>
  </si>
  <si>
    <t xml:space="preserve">Presidente                               Gerente General                            Jefe Sección Contabilidad y Finanzas   </t>
  </si>
  <si>
    <t xml:space="preserve">Otros Gastos </t>
  </si>
  <si>
    <t>Mayo 2016</t>
  </si>
  <si>
    <t>Variación</t>
  </si>
  <si>
    <t xml:space="preserve">Presidente                                          Gerente General                                                 Jefe Sección Contabilidad y Finanzas       </t>
  </si>
  <si>
    <t xml:space="preserve"> Presidente                               Gerente General                                  Jefe Sección Contabilidad y Finanzas   </t>
  </si>
  <si>
    <t>Junio 2016</t>
  </si>
  <si>
    <t>Al  30 de Junio de 2016</t>
  </si>
  <si>
    <t>Junio 2015</t>
  </si>
  <si>
    <t>Resultados del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</si>
</sst>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6" formatCode="_(* #,##0.00_);_(* \(#,##0.00\);_(* &quot;0.00&quot;_);_(@_)"/>
    <numFmt numFmtId="167" formatCode="0_);\(0\)"/>
    <numFmt numFmtId="168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10">
    <xf numFmtId="0" fontId="0" fillId="0" borderId="0" xfId="0"/>
    <xf numFmtId="43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/>
    <xf numFmtId="49" fontId="16" fillId="0" borderId="0" xfId="0" applyNumberFormat="1" applyFont="1" applyFill="1" applyBorder="1" applyAlignment="1">
      <alignment horizontal="center"/>
    </xf>
    <xf numFmtId="17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left"/>
    </xf>
    <xf numFmtId="0" fontId="13" fillId="0" borderId="16" xfId="0" applyFont="1" applyFill="1" applyBorder="1"/>
    <xf numFmtId="166" fontId="20" fillId="0" borderId="0" xfId="0" applyNumberFormat="1" applyFont="1" applyFill="1" applyAlignment="1" applyProtection="1">
      <alignment horizontal="center"/>
    </xf>
    <xf numFmtId="0" fontId="12" fillId="0" borderId="0" xfId="0" applyFont="1"/>
    <xf numFmtId="166" fontId="14" fillId="0" borderId="24" xfId="0" applyNumberFormat="1" applyFont="1" applyFill="1" applyBorder="1"/>
    <xf numFmtId="166" fontId="14" fillId="0" borderId="18" xfId="0" applyNumberFormat="1" applyFont="1" applyFill="1" applyBorder="1"/>
    <xf numFmtId="166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45" xfId="0" applyNumberFormat="1" applyFont="1" applyFill="1" applyBorder="1" applyAlignment="1" applyProtection="1">
      <alignment horizontal="center" vertical="center" wrapText="1"/>
    </xf>
    <xf numFmtId="166" fontId="15" fillId="0" borderId="27" xfId="0" applyNumberFormat="1" applyFont="1" applyFill="1" applyBorder="1" applyAlignment="1" applyProtection="1">
      <alignment horizontal="centerContinuous" wrapText="1"/>
    </xf>
    <xf numFmtId="166" fontId="14" fillId="0" borderId="28" xfId="0" applyNumberFormat="1" applyFont="1" applyFill="1" applyBorder="1" applyAlignment="1" applyProtection="1">
      <alignment horizontal="centerContinuous"/>
    </xf>
    <xf numFmtId="166" fontId="14" fillId="0" borderId="0" xfId="0" applyNumberFormat="1" applyFont="1" applyFill="1" applyBorder="1" applyAlignment="1" applyProtection="1">
      <alignment horizontal="centerContinuous"/>
    </xf>
    <xf numFmtId="166" fontId="14" fillId="0" borderId="29" xfId="0" applyNumberFormat="1" applyFont="1" applyFill="1" applyBorder="1" applyAlignment="1">
      <alignment horizontal="centerContinuous"/>
    </xf>
    <xf numFmtId="166" fontId="14" fillId="0" borderId="23" xfId="0" applyNumberFormat="1" applyFont="1" applyFill="1" applyBorder="1" applyAlignment="1" applyProtection="1">
      <alignment horizontal="centerContinuous" vertical="center"/>
    </xf>
    <xf numFmtId="167" fontId="15" fillId="0" borderId="30" xfId="0" applyNumberFormat="1" applyFont="1" applyFill="1" applyBorder="1" applyAlignment="1" applyProtection="1">
      <alignment horizontal="centerContinuous" vertical="center"/>
    </xf>
    <xf numFmtId="166" fontId="14" fillId="0" borderId="22" xfId="0" applyNumberFormat="1" applyFont="1" applyFill="1" applyBorder="1" applyAlignment="1" applyProtection="1">
      <alignment horizontal="centerContinuous" vertical="center"/>
    </xf>
    <xf numFmtId="166" fontId="22" fillId="0" borderId="9" xfId="0" applyNumberFormat="1" applyFont="1" applyFill="1" applyBorder="1" applyAlignment="1" applyProtection="1">
      <alignment horizontal="left"/>
    </xf>
    <xf numFmtId="166" fontId="23" fillId="0" borderId="10" xfId="0" applyNumberFormat="1" applyFont="1" applyFill="1" applyBorder="1" applyAlignment="1" applyProtection="1">
      <alignment horizontal="left"/>
    </xf>
    <xf numFmtId="166" fontId="15" fillId="0" borderId="11" xfId="0" applyNumberFormat="1" applyFont="1" applyFill="1" applyBorder="1"/>
    <xf numFmtId="166" fontId="20" fillId="0" borderId="23" xfId="0" applyNumberFormat="1" applyFont="1" applyFill="1" applyBorder="1" applyProtection="1"/>
    <xf numFmtId="166" fontId="23" fillId="0" borderId="12" xfId="0" applyNumberFormat="1" applyFont="1" applyFill="1" applyBorder="1" applyAlignment="1" applyProtection="1">
      <alignment horizontal="left"/>
    </xf>
    <xf numFmtId="166" fontId="19" fillId="0" borderId="29" xfId="0" applyNumberFormat="1" applyFont="1" applyFill="1" applyBorder="1" applyAlignment="1" applyProtection="1">
      <alignment horizontal="left"/>
    </xf>
    <xf numFmtId="166" fontId="23" fillId="0" borderId="0" xfId="0" applyNumberFormat="1" applyFont="1" applyFill="1" applyBorder="1" applyAlignment="1" applyProtection="1">
      <alignment horizontal="left"/>
    </xf>
    <xf numFmtId="166" fontId="15" fillId="0" borderId="13" xfId="0" applyNumberFormat="1" applyFont="1" applyFill="1" applyBorder="1" applyAlignment="1" applyProtection="1">
      <alignment horizontal="left"/>
    </xf>
    <xf numFmtId="166" fontId="19" fillId="0" borderId="19" xfId="0" applyNumberFormat="1" applyFont="1" applyFill="1" applyBorder="1" applyAlignment="1" applyProtection="1">
      <alignment horizontal="right"/>
    </xf>
    <xf numFmtId="166" fontId="19" fillId="0" borderId="29" xfId="0" applyNumberFormat="1" applyFont="1" applyFill="1" applyBorder="1" applyProtection="1"/>
    <xf numFmtId="166" fontId="12" fillId="0" borderId="0" xfId="0" applyNumberFormat="1" applyFont="1"/>
    <xf numFmtId="166" fontId="15" fillId="0" borderId="12" xfId="0" applyNumberFormat="1" applyFont="1" applyFill="1" applyBorder="1"/>
    <xf numFmtId="166" fontId="19" fillId="0" borderId="0" xfId="0" applyNumberFormat="1" applyFont="1" applyFill="1" applyBorder="1"/>
    <xf numFmtId="166" fontId="19" fillId="0" borderId="22" xfId="0" applyNumberFormat="1" applyFont="1" applyFill="1" applyBorder="1" applyAlignment="1" applyProtection="1">
      <alignment horizontal="right"/>
    </xf>
    <xf numFmtId="166" fontId="19" fillId="0" borderId="31" xfId="0" applyNumberFormat="1" applyFont="1" applyFill="1" applyBorder="1" applyProtection="1"/>
    <xf numFmtId="166" fontId="19" fillId="0" borderId="32" xfId="0" applyNumberFormat="1" applyFont="1" applyFill="1" applyBorder="1" applyProtection="1"/>
    <xf numFmtId="166" fontId="15" fillId="0" borderId="0" xfId="0" applyNumberFormat="1" applyFont="1" applyFill="1" applyBorder="1"/>
    <xf numFmtId="166" fontId="15" fillId="0" borderId="13" xfId="0" applyNumberFormat="1" applyFont="1" applyFill="1" applyBorder="1"/>
    <xf numFmtId="166" fontId="15" fillId="0" borderId="19" xfId="0" applyNumberFormat="1" applyFont="1" applyFill="1" applyBorder="1"/>
    <xf numFmtId="166" fontId="15" fillId="0" borderId="29" xfId="0" applyNumberFormat="1" applyFont="1" applyFill="1" applyBorder="1"/>
    <xf numFmtId="166" fontId="22" fillId="0" borderId="12" xfId="0" applyNumberFormat="1" applyFont="1" applyFill="1" applyBorder="1" applyAlignment="1" applyProtection="1">
      <alignment horizontal="left"/>
    </xf>
    <xf numFmtId="166" fontId="20" fillId="0" borderId="2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left"/>
    </xf>
    <xf numFmtId="166" fontId="19" fillId="0" borderId="13" xfId="0" applyNumberFormat="1" applyFont="1" applyFill="1" applyBorder="1" applyAlignment="1" applyProtection="1">
      <alignment horizontal="left"/>
    </xf>
    <xf numFmtId="4" fontId="12" fillId="0" borderId="0" xfId="0" applyNumberFormat="1" applyFont="1"/>
    <xf numFmtId="166" fontId="19" fillId="0" borderId="19" xfId="0" applyNumberFormat="1" applyFont="1" applyFill="1" applyBorder="1" applyProtection="1"/>
    <xf numFmtId="43" fontId="12" fillId="0" borderId="0" xfId="0" applyNumberFormat="1" applyFont="1"/>
    <xf numFmtId="166" fontId="19" fillId="0" borderId="22" xfId="0" applyNumberFormat="1" applyFont="1" applyFill="1" applyBorder="1" applyProtection="1"/>
    <xf numFmtId="166" fontId="19" fillId="0" borderId="33" xfId="0" applyNumberFormat="1" applyFont="1" applyFill="1" applyBorder="1" applyProtection="1"/>
    <xf numFmtId="166" fontId="24" fillId="0" borderId="0" xfId="0" applyNumberFormat="1" applyFont="1" applyFill="1" applyBorder="1" applyAlignment="1" applyProtection="1">
      <alignment horizontal="left"/>
    </xf>
    <xf numFmtId="166" fontId="24" fillId="0" borderId="13" xfId="0" applyNumberFormat="1" applyFont="1" applyFill="1" applyBorder="1" applyAlignment="1" applyProtection="1">
      <alignment horizontal="left"/>
    </xf>
    <xf numFmtId="166" fontId="19" fillId="0" borderId="22" xfId="1" applyNumberFormat="1" applyFont="1" applyFill="1" applyBorder="1" applyProtection="1"/>
    <xf numFmtId="166" fontId="15" fillId="0" borderId="19" xfId="0" applyNumberFormat="1" applyFont="1" applyFill="1" applyBorder="1" applyProtection="1"/>
    <xf numFmtId="166" fontId="15" fillId="0" borderId="29" xfId="0" applyNumberFormat="1" applyFont="1" applyFill="1" applyBorder="1" applyProtection="1"/>
    <xf numFmtId="166" fontId="20" fillId="0" borderId="19" xfId="0" applyNumberFormat="1" applyFont="1" applyFill="1" applyBorder="1" applyProtection="1"/>
    <xf numFmtId="166" fontId="20" fillId="0" borderId="12" xfId="0" applyNumberFormat="1" applyFont="1" applyFill="1" applyBorder="1"/>
    <xf numFmtId="166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6" fontId="25" fillId="0" borderId="27" xfId="0" applyNumberFormat="1" applyFont="1" applyFill="1" applyBorder="1" applyProtection="1"/>
    <xf numFmtId="0" fontId="12" fillId="0" borderId="34" xfId="0" applyFont="1" applyFill="1" applyBorder="1"/>
    <xf numFmtId="166" fontId="25" fillId="0" borderId="35" xfId="0" applyNumberFormat="1" applyFont="1" applyFill="1" applyBorder="1" applyProtection="1"/>
    <xf numFmtId="166" fontId="19" fillId="0" borderId="29" xfId="0" applyNumberFormat="1" applyFont="1" applyFill="1" applyBorder="1" applyAlignment="1" applyProtection="1">
      <alignment horizontal="right"/>
    </xf>
    <xf numFmtId="166" fontId="19" fillId="0" borderId="13" xfId="0" applyNumberFormat="1" applyFont="1" applyFill="1" applyBorder="1" applyProtection="1"/>
    <xf numFmtId="166" fontId="19" fillId="0" borderId="36" xfId="0" applyNumberFormat="1" applyFont="1" applyFill="1" applyBorder="1" applyAlignment="1" applyProtection="1">
      <alignment horizontal="right"/>
    </xf>
    <xf numFmtId="166" fontId="19" fillId="0" borderId="36" xfId="0" applyNumberFormat="1" applyFont="1" applyFill="1" applyBorder="1" applyProtection="1"/>
    <xf numFmtId="166" fontId="19" fillId="0" borderId="37" xfId="0" applyNumberFormat="1" applyFont="1" applyFill="1" applyBorder="1" applyProtection="1"/>
    <xf numFmtId="166" fontId="19" fillId="0" borderId="17" xfId="0" applyNumberFormat="1" applyFont="1" applyFill="1" applyBorder="1" applyProtection="1"/>
    <xf numFmtId="166" fontId="19" fillId="0" borderId="38" xfId="0" applyNumberFormat="1" applyFont="1" applyFill="1" applyBorder="1" applyProtection="1"/>
    <xf numFmtId="166" fontId="19" fillId="0" borderId="34" xfId="0" applyNumberFormat="1" applyFont="1" applyFill="1" applyBorder="1" applyProtection="1"/>
    <xf numFmtId="166" fontId="19" fillId="0" borderId="0" xfId="0" applyNumberFormat="1" applyFont="1" applyFill="1" applyBorder="1" applyAlignment="1" applyProtection="1">
      <alignment horizontal="left"/>
    </xf>
    <xf numFmtId="166" fontId="19" fillId="0" borderId="16" xfId="0" applyNumberFormat="1" applyFont="1" applyFill="1" applyBorder="1" applyProtection="1"/>
    <xf numFmtId="166" fontId="19" fillId="0" borderId="39" xfId="0" applyNumberFormat="1" applyFont="1" applyFill="1" applyBorder="1" applyProtection="1"/>
    <xf numFmtId="166" fontId="20" fillId="0" borderId="29" xfId="0" applyNumberFormat="1" applyFont="1" applyFill="1" applyBorder="1"/>
    <xf numFmtId="166" fontId="15" fillId="0" borderId="34" xfId="0" applyNumberFormat="1" applyFont="1" applyFill="1" applyBorder="1" applyAlignment="1" applyProtection="1">
      <alignment horizontal="left"/>
    </xf>
    <xf numFmtId="166" fontId="19" fillId="0" borderId="40" xfId="0" applyNumberFormat="1" applyFont="1" applyFill="1" applyBorder="1" applyProtection="1"/>
    <xf numFmtId="166" fontId="19" fillId="0" borderId="31" xfId="0" applyNumberFormat="1" applyFont="1" applyFill="1" applyBorder="1" applyAlignment="1" applyProtection="1">
      <alignment horizontal="right"/>
    </xf>
    <xf numFmtId="166" fontId="23" fillId="0" borderId="13" xfId="0" applyNumberFormat="1" applyFont="1" applyFill="1" applyBorder="1" applyAlignment="1" applyProtection="1">
      <alignment horizontal="left"/>
    </xf>
    <xf numFmtId="166" fontId="25" fillId="0" borderId="27" xfId="0" applyNumberFormat="1" applyFont="1" applyFill="1" applyBorder="1" applyAlignment="1" applyProtection="1">
      <alignment horizontal="right"/>
    </xf>
    <xf numFmtId="166" fontId="20" fillId="0" borderId="27" xfId="0" applyNumberFormat="1" applyFont="1" applyFill="1" applyBorder="1" applyProtection="1"/>
    <xf numFmtId="166" fontId="19" fillId="0" borderId="32" xfId="1" applyNumberFormat="1" applyFont="1" applyFill="1" applyBorder="1" applyProtection="1"/>
    <xf numFmtId="166" fontId="19" fillId="0" borderId="12" xfId="0" applyNumberFormat="1" applyFont="1" applyFill="1" applyBorder="1"/>
    <xf numFmtId="166" fontId="15" fillId="0" borderId="12" xfId="0" applyNumberFormat="1" applyFont="1" applyFill="1" applyBorder="1" applyProtection="1"/>
    <xf numFmtId="166" fontId="15" fillId="0" borderId="36" xfId="0" applyNumberFormat="1" applyFont="1" applyFill="1" applyBorder="1" applyProtection="1"/>
    <xf numFmtId="166" fontId="19" fillId="0" borderId="13" xfId="0" applyNumberFormat="1" applyFont="1" applyFill="1" applyBorder="1"/>
    <xf numFmtId="166" fontId="23" fillId="0" borderId="16" xfId="0" applyNumberFormat="1" applyFont="1" applyFill="1" applyBorder="1" applyAlignment="1" applyProtection="1">
      <alignment horizontal="left"/>
    </xf>
    <xf numFmtId="166" fontId="19" fillId="0" borderId="17" xfId="0" applyNumberFormat="1" applyFont="1" applyFill="1" applyBorder="1"/>
    <xf numFmtId="166" fontId="24" fillId="0" borderId="14" xfId="0" applyNumberFormat="1" applyFont="1" applyFill="1" applyBorder="1" applyAlignment="1" applyProtection="1">
      <alignment horizontal="left"/>
    </xf>
    <xf numFmtId="166" fontId="19" fillId="0" borderId="47" xfId="0" applyNumberFormat="1" applyFont="1" applyFill="1" applyBorder="1" applyProtection="1"/>
    <xf numFmtId="166" fontId="15" fillId="0" borderId="24" xfId="0" applyNumberFormat="1" applyFont="1" applyFill="1" applyBorder="1" applyAlignment="1" applyProtection="1">
      <alignment horizontal="centerContinuous"/>
    </xf>
    <xf numFmtId="166" fontId="15" fillId="0" borderId="18" xfId="0" applyNumberFormat="1" applyFont="1" applyFill="1" applyBorder="1" applyAlignment="1" applyProtection="1">
      <alignment horizontal="centerContinuous"/>
    </xf>
    <xf numFmtId="166" fontId="15" fillId="0" borderId="25" xfId="0" applyNumberFormat="1" applyFont="1" applyFill="1" applyBorder="1" applyAlignment="1">
      <alignment horizontal="centerContinuous"/>
    </xf>
    <xf numFmtId="166" fontId="20" fillId="0" borderId="41" xfId="0" applyNumberFormat="1" applyFont="1" applyFill="1" applyBorder="1" applyProtection="1"/>
    <xf numFmtId="166" fontId="20" fillId="0" borderId="42" xfId="0" applyNumberFormat="1" applyFont="1" applyFill="1" applyBorder="1" applyProtection="1"/>
    <xf numFmtId="166" fontId="15" fillId="0" borderId="0" xfId="0" applyNumberFormat="1" applyFont="1" applyFill="1" applyBorder="1" applyAlignment="1" applyProtection="1">
      <alignment horizontal="centerContinuous"/>
    </xf>
    <xf numFmtId="166" fontId="15" fillId="0" borderId="0" xfId="0" applyNumberFormat="1" applyFont="1" applyFill="1" applyBorder="1" applyAlignment="1">
      <alignment horizontal="centerContinuous"/>
    </xf>
    <xf numFmtId="166" fontId="15" fillId="0" borderId="0" xfId="0" applyNumberFormat="1" applyFont="1" applyFill="1" applyBorder="1" applyProtection="1"/>
    <xf numFmtId="166" fontId="15" fillId="0" borderId="9" xfId="0" applyNumberFormat="1" applyFont="1" applyFill="1" applyBorder="1" applyAlignment="1">
      <alignment horizontal="centerContinuous"/>
    </xf>
    <xf numFmtId="166" fontId="15" fillId="0" borderId="10" xfId="0" applyNumberFormat="1" applyFont="1" applyFill="1" applyBorder="1" applyAlignment="1">
      <alignment horizontal="centerContinuous"/>
    </xf>
    <xf numFmtId="166" fontId="15" fillId="0" borderId="11" xfId="0" applyNumberFormat="1" applyFont="1" applyFill="1" applyBorder="1" applyAlignment="1">
      <alignment horizontal="centerContinuous"/>
    </xf>
    <xf numFmtId="166" fontId="15" fillId="0" borderId="16" xfId="0" applyNumberFormat="1" applyFont="1" applyFill="1" applyBorder="1" applyAlignment="1" applyProtection="1">
      <alignment horizontal="centerContinuous"/>
    </xf>
    <xf numFmtId="166" fontId="15" fillId="0" borderId="14" xfId="0" applyNumberFormat="1" applyFont="1" applyFill="1" applyBorder="1" applyAlignment="1" applyProtection="1">
      <alignment horizontal="centerContinuous"/>
    </xf>
    <xf numFmtId="166" fontId="15" fillId="0" borderId="17" xfId="0" applyNumberFormat="1" applyFont="1" applyFill="1" applyBorder="1" applyAlignment="1">
      <alignment horizontal="centerContinuous"/>
    </xf>
    <xf numFmtId="166" fontId="15" fillId="0" borderId="30" xfId="0" applyNumberFormat="1" applyFont="1" applyFill="1" applyBorder="1" applyAlignment="1" applyProtection="1">
      <alignment horizontal="centerContinuous"/>
    </xf>
    <xf numFmtId="167" fontId="15" fillId="0" borderId="30" xfId="0" applyNumberFormat="1" applyFont="1" applyFill="1" applyBorder="1" applyAlignment="1" applyProtection="1">
      <alignment horizontal="centerContinuous"/>
    </xf>
    <xf numFmtId="166" fontId="15" fillId="0" borderId="33" xfId="0" applyNumberFormat="1" applyFont="1" applyFill="1" applyBorder="1" applyAlignment="1" applyProtection="1">
      <alignment horizontal="center"/>
    </xf>
    <xf numFmtId="166" fontId="14" fillId="0" borderId="22" xfId="0" applyNumberFormat="1" applyFont="1" applyFill="1" applyBorder="1" applyAlignment="1" applyProtection="1">
      <alignment horizontal="centerContinuous"/>
    </xf>
    <xf numFmtId="166" fontId="22" fillId="0" borderId="28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/>
    <xf numFmtId="166" fontId="23" fillId="0" borderId="28" xfId="0" applyNumberFormat="1" applyFont="1" applyFill="1" applyBorder="1" applyAlignment="1" applyProtection="1">
      <alignment horizontal="left"/>
    </xf>
    <xf numFmtId="166" fontId="19" fillId="0" borderId="0" xfId="0" applyNumberFormat="1" applyFont="1" applyFill="1" applyAlignment="1" applyProtection="1">
      <alignment horizontal="left"/>
    </xf>
    <xf numFmtId="166" fontId="19" fillId="0" borderId="0" xfId="0" applyNumberFormat="1" applyFont="1" applyFill="1"/>
    <xf numFmtId="166" fontId="19" fillId="0" borderId="12" xfId="0" applyNumberFormat="1" applyFont="1" applyFill="1" applyBorder="1" applyProtection="1"/>
    <xf numFmtId="166" fontId="15" fillId="0" borderId="28" xfId="0" applyNumberFormat="1" applyFont="1" applyFill="1" applyBorder="1" applyAlignment="1" applyProtection="1">
      <alignment horizontal="centerContinuous"/>
    </xf>
    <xf numFmtId="166" fontId="15" fillId="0" borderId="16" xfId="0" applyNumberFormat="1" applyFont="1" applyFill="1" applyBorder="1"/>
    <xf numFmtId="166" fontId="15" fillId="0" borderId="37" xfId="0" applyNumberFormat="1" applyFont="1" applyFill="1" applyBorder="1"/>
    <xf numFmtId="166" fontId="15" fillId="0" borderId="28" xfId="0" applyNumberFormat="1" applyFont="1" applyFill="1" applyBorder="1"/>
    <xf numFmtId="166" fontId="19" fillId="0" borderId="45" xfId="0" applyNumberFormat="1" applyFont="1" applyFill="1" applyBorder="1" applyProtection="1"/>
    <xf numFmtId="166" fontId="19" fillId="0" borderId="35" xfId="0" applyNumberFormat="1" applyFont="1" applyFill="1" applyBorder="1" applyProtection="1"/>
    <xf numFmtId="166" fontId="19" fillId="0" borderId="71" xfId="0" applyNumberFormat="1" applyFont="1" applyFill="1" applyBorder="1" applyProtection="1"/>
    <xf numFmtId="166" fontId="15" fillId="0" borderId="0" xfId="0" applyNumberFormat="1" applyFont="1" applyFill="1" applyAlignment="1" applyProtection="1">
      <alignment horizontal="left"/>
    </xf>
    <xf numFmtId="166" fontId="15" fillId="0" borderId="43" xfId="0" applyNumberFormat="1" applyFont="1" applyFill="1" applyBorder="1"/>
    <xf numFmtId="166" fontId="15" fillId="0" borderId="21" xfId="0" applyNumberFormat="1" applyFont="1" applyFill="1" applyBorder="1"/>
    <xf numFmtId="166" fontId="15" fillId="0" borderId="30" xfId="0" applyNumberFormat="1" applyFont="1" applyFill="1" applyBorder="1" applyAlignment="1" applyProtection="1">
      <alignment horizontal="center"/>
    </xf>
    <xf numFmtId="166" fontId="19" fillId="0" borderId="44" xfId="0" applyNumberFormat="1" applyFont="1" applyFill="1" applyBorder="1"/>
    <xf numFmtId="166" fontId="15" fillId="0" borderId="44" xfId="0" applyNumberFormat="1" applyFont="1" applyFill="1" applyBorder="1"/>
    <xf numFmtId="166" fontId="15" fillId="0" borderId="43" xfId="0" applyNumberFormat="1" applyFont="1" applyFill="1" applyBorder="1" applyAlignment="1" applyProtection="1">
      <alignment horizontal="centerContinuous"/>
    </xf>
    <xf numFmtId="166" fontId="15" fillId="0" borderId="21" xfId="0" applyNumberFormat="1" applyFont="1" applyFill="1" applyBorder="1" applyAlignment="1" applyProtection="1">
      <alignment horizontal="centerContinuous"/>
    </xf>
    <xf numFmtId="166" fontId="15" fillId="0" borderId="30" xfId="0" applyNumberFormat="1" applyFont="1" applyFill="1" applyBorder="1" applyAlignment="1">
      <alignment horizontal="centerContinuous"/>
    </xf>
    <xf numFmtId="166" fontId="19" fillId="0" borderId="23" xfId="0" applyNumberFormat="1" applyFont="1" applyFill="1" applyBorder="1"/>
    <xf numFmtId="166" fontId="15" fillId="0" borderId="23" xfId="0" applyNumberFormat="1" applyFont="1" applyFill="1" applyBorder="1"/>
    <xf numFmtId="166" fontId="20" fillId="0" borderId="45" xfId="0" applyNumberFormat="1" applyFont="1" applyFill="1" applyBorder="1" applyProtection="1"/>
    <xf numFmtId="166" fontId="25" fillId="0" borderId="46" xfId="0" applyNumberFormat="1" applyFont="1" applyFill="1" applyBorder="1" applyProtection="1"/>
    <xf numFmtId="166" fontId="19" fillId="0" borderId="28" xfId="0" applyNumberFormat="1" applyFont="1" applyFill="1" applyBorder="1" applyProtection="1"/>
    <xf numFmtId="166" fontId="19" fillId="0" borderId="46" xfId="0" applyNumberFormat="1" applyFont="1" applyFill="1" applyBorder="1" applyProtection="1"/>
    <xf numFmtId="166" fontId="19" fillId="0" borderId="48" xfId="0" applyNumberFormat="1" applyFont="1" applyFill="1" applyBorder="1" applyProtection="1"/>
    <xf numFmtId="166" fontId="25" fillId="0" borderId="37" xfId="0" applyNumberFormat="1" applyFont="1" applyFill="1" applyBorder="1" applyProtection="1"/>
    <xf numFmtId="166" fontId="19" fillId="0" borderId="27" xfId="0" applyNumberFormat="1" applyFont="1" applyFill="1" applyBorder="1" applyProtection="1"/>
    <xf numFmtId="166" fontId="19" fillId="0" borderId="49" xfId="0" applyNumberFormat="1" applyFont="1" applyFill="1" applyBorder="1" applyProtection="1"/>
    <xf numFmtId="166" fontId="15" fillId="0" borderId="20" xfId="0" applyNumberFormat="1" applyFont="1" applyFill="1" applyBorder="1"/>
    <xf numFmtId="166" fontId="19" fillId="0" borderId="19" xfId="1" applyNumberFormat="1" applyFont="1" applyFill="1" applyBorder="1" applyProtection="1"/>
    <xf numFmtId="166" fontId="19" fillId="0" borderId="29" xfId="1" applyNumberFormat="1" applyFont="1" applyFill="1" applyBorder="1" applyProtection="1"/>
    <xf numFmtId="166" fontId="20" fillId="0" borderId="22" xfId="1" applyNumberFormat="1" applyFont="1" applyFill="1" applyBorder="1" applyProtection="1"/>
    <xf numFmtId="166" fontId="15" fillId="0" borderId="21" xfId="0" applyNumberFormat="1" applyFont="1" applyFill="1" applyBorder="1" applyAlignment="1" applyProtection="1">
      <alignment horizontal="center"/>
    </xf>
    <xf numFmtId="166" fontId="15" fillId="0" borderId="32" xfId="0" applyNumberFormat="1" applyFont="1" applyFill="1" applyBorder="1"/>
    <xf numFmtId="166" fontId="15" fillId="0" borderId="21" xfId="0" applyNumberFormat="1" applyFont="1" applyFill="1" applyBorder="1" applyAlignment="1">
      <alignment horizontal="centerContinuous"/>
    </xf>
    <xf numFmtId="166" fontId="20" fillId="0" borderId="50" xfId="0" applyNumberFormat="1" applyFont="1" applyFill="1" applyBorder="1" applyProtection="1"/>
    <xf numFmtId="166" fontId="14" fillId="0" borderId="0" xfId="0" applyNumberFormat="1" applyFont="1" applyFill="1"/>
    <xf numFmtId="39" fontId="13" fillId="0" borderId="0" xfId="0" applyNumberFormat="1" applyFont="1" applyFill="1"/>
    <xf numFmtId="0" fontId="19" fillId="0" borderId="0" xfId="0" applyFont="1" applyFill="1"/>
    <xf numFmtId="0" fontId="19" fillId="0" borderId="0" xfId="0" applyFont="1"/>
    <xf numFmtId="168" fontId="12" fillId="0" borderId="0" xfId="2" applyNumberFormat="1" applyFont="1" applyFill="1"/>
    <xf numFmtId="0" fontId="2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20" fillId="0" borderId="51" xfId="0" applyFont="1" applyBorder="1" applyAlignment="1" applyProtection="1">
      <alignment horizontal="left"/>
    </xf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6" fontId="15" fillId="0" borderId="36" xfId="0" applyNumberFormat="1" applyFont="1" applyBorder="1"/>
    <xf numFmtId="0" fontId="20" fillId="0" borderId="70" xfId="0" applyFont="1" applyFill="1" applyBorder="1" applyAlignment="1" applyProtection="1">
      <alignment horizontal="left"/>
    </xf>
    <xf numFmtId="0" fontId="15" fillId="0" borderId="0" xfId="0" applyFont="1" applyFill="1" applyBorder="1"/>
    <xf numFmtId="166" fontId="20" fillId="0" borderId="52" xfId="0" applyNumberFormat="1" applyFont="1" applyBorder="1" applyProtection="1"/>
    <xf numFmtId="166" fontId="20" fillId="0" borderId="32" xfId="0" applyNumberFormat="1" applyFont="1" applyFill="1" applyBorder="1" applyProtection="1"/>
    <xf numFmtId="168" fontId="12" fillId="0" borderId="0" xfId="2" applyNumberFormat="1" applyFont="1"/>
    <xf numFmtId="10" fontId="12" fillId="0" borderId="0" xfId="2" applyNumberFormat="1" applyFont="1"/>
    <xf numFmtId="0" fontId="27" fillId="0" borderId="0" xfId="0" applyFont="1" applyAlignment="1">
      <alignment horizontal="justify" vertical="center" readingOrder="1"/>
    </xf>
    <xf numFmtId="0" fontId="19" fillId="0" borderId="0" xfId="0" applyFont="1" applyAlignment="1" applyProtection="1">
      <alignment horizontal="left"/>
    </xf>
    <xf numFmtId="166" fontId="19" fillId="0" borderId="36" xfId="0" applyNumberFormat="1" applyFont="1" applyBorder="1" applyProtection="1"/>
    <xf numFmtId="168" fontId="19" fillId="0" borderId="0" xfId="2" applyNumberFormat="1" applyFont="1"/>
    <xf numFmtId="166" fontId="19" fillId="0" borderId="52" xfId="0" applyNumberFormat="1" applyFont="1" applyBorder="1" applyProtection="1"/>
    <xf numFmtId="0" fontId="20" fillId="0" borderId="28" xfId="0" applyFont="1" applyBorder="1" applyAlignment="1" applyProtection="1">
      <alignment horizontal="left"/>
    </xf>
    <xf numFmtId="166" fontId="15" fillId="0" borderId="37" xfId="0" applyNumberFormat="1" applyFont="1" applyBorder="1" applyProtection="1"/>
    <xf numFmtId="166" fontId="15" fillId="0" borderId="32" xfId="0" applyNumberFormat="1" applyFont="1" applyFill="1" applyBorder="1" applyProtection="1"/>
    <xf numFmtId="166" fontId="15" fillId="0" borderId="19" xfId="0" applyNumberFormat="1" applyFont="1" applyBorder="1"/>
    <xf numFmtId="0" fontId="20" fillId="0" borderId="53" xfId="0" applyFont="1" applyBorder="1" applyAlignment="1" applyProtection="1">
      <alignment horizontal="left"/>
    </xf>
    <xf numFmtId="0" fontId="15" fillId="0" borderId="54" xfId="0" applyFont="1" applyBorder="1"/>
    <xf numFmtId="166" fontId="20" fillId="0" borderId="55" xfId="0" applyNumberFormat="1" applyFont="1" applyBorder="1" applyProtection="1"/>
    <xf numFmtId="166" fontId="20" fillId="0" borderId="56" xfId="0" applyNumberFormat="1" applyFont="1" applyFill="1" applyBorder="1" applyProtection="1"/>
    <xf numFmtId="166" fontId="15" fillId="0" borderId="0" xfId="0" applyNumberFormat="1" applyFont="1"/>
    <xf numFmtId="0" fontId="20" fillId="0" borderId="57" xfId="0" applyFont="1" applyBorder="1" applyAlignment="1" applyProtection="1">
      <alignment horizontal="left"/>
    </xf>
    <xf numFmtId="0" fontId="15" fillId="0" borderId="58" xfId="0" applyFont="1" applyBorder="1"/>
    <xf numFmtId="166" fontId="15" fillId="0" borderId="59" xfId="0" applyNumberFormat="1" applyFont="1" applyBorder="1"/>
    <xf numFmtId="166" fontId="15" fillId="0" borderId="60" xfId="0" applyNumberFormat="1" applyFont="1" applyFill="1" applyBorder="1"/>
    <xf numFmtId="0" fontId="15" fillId="0" borderId="12" xfId="0" applyFont="1" applyBorder="1"/>
    <xf numFmtId="0" fontId="15" fillId="0" borderId="0" xfId="0" applyFont="1" applyBorder="1"/>
    <xf numFmtId="0" fontId="20" fillId="0" borderId="12" xfId="0" applyFont="1" applyBorder="1" applyAlignment="1" applyProtection="1">
      <alignment horizontal="left"/>
    </xf>
    <xf numFmtId="166" fontId="20" fillId="0" borderId="22" xfId="0" applyNumberFormat="1" applyFont="1" applyBorder="1" applyProtection="1"/>
    <xf numFmtId="166" fontId="20" fillId="0" borderId="61" xfId="0" applyNumberFormat="1" applyFont="1" applyFill="1" applyBorder="1" applyProtection="1"/>
    <xf numFmtId="0" fontId="28" fillId="0" borderId="0" xfId="0" applyFont="1"/>
    <xf numFmtId="0" fontId="19" fillId="0" borderId="0" xfId="0" applyFont="1" applyBorder="1" applyAlignment="1" applyProtection="1">
      <alignment horizontal="left"/>
    </xf>
    <xf numFmtId="166" fontId="19" fillId="0" borderId="19" xfId="0" applyNumberFormat="1" applyFont="1" applyBorder="1" applyProtection="1"/>
    <xf numFmtId="10" fontId="28" fillId="0" borderId="0" xfId="2" applyNumberFormat="1" applyFont="1"/>
    <xf numFmtId="4" fontId="28" fillId="0" borderId="0" xfId="0" applyNumberFormat="1" applyFont="1"/>
    <xf numFmtId="0" fontId="15" fillId="0" borderId="0" xfId="0" applyFont="1" applyBorder="1" applyAlignment="1" applyProtection="1">
      <alignment horizontal="left"/>
    </xf>
    <xf numFmtId="166" fontId="15" fillId="0" borderId="22" xfId="0" applyNumberFormat="1" applyFont="1" applyBorder="1" applyProtection="1"/>
    <xf numFmtId="166" fontId="15" fillId="0" borderId="61" xfId="0" applyNumberFormat="1" applyFont="1" applyFill="1" applyBorder="1" applyProtection="1"/>
    <xf numFmtId="166" fontId="19" fillId="0" borderId="73" xfId="0" applyNumberFormat="1" applyFont="1" applyBorder="1" applyProtection="1"/>
    <xf numFmtId="166" fontId="19" fillId="0" borderId="74" xfId="0" applyNumberFormat="1" applyFont="1" applyBorder="1" applyProtection="1"/>
    <xf numFmtId="0" fontId="20" fillId="0" borderId="16" xfId="0" applyFont="1" applyBorder="1" applyAlignment="1" applyProtection="1">
      <alignment horizontal="left"/>
    </xf>
    <xf numFmtId="0" fontId="19" fillId="0" borderId="14" xfId="0" applyFont="1" applyBorder="1"/>
    <xf numFmtId="166" fontId="19" fillId="0" borderId="31" xfId="0" applyNumberFormat="1" applyFont="1" applyBorder="1" applyProtection="1"/>
    <xf numFmtId="2" fontId="12" fillId="0" borderId="0" xfId="0" applyNumberFormat="1" applyFont="1"/>
    <xf numFmtId="0" fontId="20" fillId="0" borderId="62" xfId="0" applyFont="1" applyBorder="1"/>
    <xf numFmtId="0" fontId="15" fillId="0" borderId="68" xfId="0" applyFont="1" applyBorder="1"/>
    <xf numFmtId="166" fontId="15" fillId="0" borderId="68" xfId="0" applyNumberFormat="1" applyFont="1" applyBorder="1"/>
    <xf numFmtId="166" fontId="15" fillId="0" borderId="66" xfId="0" applyNumberFormat="1" applyFont="1" applyBorder="1"/>
    <xf numFmtId="166" fontId="15" fillId="0" borderId="63" xfId="0" applyNumberFormat="1" applyFont="1" applyFill="1" applyBorder="1"/>
    <xf numFmtId="0" fontId="20" fillId="0" borderId="64" xfId="0" applyFont="1" applyBorder="1" applyAlignment="1" applyProtection="1">
      <alignment horizontal="left"/>
    </xf>
    <xf numFmtId="0" fontId="15" fillId="0" borderId="69" xfId="0" applyFont="1" applyBorder="1"/>
    <xf numFmtId="166" fontId="20" fillId="0" borderId="72" xfId="0" applyNumberFormat="1" applyFont="1" applyBorder="1" applyProtection="1"/>
    <xf numFmtId="166" fontId="20" fillId="0" borderId="67" xfId="0" applyNumberFormat="1" applyFont="1" applyBorder="1" applyProtection="1"/>
    <xf numFmtId="166" fontId="20" fillId="0" borderId="69" xfId="0" applyNumberFormat="1" applyFont="1" applyBorder="1" applyProtection="1"/>
    <xf numFmtId="166" fontId="20" fillId="0" borderId="65" xfId="0" applyNumberFormat="1" applyFont="1" applyBorder="1" applyProtection="1"/>
    <xf numFmtId="166" fontId="19" fillId="0" borderId="0" xfId="0" applyNumberFormat="1" applyFont="1"/>
    <xf numFmtId="43" fontId="19" fillId="0" borderId="0" xfId="0" applyNumberFormat="1" applyFont="1"/>
    <xf numFmtId="0" fontId="29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3" fontId="17" fillId="0" borderId="0" xfId="1" applyFont="1" applyFill="1" applyBorder="1" applyAlignment="1"/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43" fontId="17" fillId="0" borderId="14" xfId="1" applyFont="1" applyFill="1" applyBorder="1" applyAlignment="1"/>
    <xf numFmtId="43" fontId="13" fillId="0" borderId="0" xfId="1" applyFont="1" applyFill="1" applyBorder="1" applyAlignment="1"/>
    <xf numFmtId="165" fontId="17" fillId="2" borderId="0" xfId="1" applyNumberFormat="1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43" fontId="14" fillId="0" borderId="15" xfId="1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3" fontId="13" fillId="0" borderId="14" xfId="1" applyFont="1" applyFill="1" applyBorder="1" applyAlignment="1"/>
    <xf numFmtId="0" fontId="21" fillId="0" borderId="0" xfId="0" applyFont="1" applyFill="1" applyBorder="1" applyAlignment="1">
      <alignment horizontal="left"/>
    </xf>
    <xf numFmtId="43" fontId="14" fillId="0" borderId="14" xfId="1" applyFont="1" applyFill="1" applyBorder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34" fillId="2" borderId="0" xfId="1" applyNumberFormat="1" applyFont="1" applyFill="1" applyAlignment="1">
      <alignment horizontal="left"/>
    </xf>
    <xf numFmtId="43" fontId="14" fillId="0" borderId="14" xfId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6" fontId="35" fillId="0" borderId="19" xfId="0" applyNumberFormat="1" applyFont="1" applyBorder="1" applyProtection="1"/>
    <xf numFmtId="166" fontId="35" fillId="0" borderId="29" xfId="0" applyNumberFormat="1" applyFont="1" applyBorder="1" applyProtection="1"/>
    <xf numFmtId="166" fontId="15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  <xf numFmtId="166" fontId="15" fillId="0" borderId="27" xfId="0" applyNumberFormat="1" applyFont="1" applyFill="1" applyBorder="1" applyAlignment="1" applyProtection="1">
      <alignment horizontal="centerContinuous" vertical="center" wrapText="1"/>
    </xf>
    <xf numFmtId="166" fontId="36" fillId="0" borderId="36" xfId="0" applyNumberFormat="1" applyFont="1" applyBorder="1" applyProtection="1"/>
    <xf numFmtId="166" fontId="36" fillId="0" borderId="52" xfId="0" applyNumberFormat="1" applyFont="1" applyBorder="1" applyProtection="1"/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6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/>
    </xf>
    <xf numFmtId="166" fontId="15" fillId="0" borderId="0" xfId="0" applyNumberFormat="1" applyFont="1" applyFill="1" applyAlignment="1" applyProtection="1">
      <alignment horizontal="center"/>
    </xf>
    <xf numFmtId="166" fontId="26" fillId="0" borderId="0" xfId="0" applyNumberFormat="1" applyFont="1" applyFill="1" applyAlignment="1" applyProtection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166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</xdr:row>
      <xdr:rowOff>95249</xdr:rowOff>
    </xdr:from>
    <xdr:to>
      <xdr:col>6</xdr:col>
      <xdr:colOff>561976</xdr:colOff>
      <xdr:row>6</xdr:row>
      <xdr:rowOff>190501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28649"/>
          <a:ext cx="1133476" cy="6096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55564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4</xdr:row>
      <xdr:rowOff>11906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tabSelected="1" zoomScaleNormal="75" zoomScaleSheetLayoutView="75" workbookViewId="0">
      <selection activeCell="E7" sqref="E7:W7"/>
    </sheetView>
  </sheetViews>
  <sheetFormatPr baseColWidth="10" defaultColWidth="9.140625" defaultRowHeight="15" x14ac:dyDescent="0.25"/>
  <cols>
    <col min="1" max="1" width="5.85546875" style="237" customWidth="1"/>
    <col min="2" max="2" width="2.85546875" style="237" customWidth="1"/>
    <col min="3" max="3" width="4.28515625" style="237" customWidth="1"/>
    <col min="4" max="4" width="2" style="237" customWidth="1"/>
    <col min="5" max="5" width="1.85546875" style="238" customWidth="1"/>
    <col min="6" max="6" width="2.28515625" style="238" customWidth="1"/>
    <col min="7" max="7" width="50.5703125" style="238" customWidth="1"/>
    <col min="8" max="8" width="4.5703125" style="238" customWidth="1"/>
    <col min="9" max="9" width="15.85546875" style="238" bestFit="1" customWidth="1"/>
    <col min="10" max="10" width="1.42578125" style="239" customWidth="1"/>
    <col min="11" max="11" width="4" style="238" customWidth="1"/>
    <col min="12" max="12" width="15.85546875" style="238" bestFit="1" customWidth="1"/>
    <col min="13" max="13" width="4" style="238" hidden="1" customWidth="1"/>
    <col min="14" max="14" width="14.5703125" style="238" hidden="1" customWidth="1"/>
    <col min="15" max="15" width="3.7109375" style="238" hidden="1" customWidth="1"/>
    <col min="16" max="16" width="19.85546875" style="238" hidden="1" customWidth="1"/>
    <col min="17" max="17" width="3.7109375" style="238" hidden="1" customWidth="1"/>
    <col min="18" max="18" width="19.85546875" style="238" hidden="1" customWidth="1"/>
    <col min="19" max="19" width="3.7109375" style="238" hidden="1" customWidth="1"/>
    <col min="20" max="20" width="19.85546875" style="238" hidden="1" customWidth="1"/>
    <col min="21" max="21" width="3.7109375" style="238" hidden="1" customWidth="1"/>
    <col min="22" max="22" width="13.85546875" style="238" hidden="1" customWidth="1"/>
    <col min="23" max="23" width="2.140625" style="238" customWidth="1"/>
    <col min="24" max="24" width="5.140625" style="238" customWidth="1"/>
    <col min="25" max="25" width="4" style="238" customWidth="1"/>
    <col min="26" max="26" width="14.140625" style="240" bestFit="1" customWidth="1"/>
    <col min="27" max="27" width="9.28515625" style="240" bestFit="1" customWidth="1"/>
    <col min="28" max="28" width="11.42578125" style="240" bestFit="1" customWidth="1"/>
    <col min="29" max="29" width="9.28515625" style="240" bestFit="1" customWidth="1"/>
    <col min="30" max="30" width="9.28515625" style="241" bestFit="1" customWidth="1"/>
    <col min="31" max="16384" width="9.140625" style="237"/>
  </cols>
  <sheetData>
    <row r="2" spans="3:24" ht="13.5" customHeight="1" thickBot="1" x14ac:dyDescent="0.3"/>
    <row r="3" spans="3:24" ht="13.5" customHeight="1" x14ac:dyDescent="0.25">
      <c r="C3" s="242"/>
      <c r="D3" s="243"/>
      <c r="E3" s="244"/>
      <c r="F3" s="244"/>
      <c r="G3" s="244"/>
      <c r="H3" s="244"/>
      <c r="I3" s="244"/>
      <c r="J3" s="244"/>
      <c r="K3" s="244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4"/>
      <c r="X3" s="246"/>
    </row>
    <row r="4" spans="3:24" x14ac:dyDescent="0.25">
      <c r="C4" s="247"/>
      <c r="D4" s="248"/>
      <c r="E4" s="239"/>
      <c r="F4" s="239"/>
      <c r="G4" s="239"/>
      <c r="H4" s="239"/>
      <c r="I4" s="239"/>
      <c r="K4" s="23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39"/>
      <c r="X4" s="250"/>
    </row>
    <row r="5" spans="3:24" ht="21" x14ac:dyDescent="0.35">
      <c r="C5" s="247"/>
      <c r="D5" s="248"/>
      <c r="E5" s="294" t="s">
        <v>149</v>
      </c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50"/>
    </row>
    <row r="6" spans="3:24" ht="4.5" customHeight="1" x14ac:dyDescent="0.25">
      <c r="C6" s="247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50"/>
    </row>
    <row r="7" spans="3:24" ht="18.75" customHeight="1" x14ac:dyDescent="0.3">
      <c r="C7" s="247"/>
      <c r="D7" s="248"/>
      <c r="E7" s="295" t="s">
        <v>101</v>
      </c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50"/>
    </row>
    <row r="8" spans="3:24" ht="5.25" customHeight="1" x14ac:dyDescent="0.25">
      <c r="C8" s="247"/>
      <c r="D8" s="248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0"/>
    </row>
    <row r="9" spans="3:24" x14ac:dyDescent="0.25">
      <c r="C9" s="247"/>
      <c r="D9" s="248"/>
      <c r="E9" s="292" t="s">
        <v>157</v>
      </c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50"/>
    </row>
    <row r="10" spans="3:24" ht="5.25" customHeight="1" x14ac:dyDescent="0.25">
      <c r="C10" s="247"/>
      <c r="D10" s="248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0"/>
    </row>
    <row r="11" spans="3:24" x14ac:dyDescent="0.25">
      <c r="C11" s="247"/>
      <c r="D11" s="248"/>
      <c r="E11" s="292" t="s">
        <v>3</v>
      </c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50"/>
    </row>
    <row r="12" spans="3:24" ht="6.75" customHeight="1" x14ac:dyDescent="0.25">
      <c r="C12" s="247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50"/>
    </row>
    <row r="13" spans="3:24" x14ac:dyDescent="0.25">
      <c r="C13" s="247"/>
      <c r="D13" s="8"/>
      <c r="E13" s="13"/>
      <c r="F13" s="13"/>
      <c r="G13" s="252" t="s">
        <v>2</v>
      </c>
      <c r="H13" s="13"/>
      <c r="I13" s="9" t="s">
        <v>156</v>
      </c>
      <c r="J13" s="10"/>
      <c r="K13" s="13"/>
      <c r="L13" s="9" t="s">
        <v>152</v>
      </c>
      <c r="M13" s="9"/>
      <c r="N13" s="9" t="s">
        <v>129</v>
      </c>
      <c r="O13" s="9"/>
      <c r="P13" s="9" t="s">
        <v>127</v>
      </c>
      <c r="Q13" s="9"/>
      <c r="R13" s="9" t="s">
        <v>129</v>
      </c>
      <c r="S13" s="9"/>
      <c r="T13" s="9" t="s">
        <v>135</v>
      </c>
      <c r="U13" s="9"/>
      <c r="V13" s="9" t="s">
        <v>129</v>
      </c>
      <c r="W13" s="16"/>
      <c r="X13" s="250"/>
    </row>
    <row r="14" spans="3:24" ht="19.5" customHeight="1" x14ac:dyDescent="0.25">
      <c r="C14" s="247"/>
      <c r="D14" s="8"/>
      <c r="E14" s="13"/>
      <c r="F14" s="11" t="s">
        <v>136</v>
      </c>
      <c r="G14" s="11"/>
      <c r="H14" s="253" t="s">
        <v>0</v>
      </c>
      <c r="I14" s="254">
        <f>+'Balance-Anexo1A'!F8</f>
        <v>486045.97</v>
      </c>
      <c r="J14" s="254"/>
      <c r="K14" s="253" t="s">
        <v>0</v>
      </c>
      <c r="L14" s="254">
        <f>+'Balance-Anexo1A'!G8</f>
        <v>715296.28</v>
      </c>
      <c r="M14" s="253" t="s">
        <v>0</v>
      </c>
      <c r="N14" s="254">
        <f>+I14-L14</f>
        <v>-229250.31000000006</v>
      </c>
      <c r="O14" s="253" t="s">
        <v>0</v>
      </c>
      <c r="P14" s="254">
        <f>+'Balance-Anexo1A'!I8</f>
        <v>448336.51</v>
      </c>
      <c r="Q14" s="253" t="s">
        <v>0</v>
      </c>
      <c r="R14" s="254">
        <f>+I14-P14</f>
        <v>37709.459999999963</v>
      </c>
      <c r="S14" s="253" t="s">
        <v>0</v>
      </c>
      <c r="T14" s="254">
        <f>+'Balance-Anexo1A'!K8</f>
        <v>865466.26</v>
      </c>
      <c r="U14" s="253" t="s">
        <v>0</v>
      </c>
      <c r="V14" s="254">
        <f>+I14-T14</f>
        <v>-379420.29000000004</v>
      </c>
      <c r="W14" s="12"/>
      <c r="X14" s="250"/>
    </row>
    <row r="15" spans="3:24" ht="19.5" customHeight="1" x14ac:dyDescent="0.25">
      <c r="C15" s="247"/>
      <c r="D15" s="8"/>
      <c r="E15" s="13"/>
      <c r="F15" s="11" t="s">
        <v>137</v>
      </c>
      <c r="G15" s="11"/>
      <c r="H15" s="255"/>
      <c r="I15" s="254">
        <f>+'Balance-Anexo1A'!F14</f>
        <v>87676975.430000007</v>
      </c>
      <c r="J15" s="254"/>
      <c r="K15" s="256"/>
      <c r="L15" s="254">
        <f>+'Balance-Anexo1A'!G14</f>
        <v>87676975.430000007</v>
      </c>
      <c r="M15" s="256"/>
      <c r="N15" s="254">
        <f t="shared" ref="N15:N18" si="0">+I15-L15</f>
        <v>0</v>
      </c>
      <c r="O15" s="255"/>
      <c r="P15" s="254">
        <f>+'Balance-Anexo1A'!I14</f>
        <v>80418722.790000007</v>
      </c>
      <c r="Q15" s="255"/>
      <c r="R15" s="254">
        <f t="shared" ref="R15:R19" si="1">+I15-P15</f>
        <v>7258252.6400000006</v>
      </c>
      <c r="S15" s="255"/>
      <c r="T15" s="254">
        <f>+'Balance-Anexo1A'!K14</f>
        <v>79887722.790000007</v>
      </c>
      <c r="U15" s="255"/>
      <c r="V15" s="254">
        <f t="shared" ref="V15:V19" si="2">+I15-T15</f>
        <v>7789252.6400000006</v>
      </c>
      <c r="W15" s="16"/>
      <c r="X15" s="250"/>
    </row>
    <row r="16" spans="3:24" ht="19.5" customHeight="1" x14ac:dyDescent="0.25">
      <c r="C16" s="247"/>
      <c r="D16" s="8"/>
      <c r="E16" s="13"/>
      <c r="F16" s="11" t="s">
        <v>138</v>
      </c>
      <c r="G16" s="11"/>
      <c r="H16" s="255"/>
      <c r="I16" s="254">
        <f>+'Balance-Anexo1A'!F22</f>
        <v>10971565.119999975</v>
      </c>
      <c r="J16" s="254"/>
      <c r="K16" s="256"/>
      <c r="L16" s="254">
        <f>+'Balance-Anexo1A'!G22</f>
        <v>10816813.99999997</v>
      </c>
      <c r="M16" s="256"/>
      <c r="N16" s="254">
        <f t="shared" si="0"/>
        <v>154751.12000000477</v>
      </c>
      <c r="O16" s="255"/>
      <c r="P16" s="254">
        <f>+'Balance-Anexo1A'!I22</f>
        <v>10897464.330000013</v>
      </c>
      <c r="Q16" s="255"/>
      <c r="R16" s="254">
        <f t="shared" si="1"/>
        <v>74100.789999961853</v>
      </c>
      <c r="S16" s="255"/>
      <c r="T16" s="254">
        <f>+'Balance-Anexo1A'!K22</f>
        <v>11246319.869999945</v>
      </c>
      <c r="U16" s="255"/>
      <c r="V16" s="254">
        <f t="shared" si="2"/>
        <v>-274754.7499999702</v>
      </c>
      <c r="W16" s="16"/>
      <c r="X16" s="250"/>
    </row>
    <row r="17" spans="3:28" ht="19.5" customHeight="1" x14ac:dyDescent="0.25">
      <c r="C17" s="247"/>
      <c r="D17" s="8"/>
      <c r="E17" s="13"/>
      <c r="F17" s="11" t="s">
        <v>139</v>
      </c>
      <c r="G17" s="11"/>
      <c r="H17" s="255"/>
      <c r="I17" s="254">
        <f>+'Balance-Anexo1A'!F45</f>
        <v>7552223.6700000009</v>
      </c>
      <c r="J17" s="254"/>
      <c r="K17" s="256"/>
      <c r="L17" s="254">
        <f>+'Balance-Anexo1A'!G45</f>
        <v>7601438.8799999999</v>
      </c>
      <c r="M17" s="256"/>
      <c r="N17" s="254">
        <f t="shared" si="0"/>
        <v>-49215.209999999031</v>
      </c>
      <c r="O17" s="255"/>
      <c r="P17" s="254">
        <f>+'Balance-Anexo1A'!I45</f>
        <v>7430903.1099999994</v>
      </c>
      <c r="Q17" s="255"/>
      <c r="R17" s="254">
        <f t="shared" si="1"/>
        <v>121320.56000000145</v>
      </c>
      <c r="S17" s="255"/>
      <c r="T17" s="254">
        <f>+'Balance-Anexo1A'!K45</f>
        <v>7852127.8999999994</v>
      </c>
      <c r="U17" s="255"/>
      <c r="V17" s="254">
        <f t="shared" si="2"/>
        <v>-299904.22999999858</v>
      </c>
      <c r="W17" s="16"/>
      <c r="X17" s="250"/>
    </row>
    <row r="18" spans="3:28" ht="19.5" customHeight="1" x14ac:dyDescent="0.25">
      <c r="C18" s="247"/>
      <c r="D18" s="8"/>
      <c r="E18" s="11"/>
      <c r="F18" s="4" t="s">
        <v>140</v>
      </c>
      <c r="G18" s="11"/>
      <c r="H18" s="255"/>
      <c r="I18" s="15">
        <f>+'Balance-Anexo1A'!F51</f>
        <v>3930897.82</v>
      </c>
      <c r="J18" s="15"/>
      <c r="K18" s="256"/>
      <c r="L18" s="15">
        <f>+'Balance-Anexo1A'!G51</f>
        <v>3881104.17</v>
      </c>
      <c r="M18" s="256"/>
      <c r="N18" s="254">
        <f t="shared" si="0"/>
        <v>49793.649999999907</v>
      </c>
      <c r="O18" s="255"/>
      <c r="P18" s="15">
        <f>+'Balance-Anexo1A'!I51</f>
        <v>3812150.2899999996</v>
      </c>
      <c r="Q18" s="255"/>
      <c r="R18" s="254">
        <f t="shared" si="1"/>
        <v>118747.53000000026</v>
      </c>
      <c r="S18" s="255"/>
      <c r="T18" s="254">
        <f>+'Balance-Anexo1A'!K51</f>
        <v>4255213.0599999996</v>
      </c>
      <c r="U18" s="255"/>
      <c r="V18" s="254">
        <f t="shared" si="2"/>
        <v>-324315.23999999976</v>
      </c>
      <c r="W18" s="16"/>
      <c r="X18" s="250"/>
    </row>
    <row r="19" spans="3:28" ht="19.5" customHeight="1" x14ac:dyDescent="0.25">
      <c r="C19" s="247"/>
      <c r="D19" s="8"/>
      <c r="E19" s="11"/>
      <c r="F19" s="11" t="s">
        <v>141</v>
      </c>
      <c r="G19" s="11"/>
      <c r="H19" s="255"/>
      <c r="I19" s="257">
        <f>+'Balance-Anexo1A'!F58</f>
        <v>47252.049999999988</v>
      </c>
      <c r="J19" s="15"/>
      <c r="K19" s="256"/>
      <c r="L19" s="257">
        <f>+'Balance-Anexo1A'!G58</f>
        <v>48631.25</v>
      </c>
      <c r="M19" s="256"/>
      <c r="N19" s="258">
        <f>+I19-L19</f>
        <v>-1379.2000000000116</v>
      </c>
      <c r="O19" s="255"/>
      <c r="P19" s="257">
        <f>+'Balance-Anexo1A'!I58</f>
        <v>54000.850000000035</v>
      </c>
      <c r="Q19" s="255"/>
      <c r="R19" s="258">
        <f t="shared" si="1"/>
        <v>-6748.8000000000466</v>
      </c>
      <c r="S19" s="255"/>
      <c r="T19" s="258">
        <f>+'Balance-Anexo1A'!K58</f>
        <v>55237.119999999995</v>
      </c>
      <c r="U19" s="255"/>
      <c r="V19" s="258">
        <f t="shared" si="2"/>
        <v>-7985.070000000007</v>
      </c>
      <c r="W19" s="16"/>
      <c r="X19" s="250"/>
    </row>
    <row r="20" spans="3:28" ht="5.25" customHeight="1" x14ac:dyDescent="0.25">
      <c r="C20" s="247"/>
      <c r="D20" s="8"/>
      <c r="E20" s="13"/>
      <c r="F20" s="11"/>
      <c r="G20" s="11"/>
      <c r="H20" s="255"/>
      <c r="I20" s="259"/>
      <c r="J20" s="259"/>
      <c r="K20" s="256"/>
      <c r="L20" s="259"/>
      <c r="M20" s="256"/>
      <c r="N20" s="259"/>
      <c r="O20" s="255"/>
      <c r="P20" s="259"/>
      <c r="Q20" s="255"/>
      <c r="R20" s="259"/>
      <c r="S20" s="255"/>
      <c r="T20" s="259"/>
      <c r="U20" s="255"/>
      <c r="V20" s="259"/>
      <c r="W20" s="16"/>
      <c r="X20" s="250"/>
      <c r="AB20" s="260"/>
    </row>
    <row r="21" spans="3:28" ht="21" customHeight="1" thickBot="1" x14ac:dyDescent="0.3">
      <c r="C21" s="247"/>
      <c r="D21" s="8"/>
      <c r="E21" s="13"/>
      <c r="F21" s="13"/>
      <c r="G21" s="17" t="s">
        <v>102</v>
      </c>
      <c r="H21" s="261" t="s">
        <v>0</v>
      </c>
      <c r="I21" s="262">
        <f>SUM(I14:I19)</f>
        <v>110664960.05999997</v>
      </c>
      <c r="J21" s="20"/>
      <c r="K21" s="261" t="s">
        <v>0</v>
      </c>
      <c r="L21" s="262">
        <f>SUM(L14:L19)</f>
        <v>110740260.00999998</v>
      </c>
      <c r="M21" s="261" t="s">
        <v>0</v>
      </c>
      <c r="N21" s="262">
        <f>SUM(N14:N19)</f>
        <v>-75299.949999994424</v>
      </c>
      <c r="O21" s="261" t="s">
        <v>0</v>
      </c>
      <c r="P21" s="262">
        <f>SUM(P14:P19)</f>
        <v>103061577.88000003</v>
      </c>
      <c r="Q21" s="261" t="s">
        <v>0</v>
      </c>
      <c r="R21" s="262">
        <f>SUM(R14:R19)</f>
        <v>7603382.1799999643</v>
      </c>
      <c r="S21" s="261" t="s">
        <v>0</v>
      </c>
      <c r="T21" s="262">
        <f>SUM(T14:T19)</f>
        <v>104162086.99999997</v>
      </c>
      <c r="U21" s="261" t="s">
        <v>0</v>
      </c>
      <c r="V21" s="262">
        <f>SUM(V14:V19)</f>
        <v>6502873.0600000322</v>
      </c>
      <c r="W21" s="263"/>
      <c r="X21" s="250"/>
    </row>
    <row r="22" spans="3:28" ht="8.25" customHeight="1" thickTop="1" x14ac:dyDescent="0.25">
      <c r="C22" s="247"/>
      <c r="D22" s="8"/>
      <c r="E22" s="11"/>
      <c r="F22" s="13"/>
      <c r="G22" s="13"/>
      <c r="H22" s="255"/>
      <c r="I22" s="264"/>
      <c r="J22" s="264"/>
      <c r="K22" s="255"/>
      <c r="L22" s="264"/>
      <c r="M22" s="255"/>
      <c r="N22" s="264"/>
      <c r="O22" s="255"/>
      <c r="P22" s="264"/>
      <c r="Q22" s="255"/>
      <c r="R22" s="264"/>
      <c r="S22" s="255"/>
      <c r="T22" s="264"/>
      <c r="U22" s="255"/>
      <c r="V22" s="264"/>
      <c r="W22" s="16"/>
      <c r="X22" s="250"/>
    </row>
    <row r="23" spans="3:28" ht="21" customHeight="1" x14ac:dyDescent="0.25">
      <c r="C23" s="247"/>
      <c r="D23" s="8"/>
      <c r="E23" s="13"/>
      <c r="F23" s="17" t="s">
        <v>146</v>
      </c>
      <c r="G23" s="252"/>
      <c r="H23" s="255"/>
      <c r="I23" s="264"/>
      <c r="J23" s="264"/>
      <c r="K23" s="255"/>
      <c r="L23" s="264"/>
      <c r="M23" s="255"/>
      <c r="N23" s="264"/>
      <c r="O23" s="255"/>
      <c r="P23" s="264"/>
      <c r="Q23" s="255"/>
      <c r="R23" s="264"/>
      <c r="S23" s="255"/>
      <c r="T23" s="264"/>
      <c r="U23" s="255"/>
      <c r="V23" s="264"/>
      <c r="W23" s="16"/>
      <c r="X23" s="250"/>
    </row>
    <row r="24" spans="3:28" ht="6" customHeight="1" x14ac:dyDescent="0.25">
      <c r="C24" s="247"/>
      <c r="D24" s="8"/>
      <c r="E24" s="11"/>
      <c r="F24" s="13"/>
      <c r="G24" s="13"/>
      <c r="H24" s="255"/>
      <c r="I24" s="264"/>
      <c r="J24" s="264"/>
      <c r="K24" s="255"/>
      <c r="L24" s="264"/>
      <c r="M24" s="255"/>
      <c r="N24" s="264"/>
      <c r="O24" s="255"/>
      <c r="P24" s="264"/>
      <c r="Q24" s="255"/>
      <c r="R24" s="264"/>
      <c r="S24" s="255"/>
      <c r="T24" s="264"/>
      <c r="U24" s="255"/>
      <c r="V24" s="264"/>
      <c r="W24" s="16"/>
      <c r="X24" s="250"/>
    </row>
    <row r="25" spans="3:28" ht="21" customHeight="1" x14ac:dyDescent="0.25">
      <c r="C25" s="247"/>
      <c r="D25" s="8"/>
      <c r="E25" s="17" t="s">
        <v>1</v>
      </c>
      <c r="F25" s="13"/>
      <c r="G25" s="13"/>
      <c r="H25" s="255"/>
      <c r="I25" s="264"/>
      <c r="J25" s="264"/>
      <c r="K25" s="255"/>
      <c r="L25" s="264"/>
      <c r="M25" s="255"/>
      <c r="N25" s="264"/>
      <c r="O25" s="255"/>
      <c r="P25" s="264"/>
      <c r="Q25" s="255"/>
      <c r="R25" s="264"/>
      <c r="S25" s="255"/>
      <c r="T25" s="264"/>
      <c r="U25" s="255"/>
      <c r="V25" s="264"/>
      <c r="W25" s="16"/>
      <c r="X25" s="250"/>
    </row>
    <row r="26" spans="3:28" ht="21" customHeight="1" x14ac:dyDescent="0.25">
      <c r="C26" s="247"/>
      <c r="D26" s="8"/>
      <c r="E26" s="11"/>
      <c r="F26" s="293" t="s">
        <v>147</v>
      </c>
      <c r="G26" s="293"/>
      <c r="H26" s="253" t="s">
        <v>0</v>
      </c>
      <c r="I26" s="254">
        <f>+'Balance-Anexo1A'!F66</f>
        <v>396568.53</v>
      </c>
      <c r="J26" s="254"/>
      <c r="K26" s="253" t="s">
        <v>0</v>
      </c>
      <c r="L26" s="254">
        <f>+'Balance-Anexo1A'!G66</f>
        <v>421529.95</v>
      </c>
      <c r="M26" s="253" t="s">
        <v>0</v>
      </c>
      <c r="N26" s="254">
        <f t="shared" ref="N26:N27" si="3">+I26-L26</f>
        <v>-24961.419999999984</v>
      </c>
      <c r="O26" s="253" t="s">
        <v>0</v>
      </c>
      <c r="P26" s="254">
        <f>+'Balance-Anexo1A'!I66</f>
        <v>456621.64</v>
      </c>
      <c r="Q26" s="253" t="s">
        <v>0</v>
      </c>
      <c r="R26" s="254">
        <f t="shared" ref="R26:R28" si="4">+I26-P26</f>
        <v>-60053.109999999986</v>
      </c>
      <c r="S26" s="253" t="s">
        <v>0</v>
      </c>
      <c r="T26" s="254">
        <f>+'Balance-Anexo1A'!K66</f>
        <v>461051.69</v>
      </c>
      <c r="U26" s="253" t="s">
        <v>0</v>
      </c>
      <c r="V26" s="254">
        <f>+I26-T26</f>
        <v>-64483.159999999974</v>
      </c>
      <c r="W26" s="16"/>
      <c r="X26" s="250"/>
    </row>
    <row r="27" spans="3:28" ht="21" customHeight="1" x14ac:dyDescent="0.25">
      <c r="C27" s="247"/>
      <c r="D27" s="8"/>
      <c r="E27" s="11"/>
      <c r="F27" s="13" t="s">
        <v>142</v>
      </c>
      <c r="G27" s="13"/>
      <c r="H27" s="255"/>
      <c r="I27" s="259">
        <f>+'Balance-Anexo1A'!F72</f>
        <v>111705544.59999999</v>
      </c>
      <c r="J27" s="264"/>
      <c r="K27" s="255"/>
      <c r="L27" s="259">
        <f>+'Balance-Anexo1A'!G72</f>
        <v>111775544.59999999</v>
      </c>
      <c r="M27" s="255"/>
      <c r="N27" s="254">
        <f t="shared" si="3"/>
        <v>-70000</v>
      </c>
      <c r="O27" s="255"/>
      <c r="P27" s="259">
        <f>+'Balance-Anexo1A'!I72</f>
        <v>111979547.09999999</v>
      </c>
      <c r="Q27" s="255"/>
      <c r="R27" s="254">
        <f t="shared" si="4"/>
        <v>-274002.5</v>
      </c>
      <c r="S27" s="255"/>
      <c r="T27" s="254">
        <f>+'Balance-Anexo1A'!K72</f>
        <v>112209547.09999999</v>
      </c>
      <c r="U27" s="255"/>
      <c r="V27" s="254">
        <f t="shared" ref="V27:V28" si="5">+I27-T27</f>
        <v>-504002.5</v>
      </c>
      <c r="W27" s="16"/>
      <c r="X27" s="250"/>
    </row>
    <row r="28" spans="3:28" ht="21" customHeight="1" x14ac:dyDescent="0.25">
      <c r="C28" s="247"/>
      <c r="D28" s="8"/>
      <c r="E28" s="13"/>
      <c r="F28" s="13" t="s">
        <v>143</v>
      </c>
      <c r="G28" s="13"/>
      <c r="H28" s="255"/>
      <c r="I28" s="265">
        <f>+'Balance-Anexo1A'!F76</f>
        <v>512736.66</v>
      </c>
      <c r="J28" s="259"/>
      <c r="K28" s="255"/>
      <c r="L28" s="265">
        <f>+'Balance-Anexo1A'!G76</f>
        <v>518801.32999999996</v>
      </c>
      <c r="M28" s="255"/>
      <c r="N28" s="258">
        <f>+I28-L28</f>
        <v>-6064.6699999999837</v>
      </c>
      <c r="O28" s="255"/>
      <c r="P28" s="258">
        <f>+'Balance-Anexo1A'!I76</f>
        <v>499964.58999999997</v>
      </c>
      <c r="Q28" s="255"/>
      <c r="R28" s="258">
        <f t="shared" si="4"/>
        <v>12772.070000000007</v>
      </c>
      <c r="S28" s="255"/>
      <c r="T28" s="258">
        <f>+'Balance-Anexo1A'!K76</f>
        <v>515981.3</v>
      </c>
      <c r="U28" s="255"/>
      <c r="V28" s="258">
        <f t="shared" si="5"/>
        <v>-3244.640000000014</v>
      </c>
      <c r="W28" s="12"/>
      <c r="X28" s="250"/>
    </row>
    <row r="29" spans="3:28" ht="4.5" customHeight="1" x14ac:dyDescent="0.25">
      <c r="C29" s="247"/>
      <c r="D29" s="8"/>
      <c r="E29" s="13"/>
      <c r="F29" s="13"/>
      <c r="G29" s="13"/>
      <c r="H29" s="255"/>
      <c r="I29" s="259"/>
      <c r="J29" s="259"/>
      <c r="K29" s="255"/>
      <c r="L29" s="259"/>
      <c r="M29" s="255"/>
      <c r="N29" s="259"/>
      <c r="O29" s="255"/>
      <c r="P29" s="259"/>
      <c r="Q29" s="255"/>
      <c r="R29" s="259"/>
      <c r="S29" s="255"/>
      <c r="T29" s="259"/>
      <c r="U29" s="255"/>
      <c r="V29" s="259"/>
      <c r="W29" s="16"/>
      <c r="X29" s="250"/>
    </row>
    <row r="30" spans="3:28" ht="21" customHeight="1" x14ac:dyDescent="0.25">
      <c r="C30" s="247"/>
      <c r="D30" s="8"/>
      <c r="E30" s="13"/>
      <c r="F30" s="13"/>
      <c r="G30" s="18" t="s">
        <v>103</v>
      </c>
      <c r="H30" s="266"/>
      <c r="I30" s="267">
        <f>SUM(I26:I28)</f>
        <v>112614849.78999999</v>
      </c>
      <c r="J30" s="20"/>
      <c r="K30" s="266"/>
      <c r="L30" s="267">
        <f>+L26+L27+L28</f>
        <v>112715875.88</v>
      </c>
      <c r="M30" s="266"/>
      <c r="N30" s="267">
        <f>SUM(N26:N28)</f>
        <v>-101026.08999999997</v>
      </c>
      <c r="O30" s="266"/>
      <c r="P30" s="267">
        <f>SUM(P26:P28)</f>
        <v>112936133.33</v>
      </c>
      <c r="Q30" s="266"/>
      <c r="R30" s="267">
        <f>SUM(R26:R28)</f>
        <v>-321283.53999999998</v>
      </c>
      <c r="S30" s="266"/>
      <c r="T30" s="267">
        <f>SUM(T26:T28)</f>
        <v>113186580.08999999</v>
      </c>
      <c r="U30" s="266"/>
      <c r="V30" s="267">
        <f>SUM(V26:V28)</f>
        <v>-571730.29999999993</v>
      </c>
      <c r="W30" s="16"/>
      <c r="X30" s="250"/>
    </row>
    <row r="31" spans="3:28" ht="9.75" customHeight="1" x14ac:dyDescent="0.25">
      <c r="C31" s="247"/>
      <c r="D31" s="8"/>
      <c r="E31" s="13"/>
      <c r="F31" s="13"/>
      <c r="G31" s="11"/>
      <c r="H31" s="255"/>
      <c r="I31" s="264"/>
      <c r="J31" s="264"/>
      <c r="K31" s="255"/>
      <c r="L31" s="264"/>
      <c r="M31" s="255"/>
      <c r="N31" s="264"/>
      <c r="O31" s="255"/>
      <c r="P31" s="264"/>
      <c r="Q31" s="255"/>
      <c r="R31" s="264"/>
      <c r="S31" s="255"/>
      <c r="T31" s="264"/>
      <c r="U31" s="255"/>
      <c r="V31" s="264"/>
      <c r="W31" s="16"/>
      <c r="X31" s="250"/>
    </row>
    <row r="32" spans="3:28" ht="6" customHeight="1" x14ac:dyDescent="0.25">
      <c r="C32" s="247"/>
      <c r="D32" s="8"/>
      <c r="E32" s="13"/>
      <c r="F32" s="11"/>
      <c r="G32" s="11"/>
      <c r="H32" s="255"/>
      <c r="I32" s="264"/>
      <c r="J32" s="264"/>
      <c r="K32" s="255"/>
      <c r="L32" s="264"/>
      <c r="M32" s="255"/>
      <c r="N32" s="264"/>
      <c r="O32" s="255"/>
      <c r="P32" s="264"/>
      <c r="Q32" s="255"/>
      <c r="R32" s="264"/>
      <c r="S32" s="255"/>
      <c r="T32" s="264"/>
      <c r="U32" s="255"/>
      <c r="V32" s="264"/>
      <c r="W32" s="16"/>
      <c r="X32" s="250"/>
    </row>
    <row r="33" spans="3:26" ht="21" customHeight="1" x14ac:dyDescent="0.25">
      <c r="C33" s="247"/>
      <c r="D33" s="8"/>
      <c r="E33" s="17" t="s">
        <v>144</v>
      </c>
      <c r="F33" s="11"/>
      <c r="G33" s="11"/>
      <c r="H33" s="255"/>
      <c r="I33" s="264"/>
      <c r="J33" s="264"/>
      <c r="K33" s="255"/>
      <c r="L33" s="264"/>
      <c r="M33" s="255"/>
      <c r="N33" s="264"/>
      <c r="O33" s="255"/>
      <c r="P33" s="264"/>
      <c r="Q33" s="255"/>
      <c r="R33" s="264"/>
      <c r="S33" s="255"/>
      <c r="T33" s="264"/>
      <c r="U33" s="255"/>
      <c r="V33" s="264"/>
      <c r="W33" s="16"/>
      <c r="X33" s="250"/>
    </row>
    <row r="34" spans="3:26" ht="21" customHeight="1" x14ac:dyDescent="0.25">
      <c r="C34" s="247"/>
      <c r="D34" s="8"/>
      <c r="E34" s="13"/>
      <c r="F34" s="11" t="s">
        <v>148</v>
      </c>
      <c r="G34" s="11"/>
      <c r="H34" s="255"/>
      <c r="I34" s="254">
        <f>+'Balance-Anexo1A'!F83</f>
        <v>122639070.44</v>
      </c>
      <c r="J34" s="254"/>
      <c r="K34" s="255"/>
      <c r="L34" s="254">
        <f>+'Balance-Anexo1A'!G83</f>
        <v>122699070.44</v>
      </c>
      <c r="M34" s="255"/>
      <c r="N34" s="254">
        <f t="shared" ref="N34:N36" si="6">+I34-L34</f>
        <v>-60000</v>
      </c>
      <c r="O34" s="255"/>
      <c r="P34" s="254">
        <f>+'Balance-Anexo1A'!I83</f>
        <v>122211880.86</v>
      </c>
      <c r="Q34" s="255"/>
      <c r="R34" s="254">
        <f t="shared" ref="R34:R37" si="7">+I34-P34</f>
        <v>427189.57999999821</v>
      </c>
      <c r="S34" s="255"/>
      <c r="T34" s="254">
        <f>+'Balance-Anexo1A'!K83</f>
        <v>122149925.86</v>
      </c>
      <c r="U34" s="255"/>
      <c r="V34" s="254">
        <f>+I34-T34</f>
        <v>489144.57999999821</v>
      </c>
      <c r="W34" s="16"/>
      <c r="X34" s="250"/>
    </row>
    <row r="35" spans="3:26" ht="21" customHeight="1" x14ac:dyDescent="0.25">
      <c r="C35" s="247"/>
      <c r="D35" s="8"/>
      <c r="E35" s="13"/>
      <c r="F35" s="11" t="s">
        <v>7</v>
      </c>
      <c r="G35" s="11"/>
      <c r="H35" s="255"/>
      <c r="I35" s="254">
        <f>+'Balance-Anexo1A'!F103</f>
        <v>103481609.90000001</v>
      </c>
      <c r="J35" s="254"/>
      <c r="K35" s="255"/>
      <c r="L35" s="254">
        <f>+'Balance-Anexo1A'!G103</f>
        <v>103541609.90000001</v>
      </c>
      <c r="M35" s="255"/>
      <c r="N35" s="254">
        <f t="shared" si="6"/>
        <v>-60000</v>
      </c>
      <c r="O35" s="255"/>
      <c r="P35" s="254">
        <f>+'Balance-Anexo1A'!I103</f>
        <v>96483225.210000008</v>
      </c>
      <c r="Q35" s="255"/>
      <c r="R35" s="254">
        <f t="shared" si="7"/>
        <v>6998384.6899999976</v>
      </c>
      <c r="S35" s="255"/>
      <c r="T35" s="254">
        <f>+'Balance-Anexo1A'!K103</f>
        <v>95643199.760000005</v>
      </c>
      <c r="U35" s="255"/>
      <c r="V35" s="254">
        <f t="shared" ref="V35:V37" si="8">+I35-T35</f>
        <v>7838410.1400000006</v>
      </c>
      <c r="W35" s="16"/>
      <c r="X35" s="268"/>
    </row>
    <row r="36" spans="3:26" ht="21" customHeight="1" x14ac:dyDescent="0.25">
      <c r="C36" s="247"/>
      <c r="D36" s="8"/>
      <c r="E36" s="13"/>
      <c r="F36" s="11" t="s">
        <v>113</v>
      </c>
      <c r="G36" s="11"/>
      <c r="H36" s="255"/>
      <c r="I36" s="254">
        <f>+'Balance-Anexo1A'!F110</f>
        <v>-228309793.56999999</v>
      </c>
      <c r="J36" s="254"/>
      <c r="K36" s="255"/>
      <c r="L36" s="254">
        <f>+'Balance-Anexo1A'!G110</f>
        <v>-228369793.56999999</v>
      </c>
      <c r="M36" s="255"/>
      <c r="N36" s="254">
        <f t="shared" si="6"/>
        <v>60000</v>
      </c>
      <c r="O36" s="255"/>
      <c r="P36" s="254">
        <f>+'Balance-Anexo1A'!I110</f>
        <v>-227865259.72999999</v>
      </c>
      <c r="Q36" s="255"/>
      <c r="R36" s="254">
        <f t="shared" si="7"/>
        <v>-444533.84000000358</v>
      </c>
      <c r="S36" s="255"/>
      <c r="T36" s="254">
        <f>+'Balance-Anexo1A'!K110</f>
        <v>-227025234.28</v>
      </c>
      <c r="U36" s="255"/>
      <c r="V36" s="254">
        <f t="shared" si="8"/>
        <v>-1284559.2899999917</v>
      </c>
      <c r="W36" s="16"/>
      <c r="X36" s="268"/>
    </row>
    <row r="37" spans="3:26" ht="21" customHeight="1" x14ac:dyDescent="0.25">
      <c r="C37" s="247"/>
      <c r="D37" s="8"/>
      <c r="E37" s="13"/>
      <c r="F37" s="11" t="s">
        <v>118</v>
      </c>
      <c r="G37" s="11"/>
      <c r="H37" s="255"/>
      <c r="I37" s="258">
        <f>+'Balance-Anexo1A'!F111</f>
        <v>239223.5</v>
      </c>
      <c r="J37" s="254"/>
      <c r="K37" s="255"/>
      <c r="L37" s="258">
        <f>+'Balance-Anexo1A'!G111</f>
        <v>153497.35999999999</v>
      </c>
      <c r="M37" s="255"/>
      <c r="N37" s="258">
        <f>+I37-L37</f>
        <v>85726.140000000014</v>
      </c>
      <c r="O37" s="255"/>
      <c r="P37" s="258">
        <f>+'Balance-Anexo1A'!I111</f>
        <v>-704401.79</v>
      </c>
      <c r="Q37" s="255"/>
      <c r="R37" s="258">
        <f t="shared" si="7"/>
        <v>943625.29</v>
      </c>
      <c r="S37" s="255"/>
      <c r="T37" s="258">
        <f>+'Balance-Anexo1A'!K111</f>
        <v>207615.57</v>
      </c>
      <c r="U37" s="255"/>
      <c r="V37" s="258">
        <f t="shared" si="8"/>
        <v>31607.929999999993</v>
      </c>
      <c r="W37" s="16"/>
      <c r="X37" s="268"/>
    </row>
    <row r="38" spans="3:26" ht="4.5" customHeight="1" x14ac:dyDescent="0.25">
      <c r="C38" s="247"/>
      <c r="D38" s="8"/>
      <c r="E38" s="13"/>
      <c r="F38" s="13"/>
      <c r="G38" s="11"/>
      <c r="H38" s="255"/>
      <c r="I38" s="259"/>
      <c r="J38" s="259"/>
      <c r="K38" s="255"/>
      <c r="L38" s="259"/>
      <c r="M38" s="255"/>
      <c r="N38" s="259"/>
      <c r="O38" s="255"/>
      <c r="P38" s="259"/>
      <c r="Q38" s="255"/>
      <c r="R38" s="259"/>
      <c r="S38" s="255"/>
      <c r="T38" s="259"/>
      <c r="U38" s="255"/>
      <c r="V38" s="259"/>
      <c r="W38" s="16"/>
      <c r="X38" s="250"/>
      <c r="Z38" s="269"/>
    </row>
    <row r="39" spans="3:26" ht="21" customHeight="1" x14ac:dyDescent="0.25">
      <c r="C39" s="247"/>
      <c r="D39" s="8"/>
      <c r="E39" s="13"/>
      <c r="F39" s="13"/>
      <c r="G39" s="17" t="s">
        <v>104</v>
      </c>
      <c r="H39" s="266"/>
      <c r="I39" s="270">
        <f>SUM(I34:I38)</f>
        <v>-1949889.7299999893</v>
      </c>
      <c r="J39" s="19"/>
      <c r="K39" s="266"/>
      <c r="L39" s="270">
        <f>SUM(L34:L38)</f>
        <v>-1975615.8699999894</v>
      </c>
      <c r="M39" s="266"/>
      <c r="N39" s="270">
        <f>SUM(N34:N38)</f>
        <v>25726.140000000014</v>
      </c>
      <c r="O39" s="266"/>
      <c r="P39" s="270">
        <f>SUM(P34:P38)</f>
        <v>-9874555.4499999955</v>
      </c>
      <c r="Q39" s="266"/>
      <c r="R39" s="270">
        <f>SUM(R34:R38)</f>
        <v>7924665.7199999923</v>
      </c>
      <c r="S39" s="266"/>
      <c r="T39" s="270">
        <f>SUM(T34:T38)</f>
        <v>-9024493.0899999961</v>
      </c>
      <c r="U39" s="266"/>
      <c r="V39" s="270">
        <f>SUM(V34:V38)</f>
        <v>7074603.3600000069</v>
      </c>
      <c r="W39" s="16"/>
      <c r="X39" s="250"/>
      <c r="Z39" s="269"/>
    </row>
    <row r="40" spans="3:26" ht="8.25" customHeight="1" x14ac:dyDescent="0.25">
      <c r="C40" s="247"/>
      <c r="D40" s="8"/>
      <c r="E40" s="13"/>
      <c r="F40" s="13"/>
      <c r="G40" s="11"/>
      <c r="H40" s="255"/>
      <c r="I40" s="14"/>
      <c r="J40" s="14"/>
      <c r="K40" s="255"/>
      <c r="L40" s="14"/>
      <c r="M40" s="255"/>
      <c r="N40" s="14"/>
      <c r="O40" s="255"/>
      <c r="P40" s="14"/>
      <c r="Q40" s="255"/>
      <c r="R40" s="14"/>
      <c r="S40" s="255"/>
      <c r="T40" s="14"/>
      <c r="U40" s="255"/>
      <c r="V40" s="14"/>
      <c r="W40" s="16"/>
      <c r="X40" s="250"/>
      <c r="Z40" s="269"/>
    </row>
    <row r="41" spans="3:26" ht="7.5" customHeight="1" x14ac:dyDescent="0.25">
      <c r="C41" s="247"/>
      <c r="D41" s="8"/>
      <c r="E41" s="13"/>
      <c r="F41" s="13"/>
      <c r="G41" s="11"/>
      <c r="H41" s="255"/>
      <c r="I41" s="259"/>
      <c r="J41" s="259"/>
      <c r="K41" s="255"/>
      <c r="L41" s="259"/>
      <c r="M41" s="255"/>
      <c r="N41" s="259"/>
      <c r="O41" s="255"/>
      <c r="P41" s="259"/>
      <c r="Q41" s="255"/>
      <c r="R41" s="259"/>
      <c r="S41" s="255"/>
      <c r="T41" s="259"/>
      <c r="U41" s="255"/>
      <c r="V41" s="259"/>
      <c r="W41" s="16"/>
      <c r="X41" s="250"/>
      <c r="Z41" s="269"/>
    </row>
    <row r="42" spans="3:26" ht="21" customHeight="1" thickBot="1" x14ac:dyDescent="0.3">
      <c r="C42" s="247"/>
      <c r="D42" s="8"/>
      <c r="E42" s="13"/>
      <c r="F42" s="13"/>
      <c r="G42" s="17" t="s">
        <v>105</v>
      </c>
      <c r="H42" s="261" t="s">
        <v>0</v>
      </c>
      <c r="I42" s="262">
        <f>+I30+I39</f>
        <v>110664960.06</v>
      </c>
      <c r="J42" s="20"/>
      <c r="K42" s="261" t="s">
        <v>0</v>
      </c>
      <c r="L42" s="262">
        <f>+L30+L39</f>
        <v>110740260.01000001</v>
      </c>
      <c r="M42" s="261" t="s">
        <v>0</v>
      </c>
      <c r="N42" s="262">
        <f>+N30+N39</f>
        <v>-75299.949999999953</v>
      </c>
      <c r="O42" s="261" t="s">
        <v>0</v>
      </c>
      <c r="P42" s="262">
        <f>+P30+P39</f>
        <v>103061577.88</v>
      </c>
      <c r="Q42" s="261" t="s">
        <v>0</v>
      </c>
      <c r="R42" s="262">
        <f>+R30+R39</f>
        <v>7603382.1799999923</v>
      </c>
      <c r="S42" s="261" t="s">
        <v>0</v>
      </c>
      <c r="T42" s="262">
        <f>+T30+T39</f>
        <v>104162087</v>
      </c>
      <c r="U42" s="261" t="s">
        <v>0</v>
      </c>
      <c r="V42" s="262">
        <f>+V30+V39</f>
        <v>6502873.060000007</v>
      </c>
      <c r="W42" s="12"/>
      <c r="X42" s="250"/>
    </row>
    <row r="43" spans="3:26" ht="15.75" thickTop="1" x14ac:dyDescent="0.25">
      <c r="C43" s="247"/>
      <c r="D43" s="21"/>
      <c r="E43" s="271"/>
      <c r="F43" s="271"/>
      <c r="G43" s="271"/>
      <c r="H43" s="272"/>
      <c r="I43" s="271"/>
      <c r="J43" s="271"/>
      <c r="K43" s="272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3"/>
      <c r="X43" s="250"/>
      <c r="Z43" s="274"/>
    </row>
    <row r="44" spans="3:26" x14ac:dyDescent="0.25">
      <c r="C44" s="247"/>
      <c r="D44" s="248"/>
      <c r="E44" s="239"/>
      <c r="F44" s="239"/>
      <c r="G44" s="239"/>
      <c r="H44" s="275"/>
      <c r="I44" s="239"/>
      <c r="K44" s="275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50"/>
    </row>
    <row r="45" spans="3:26" x14ac:dyDescent="0.25">
      <c r="C45" s="247"/>
      <c r="D45" s="248"/>
      <c r="E45" s="239"/>
      <c r="F45" s="239"/>
      <c r="G45" s="239"/>
      <c r="H45" s="239"/>
      <c r="I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50"/>
    </row>
    <row r="46" spans="3:26" x14ac:dyDescent="0.25">
      <c r="C46" s="247"/>
      <c r="D46" s="248"/>
      <c r="E46" s="239"/>
      <c r="F46" s="239"/>
      <c r="G46" s="239"/>
      <c r="H46" s="239"/>
      <c r="I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50"/>
    </row>
    <row r="47" spans="3:26" x14ac:dyDescent="0.25">
      <c r="C47" s="247"/>
      <c r="D47" s="248"/>
      <c r="E47" s="239"/>
      <c r="F47" s="239"/>
      <c r="G47" s="239"/>
      <c r="H47" s="239"/>
      <c r="I47" s="276"/>
      <c r="J47" s="276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50"/>
    </row>
    <row r="48" spans="3:26" x14ac:dyDescent="0.25">
      <c r="C48" s="247"/>
      <c r="D48" s="248"/>
      <c r="E48" s="239"/>
      <c r="F48" s="239"/>
      <c r="G48" s="239"/>
      <c r="H48" s="239"/>
      <c r="I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50"/>
    </row>
    <row r="49" spans="3:24" x14ac:dyDescent="0.25">
      <c r="C49" s="247"/>
      <c r="D49" s="248"/>
      <c r="X49" s="250"/>
    </row>
    <row r="50" spans="3:24" x14ac:dyDescent="0.25">
      <c r="C50" s="247"/>
      <c r="D50" s="248"/>
      <c r="E50" s="239"/>
      <c r="F50" s="239"/>
      <c r="G50" s="239"/>
      <c r="H50" s="239"/>
      <c r="I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50"/>
    </row>
    <row r="51" spans="3:24" x14ac:dyDescent="0.25">
      <c r="C51" s="247"/>
      <c r="D51" s="248"/>
      <c r="E51" s="239"/>
      <c r="F51" s="239"/>
      <c r="G51" s="239"/>
      <c r="H51" s="239"/>
      <c r="I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50"/>
    </row>
    <row r="52" spans="3:24" x14ac:dyDescent="0.25">
      <c r="C52" s="247"/>
      <c r="D52" s="248"/>
      <c r="E52" s="292" t="s">
        <v>150</v>
      </c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50"/>
    </row>
    <row r="53" spans="3:24" x14ac:dyDescent="0.25">
      <c r="C53" s="247"/>
      <c r="D53" s="248"/>
      <c r="E53" s="239"/>
      <c r="F53" s="239"/>
      <c r="G53" s="239"/>
      <c r="H53" s="239"/>
      <c r="I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50"/>
    </row>
    <row r="54" spans="3:24" hidden="1" x14ac:dyDescent="0.25">
      <c r="C54" s="247"/>
      <c r="D54" s="248"/>
      <c r="E54" s="239"/>
      <c r="F54" s="239"/>
      <c r="G54" s="239"/>
      <c r="H54" s="239"/>
      <c r="I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50"/>
    </row>
    <row r="55" spans="3:24" hidden="1" x14ac:dyDescent="0.25">
      <c r="C55" s="247"/>
      <c r="D55" s="248"/>
      <c r="E55" s="239"/>
      <c r="F55" s="239"/>
      <c r="G55" s="239"/>
      <c r="H55" s="239"/>
      <c r="I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50"/>
    </row>
    <row r="56" spans="3:24" x14ac:dyDescent="0.25">
      <c r="C56" s="247"/>
      <c r="D56" s="248"/>
      <c r="E56" s="239"/>
      <c r="F56" s="239"/>
      <c r="G56" s="239"/>
      <c r="H56" s="239"/>
      <c r="I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50"/>
    </row>
    <row r="57" spans="3:24" ht="15.75" thickBot="1" x14ac:dyDescent="0.3">
      <c r="C57" s="277"/>
      <c r="D57" s="278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80"/>
    </row>
    <row r="58" spans="3:24" x14ac:dyDescent="0.25">
      <c r="E58" s="281"/>
      <c r="I58" s="282"/>
      <c r="J58" s="283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3"/>
  <sheetViews>
    <sheetView zoomScale="80" zoomScaleNormal="80" workbookViewId="0">
      <selection activeCell="N15" sqref="N15"/>
    </sheetView>
  </sheetViews>
  <sheetFormatPr baseColWidth="10" defaultRowHeight="12.75" x14ac:dyDescent="0.2"/>
  <cols>
    <col min="1" max="1" width="2.28515625" style="23" customWidth="1"/>
    <col min="2" max="2" width="3.7109375" style="23" customWidth="1"/>
    <col min="3" max="3" width="56.28515625" style="23" customWidth="1"/>
    <col min="4" max="4" width="21.7109375" style="23" customWidth="1"/>
    <col min="5" max="5" width="21.140625" style="23" customWidth="1"/>
    <col min="6" max="6" width="22.85546875" style="23" customWidth="1"/>
    <col min="7" max="7" width="22.140625" style="23" hidden="1" customWidth="1"/>
    <col min="8" max="8" width="19.140625" style="23" hidden="1" customWidth="1"/>
    <col min="9" max="9" width="22.140625" style="23" hidden="1" customWidth="1"/>
    <col min="10" max="10" width="19.28515625" style="23" hidden="1" customWidth="1"/>
    <col min="11" max="11" width="14.140625" style="23" bestFit="1" customWidth="1"/>
    <col min="12" max="12" width="14.7109375" style="23" hidden="1" customWidth="1"/>
    <col min="13" max="13" width="12.42578125" style="23" bestFit="1" customWidth="1"/>
    <col min="14" max="14" width="15" style="23" bestFit="1" customWidth="1"/>
    <col min="15" max="15" width="17.140625" style="23" customWidth="1"/>
    <col min="16" max="16384" width="11.42578125" style="23"/>
  </cols>
  <sheetData>
    <row r="1" spans="1:15" ht="21" x14ac:dyDescent="0.35">
      <c r="A1" s="166"/>
      <c r="B1" s="168"/>
      <c r="C1" s="169"/>
      <c r="D1" s="169"/>
      <c r="E1" s="169"/>
      <c r="F1" s="169"/>
      <c r="G1" s="169"/>
      <c r="I1" s="169"/>
    </row>
    <row r="2" spans="1:15" ht="18" customHeight="1" x14ac:dyDescent="0.35">
      <c r="A2" s="297" t="s">
        <v>149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5" ht="15.75" x14ac:dyDescent="0.25">
      <c r="A3" s="298" t="s">
        <v>88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5" ht="15.75" x14ac:dyDescent="0.25">
      <c r="A4" s="298" t="s">
        <v>89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5" ht="21" customHeight="1" x14ac:dyDescent="0.25">
      <c r="A5" s="166"/>
      <c r="B5" s="170"/>
      <c r="C5" s="171"/>
      <c r="D5" s="299" t="s">
        <v>156</v>
      </c>
      <c r="E5" s="299" t="s">
        <v>152</v>
      </c>
      <c r="F5" s="302" t="s">
        <v>159</v>
      </c>
      <c r="G5" s="299" t="s">
        <v>127</v>
      </c>
      <c r="H5" s="302" t="s">
        <v>128</v>
      </c>
      <c r="I5" s="299" t="s">
        <v>158</v>
      </c>
      <c r="J5" s="302" t="s">
        <v>128</v>
      </c>
    </row>
    <row r="6" spans="1:15" ht="17.25" hidden="1" customHeight="1" x14ac:dyDescent="0.25">
      <c r="A6" s="166"/>
      <c r="B6" s="172"/>
      <c r="C6" s="173"/>
      <c r="D6" s="300"/>
      <c r="E6" s="300"/>
      <c r="F6" s="303"/>
      <c r="G6" s="300"/>
      <c r="H6" s="303"/>
      <c r="I6" s="300"/>
      <c r="J6" s="303"/>
    </row>
    <row r="7" spans="1:15" ht="21" customHeight="1" x14ac:dyDescent="0.3">
      <c r="A7" s="166"/>
      <c r="B7" s="174" t="s">
        <v>90</v>
      </c>
      <c r="C7" s="175"/>
      <c r="D7" s="301"/>
      <c r="E7" s="301"/>
      <c r="F7" s="304"/>
      <c r="G7" s="301"/>
      <c r="H7" s="304"/>
      <c r="I7" s="301"/>
      <c r="J7" s="304"/>
    </row>
    <row r="8" spans="1:15" ht="7.5" customHeight="1" x14ac:dyDescent="0.25">
      <c r="A8" s="166"/>
      <c r="B8" s="176"/>
      <c r="C8" s="177"/>
      <c r="D8" s="178"/>
      <c r="E8" s="178"/>
      <c r="F8" s="55"/>
      <c r="G8" s="178"/>
      <c r="H8" s="55"/>
      <c r="I8" s="178"/>
      <c r="J8" s="55"/>
    </row>
    <row r="9" spans="1:15" ht="21" customHeight="1" x14ac:dyDescent="0.3">
      <c r="A9" s="166"/>
      <c r="B9" s="179" t="s">
        <v>134</v>
      </c>
      <c r="C9" s="180"/>
      <c r="D9" s="181">
        <f>SUM(D10:D15)</f>
        <v>1448925.233</v>
      </c>
      <c r="E9" s="181">
        <f>SUM(E10:E15)</f>
        <v>1135252.4099999999</v>
      </c>
      <c r="F9" s="181">
        <f>D9-E9</f>
        <v>313672.82300000009</v>
      </c>
      <c r="G9" s="181">
        <f>SUM(G10:G15)</f>
        <v>5784648.79</v>
      </c>
      <c r="H9" s="182">
        <f>SUM(H10:H15)</f>
        <v>-4335723.5569999991</v>
      </c>
      <c r="I9" s="181">
        <f>SUM(I10:I15)</f>
        <v>3030954.1329999994</v>
      </c>
      <c r="J9" s="182">
        <f>SUM(J10:J15)</f>
        <v>-1582028.8999999997</v>
      </c>
      <c r="K9" s="183"/>
      <c r="L9" s="184"/>
      <c r="O9" s="185"/>
    </row>
    <row r="10" spans="1:15" ht="21" customHeight="1" x14ac:dyDescent="0.35">
      <c r="A10" s="166"/>
      <c r="B10" s="176"/>
      <c r="C10" s="186" t="s">
        <v>120</v>
      </c>
      <c r="D10" s="187">
        <v>632311.57299999997</v>
      </c>
      <c r="E10" s="187">
        <v>604885.61</v>
      </c>
      <c r="F10" s="45">
        <f t="shared" ref="F10:F15" si="0">+D10-E10</f>
        <v>27425.962999999989</v>
      </c>
      <c r="G10" s="187">
        <v>4526708.43</v>
      </c>
      <c r="H10" s="187">
        <f t="shared" ref="H10:H15" si="1">+D10-G10</f>
        <v>-3894396.8569999998</v>
      </c>
      <c r="I10" s="290">
        <v>2202400.2799999998</v>
      </c>
      <c r="J10" s="187">
        <f>+D10-I10</f>
        <v>-1570088.7069999999</v>
      </c>
      <c r="K10" s="183"/>
      <c r="L10" s="183">
        <f>+D10/D23</f>
        <v>0.43561793387621706</v>
      </c>
      <c r="M10" s="188"/>
      <c r="N10" s="46"/>
      <c r="O10" s="185"/>
    </row>
    <row r="11" spans="1:15" ht="21" customHeight="1" x14ac:dyDescent="0.35">
      <c r="A11" s="166"/>
      <c r="B11" s="176"/>
      <c r="C11" s="186" t="s">
        <v>91</v>
      </c>
      <c r="D11" s="187">
        <v>81729.03</v>
      </c>
      <c r="E11" s="187">
        <v>61463.3</v>
      </c>
      <c r="F11" s="45">
        <f t="shared" si="0"/>
        <v>20265.729999999996</v>
      </c>
      <c r="G11" s="187">
        <v>187886.44</v>
      </c>
      <c r="H11" s="187">
        <f t="shared" si="1"/>
        <v>-106157.41</v>
      </c>
      <c r="I11" s="290">
        <v>118326.46</v>
      </c>
      <c r="J11" s="187">
        <f t="shared" ref="J11:J14" si="2">+D11-I11</f>
        <v>-36597.430000000008</v>
      </c>
      <c r="L11" s="1"/>
      <c r="M11" s="1"/>
      <c r="O11" s="46"/>
    </row>
    <row r="12" spans="1:15" ht="21" customHeight="1" x14ac:dyDescent="0.35">
      <c r="A12" s="166"/>
      <c r="B12" s="176"/>
      <c r="C12" s="186" t="s">
        <v>121</v>
      </c>
      <c r="D12" s="187">
        <v>32463.65</v>
      </c>
      <c r="E12" s="187">
        <v>25656.38</v>
      </c>
      <c r="F12" s="45">
        <f t="shared" si="0"/>
        <v>6807.27</v>
      </c>
      <c r="G12" s="187">
        <v>76073.78</v>
      </c>
      <c r="H12" s="187">
        <f t="shared" si="1"/>
        <v>-43610.13</v>
      </c>
      <c r="I12" s="290">
        <v>44147.77</v>
      </c>
      <c r="J12" s="187">
        <f t="shared" si="2"/>
        <v>-11684.119999999995</v>
      </c>
      <c r="L12" s="1"/>
      <c r="M12" s="62"/>
      <c r="N12" s="1"/>
    </row>
    <row r="13" spans="1:15" ht="21" customHeight="1" x14ac:dyDescent="0.35">
      <c r="A13" s="166"/>
      <c r="B13" s="176"/>
      <c r="C13" s="186" t="s">
        <v>93</v>
      </c>
      <c r="D13" s="187">
        <v>573062.37</v>
      </c>
      <c r="E13" s="187">
        <v>315910.69</v>
      </c>
      <c r="F13" s="45">
        <f t="shared" si="0"/>
        <v>257151.68</v>
      </c>
      <c r="G13" s="187">
        <v>867719.46</v>
      </c>
      <c r="H13" s="187">
        <f t="shared" si="1"/>
        <v>-294657.08999999997</v>
      </c>
      <c r="I13" s="290">
        <v>549228.34</v>
      </c>
      <c r="J13" s="187">
        <f t="shared" si="2"/>
        <v>23834.030000000028</v>
      </c>
      <c r="L13" s="1"/>
      <c r="M13" s="183"/>
      <c r="N13" s="1"/>
    </row>
    <row r="14" spans="1:15" ht="21" customHeight="1" x14ac:dyDescent="0.35">
      <c r="A14" s="166"/>
      <c r="B14" s="176"/>
      <c r="C14" s="186" t="s">
        <v>92</v>
      </c>
      <c r="D14" s="187">
        <v>120881.98</v>
      </c>
      <c r="E14" s="187">
        <v>120881.98</v>
      </c>
      <c r="F14" s="45">
        <f t="shared" si="0"/>
        <v>0</v>
      </c>
      <c r="G14" s="187">
        <v>112806.54</v>
      </c>
      <c r="H14" s="187">
        <f t="shared" si="1"/>
        <v>8075.4400000000023</v>
      </c>
      <c r="I14" s="290">
        <v>112806.54</v>
      </c>
      <c r="J14" s="187">
        <f t="shared" si="2"/>
        <v>8075.4400000000023</v>
      </c>
      <c r="L14" s="1"/>
      <c r="M14" s="183"/>
      <c r="N14" s="1"/>
      <c r="O14" s="46"/>
    </row>
    <row r="15" spans="1:15" ht="21" customHeight="1" x14ac:dyDescent="0.35">
      <c r="A15" s="166"/>
      <c r="B15" s="176"/>
      <c r="C15" s="186" t="s">
        <v>95</v>
      </c>
      <c r="D15" s="189">
        <v>8476.6299999999992</v>
      </c>
      <c r="E15" s="189">
        <v>6454.45</v>
      </c>
      <c r="F15" s="51">
        <f t="shared" si="0"/>
        <v>2022.1799999999994</v>
      </c>
      <c r="G15" s="189">
        <v>13454.14</v>
      </c>
      <c r="H15" s="189">
        <f t="shared" si="1"/>
        <v>-4977.51</v>
      </c>
      <c r="I15" s="291">
        <v>4044.7429999999999</v>
      </c>
      <c r="J15" s="189">
        <f>+D15-I15</f>
        <v>4431.8869999999988</v>
      </c>
      <c r="K15" s="183"/>
      <c r="L15" s="1"/>
      <c r="N15" s="1"/>
      <c r="O15" s="62"/>
    </row>
    <row r="16" spans="1:15" ht="7.5" customHeight="1" x14ac:dyDescent="0.25">
      <c r="A16" s="166"/>
      <c r="B16" s="176"/>
      <c r="C16" s="177"/>
      <c r="D16" s="178"/>
      <c r="E16" s="178"/>
      <c r="F16" s="55"/>
      <c r="G16" s="178"/>
      <c r="H16" s="55"/>
      <c r="I16" s="178"/>
      <c r="J16" s="55"/>
      <c r="L16" s="1"/>
    </row>
    <row r="17" spans="1:14" ht="21" customHeight="1" x14ac:dyDescent="0.3">
      <c r="A17" s="166"/>
      <c r="B17" s="190" t="s">
        <v>94</v>
      </c>
      <c r="C17" s="177"/>
      <c r="D17" s="181">
        <f>SUM(D18:D20)</f>
        <v>2602.64</v>
      </c>
      <c r="E17" s="181">
        <f>SUM(E18:E20)</f>
        <v>2558.39</v>
      </c>
      <c r="F17" s="181">
        <f>D17-E17</f>
        <v>44.25</v>
      </c>
      <c r="G17" s="181">
        <f>SUM(G18:G20)</f>
        <v>8261.6299999999992</v>
      </c>
      <c r="H17" s="182">
        <f>SUM(H18:H20)</f>
        <v>-5658.99</v>
      </c>
      <c r="I17" s="181">
        <f>SUM(I18:I20)</f>
        <v>4520.88</v>
      </c>
      <c r="J17" s="182">
        <f>SUM(J18:J20)</f>
        <v>-1918.2400000000002</v>
      </c>
      <c r="M17" s="62"/>
      <c r="N17" s="62"/>
    </row>
    <row r="18" spans="1:14" ht="21" hidden="1" customHeight="1" x14ac:dyDescent="0.25">
      <c r="A18" s="166"/>
      <c r="B18" s="176"/>
      <c r="C18" s="186"/>
      <c r="D18" s="187"/>
      <c r="E18" s="187"/>
      <c r="F18" s="45"/>
      <c r="G18" s="187"/>
      <c r="H18" s="45">
        <f>+D18-G18</f>
        <v>0</v>
      </c>
      <c r="I18" s="187"/>
      <c r="J18" s="45">
        <f>+F18-I18</f>
        <v>0</v>
      </c>
    </row>
    <row r="19" spans="1:14" ht="21" hidden="1" customHeight="1" x14ac:dyDescent="0.25">
      <c r="A19" s="166"/>
      <c r="B19" s="176"/>
      <c r="C19" s="186"/>
      <c r="D19" s="187"/>
      <c r="E19" s="187"/>
      <c r="F19" s="45"/>
      <c r="G19" s="187"/>
      <c r="H19" s="45">
        <f>+D19-G19</f>
        <v>0</v>
      </c>
      <c r="I19" s="187"/>
      <c r="J19" s="45">
        <f>+F19-I19</f>
        <v>0</v>
      </c>
    </row>
    <row r="20" spans="1:14" ht="21" customHeight="1" x14ac:dyDescent="0.35">
      <c r="A20" s="166"/>
      <c r="B20" s="176"/>
      <c r="C20" s="186" t="s">
        <v>133</v>
      </c>
      <c r="D20" s="189">
        <v>2602.64</v>
      </c>
      <c r="E20" s="189">
        <v>2558.39</v>
      </c>
      <c r="F20" s="51">
        <f>+D20-E20</f>
        <v>44.25</v>
      </c>
      <c r="G20" s="189">
        <v>8261.6299999999992</v>
      </c>
      <c r="H20" s="189">
        <f>+D20-G20</f>
        <v>-5658.99</v>
      </c>
      <c r="I20" s="291">
        <v>4520.88</v>
      </c>
      <c r="J20" s="189">
        <f>+D20-I20</f>
        <v>-1918.2400000000002</v>
      </c>
      <c r="N20" s="1"/>
    </row>
    <row r="21" spans="1:14" ht="6" customHeight="1" x14ac:dyDescent="0.3">
      <c r="A21" s="166"/>
      <c r="B21" s="174"/>
      <c r="C21" s="175"/>
      <c r="D21" s="191"/>
      <c r="E21" s="191"/>
      <c r="F21" s="192"/>
      <c r="G21" s="191"/>
      <c r="H21" s="192"/>
      <c r="I21" s="191"/>
      <c r="J21" s="192"/>
    </row>
    <row r="22" spans="1:14" ht="6.75" customHeight="1" x14ac:dyDescent="0.25">
      <c r="A22" s="166"/>
      <c r="B22" s="176"/>
      <c r="C22" s="177"/>
      <c r="D22" s="193"/>
      <c r="E22" s="193"/>
      <c r="F22" s="55"/>
      <c r="G22" s="193"/>
      <c r="H22" s="55"/>
      <c r="I22" s="193"/>
      <c r="J22" s="55"/>
      <c r="N22" s="62"/>
    </row>
    <row r="23" spans="1:14" ht="19.5" thickBot="1" x14ac:dyDescent="0.35">
      <c r="A23" s="166"/>
      <c r="B23" s="194" t="s">
        <v>96</v>
      </c>
      <c r="C23" s="195"/>
      <c r="D23" s="181">
        <f>D9+D17+D21</f>
        <v>1451527.8729999999</v>
      </c>
      <c r="E23" s="181">
        <f>E9+E17+E21</f>
        <v>1137810.7999999998</v>
      </c>
      <c r="F23" s="181">
        <f>+F9+F17</f>
        <v>313717.07300000009</v>
      </c>
      <c r="G23" s="196">
        <f>G9+G17+G21</f>
        <v>5792910.4199999999</v>
      </c>
      <c r="H23" s="197">
        <f>+H9+H17</f>
        <v>-4341382.5469999993</v>
      </c>
      <c r="I23" s="196">
        <f>I9+I17+I21</f>
        <v>3035475.0129999993</v>
      </c>
      <c r="J23" s="197">
        <f>+J9+J17</f>
        <v>-1583947.1399999997</v>
      </c>
    </row>
    <row r="24" spans="1:14" ht="9" customHeight="1" thickTop="1" x14ac:dyDescent="0.25">
      <c r="A24" s="166"/>
      <c r="B24" s="177"/>
      <c r="C24" s="177"/>
      <c r="D24" s="198"/>
      <c r="E24" s="198"/>
      <c r="F24" s="124"/>
      <c r="G24" s="198"/>
      <c r="H24" s="124"/>
      <c r="I24" s="198"/>
      <c r="J24" s="124"/>
      <c r="K24" s="62"/>
      <c r="N24" s="62"/>
    </row>
    <row r="25" spans="1:14" ht="18.75" x14ac:dyDescent="0.3">
      <c r="A25" s="166"/>
      <c r="B25" s="199" t="s">
        <v>97</v>
      </c>
      <c r="C25" s="200"/>
      <c r="D25" s="201"/>
      <c r="E25" s="201"/>
      <c r="F25" s="202"/>
      <c r="G25" s="201"/>
      <c r="H25" s="38"/>
      <c r="I25" s="201"/>
      <c r="J25" s="38"/>
    </row>
    <row r="26" spans="1:14" ht="5.25" customHeight="1" x14ac:dyDescent="0.25">
      <c r="A26" s="166"/>
      <c r="B26" s="203"/>
      <c r="C26" s="204"/>
      <c r="D26" s="193"/>
      <c r="E26" s="193"/>
      <c r="F26" s="55"/>
      <c r="G26" s="193"/>
      <c r="H26" s="53"/>
      <c r="I26" s="193"/>
      <c r="J26" s="53"/>
    </row>
    <row r="27" spans="1:14" ht="21" customHeight="1" x14ac:dyDescent="0.3">
      <c r="A27" s="166"/>
      <c r="B27" s="205" t="s">
        <v>132</v>
      </c>
      <c r="C27" s="204"/>
      <c r="D27" s="181">
        <f>SUM(D28:D32)</f>
        <v>1210600.3699999999</v>
      </c>
      <c r="E27" s="181">
        <f>SUM(E28:E32)</f>
        <v>982609.44000000006</v>
      </c>
      <c r="F27" s="181">
        <f>D27-E27</f>
        <v>227990.92999999982</v>
      </c>
      <c r="G27" s="206">
        <f>SUM(G28:G32)</f>
        <v>5304833.93</v>
      </c>
      <c r="H27" s="207">
        <f>SUM(H28:H32)</f>
        <v>-4094233.5599999996</v>
      </c>
      <c r="I27" s="206">
        <f>SUM(I28:I32)</f>
        <v>1635381.1600000001</v>
      </c>
      <c r="J27" s="207">
        <f>SUM(J28:J32)</f>
        <v>-424780.79</v>
      </c>
      <c r="K27" s="208"/>
    </row>
    <row r="28" spans="1:14" ht="21" customHeight="1" x14ac:dyDescent="0.3">
      <c r="A28" s="166"/>
      <c r="B28" s="205"/>
      <c r="C28" s="209" t="s">
        <v>145</v>
      </c>
      <c r="D28" s="210">
        <v>915297.76</v>
      </c>
      <c r="E28" s="210">
        <v>739336.41</v>
      </c>
      <c r="F28" s="45">
        <f t="shared" ref="F28:F32" si="3">+D28-E28</f>
        <v>175961.34999999998</v>
      </c>
      <c r="G28" s="210">
        <v>1825167.77</v>
      </c>
      <c r="H28" s="210">
        <f>+D28-G28</f>
        <v>-909870.01</v>
      </c>
      <c r="I28" s="210">
        <v>839066.48</v>
      </c>
      <c r="J28" s="210">
        <f>+D28-I28</f>
        <v>76231.280000000028</v>
      </c>
      <c r="K28" s="211"/>
      <c r="L28" s="60"/>
      <c r="M28" s="183"/>
    </row>
    <row r="29" spans="1:14" ht="21" customHeight="1" x14ac:dyDescent="0.25">
      <c r="A29" s="166"/>
      <c r="B29" s="203"/>
      <c r="C29" s="209" t="s">
        <v>98</v>
      </c>
      <c r="D29" s="210">
        <v>73367.3</v>
      </c>
      <c r="E29" s="210">
        <v>53201.47</v>
      </c>
      <c r="F29" s="45">
        <f t="shared" si="3"/>
        <v>20165.830000000002</v>
      </c>
      <c r="G29" s="210">
        <v>178359.91</v>
      </c>
      <c r="H29" s="210">
        <f>+D29-G29</f>
        <v>-104992.61</v>
      </c>
      <c r="I29" s="210">
        <v>88522.77</v>
      </c>
      <c r="J29" s="210">
        <f>+D29-I29</f>
        <v>-15155.470000000001</v>
      </c>
      <c r="K29" s="212"/>
      <c r="L29" s="62"/>
    </row>
    <row r="30" spans="1:14" ht="21" customHeight="1" x14ac:dyDescent="0.25">
      <c r="A30" s="166"/>
      <c r="B30" s="203"/>
      <c r="C30" s="209" t="s">
        <v>131</v>
      </c>
      <c r="D30" s="210">
        <v>65213.4</v>
      </c>
      <c r="E30" s="210">
        <v>52648.67</v>
      </c>
      <c r="F30" s="45">
        <f t="shared" si="3"/>
        <v>12564.730000000003</v>
      </c>
      <c r="G30" s="210">
        <v>109826.66000000003</v>
      </c>
      <c r="H30" s="210">
        <f>+D30-G30</f>
        <v>-44613.260000000031</v>
      </c>
      <c r="I30" s="210">
        <v>47908.160000000033</v>
      </c>
      <c r="J30" s="210">
        <f t="shared" ref="J30:J31" si="4">+D30-I30</f>
        <v>17305.239999999969</v>
      </c>
      <c r="K30" s="212"/>
      <c r="L30" s="46"/>
    </row>
    <row r="31" spans="1:14" ht="21" hidden="1" customHeight="1" x14ac:dyDescent="0.25">
      <c r="A31" s="166"/>
      <c r="B31" s="203"/>
      <c r="C31" s="209" t="s">
        <v>123</v>
      </c>
      <c r="D31" s="210">
        <v>0</v>
      </c>
      <c r="E31" s="210">
        <v>0</v>
      </c>
      <c r="F31" s="45">
        <f t="shared" si="3"/>
        <v>0</v>
      </c>
      <c r="G31" s="210">
        <v>0</v>
      </c>
      <c r="H31" s="210">
        <f>+D31-G31</f>
        <v>0</v>
      </c>
      <c r="I31" s="210">
        <v>0</v>
      </c>
      <c r="J31" s="210">
        <f t="shared" si="4"/>
        <v>0</v>
      </c>
      <c r="K31" s="212"/>
      <c r="L31" s="46"/>
    </row>
    <row r="32" spans="1:14" ht="21" customHeight="1" x14ac:dyDescent="0.25">
      <c r="A32" s="166"/>
      <c r="B32" s="203"/>
      <c r="C32" s="209" t="s">
        <v>117</v>
      </c>
      <c r="D32" s="210">
        <v>156721.91</v>
      </c>
      <c r="E32" s="210">
        <v>137422.89000000001</v>
      </c>
      <c r="F32" s="45">
        <f t="shared" si="3"/>
        <v>19299.01999999999</v>
      </c>
      <c r="G32" s="210">
        <v>3191479.59</v>
      </c>
      <c r="H32" s="210">
        <f>+D32-G32</f>
        <v>-3034757.6799999997</v>
      </c>
      <c r="I32" s="210">
        <v>659883.75</v>
      </c>
      <c r="J32" s="210">
        <f>+D32-I32</f>
        <v>-503161.83999999997</v>
      </c>
      <c r="K32" s="212"/>
      <c r="L32" s="46"/>
    </row>
    <row r="33" spans="1:13" ht="6.75" customHeight="1" x14ac:dyDescent="0.25">
      <c r="A33" s="166"/>
      <c r="B33" s="203"/>
      <c r="C33" s="213"/>
      <c r="D33" s="214"/>
      <c r="E33" s="214"/>
      <c r="F33" s="192"/>
      <c r="G33" s="214"/>
      <c r="H33" s="215"/>
      <c r="I33" s="214"/>
      <c r="J33" s="215"/>
    </row>
    <row r="34" spans="1:13" ht="9" customHeight="1" x14ac:dyDescent="0.25">
      <c r="A34" s="166"/>
      <c r="B34" s="203"/>
      <c r="C34" s="204"/>
      <c r="D34" s="193"/>
      <c r="E34" s="193"/>
      <c r="F34" s="55"/>
      <c r="G34" s="193"/>
      <c r="H34" s="53"/>
      <c r="I34" s="193"/>
      <c r="J34" s="53"/>
      <c r="L34" s="62"/>
      <c r="M34" s="1"/>
    </row>
    <row r="35" spans="1:13" ht="21" customHeight="1" x14ac:dyDescent="0.3">
      <c r="A35" s="166"/>
      <c r="B35" s="205" t="s">
        <v>130</v>
      </c>
      <c r="C35" s="204"/>
      <c r="D35" s="181">
        <f>SUM(D36:D38)</f>
        <v>1704</v>
      </c>
      <c r="E35" s="181">
        <f>SUM(E36:E38)</f>
        <v>1704</v>
      </c>
      <c r="F35" s="181">
        <f>D35-E35</f>
        <v>0</v>
      </c>
      <c r="G35" s="206">
        <f>SUM(G37:G38)</f>
        <v>1192478.28</v>
      </c>
      <c r="H35" s="207">
        <f>+H37+H38</f>
        <v>-1192478.28</v>
      </c>
      <c r="I35" s="206">
        <f>SUM(I37:I38)</f>
        <v>1192478.28</v>
      </c>
      <c r="J35" s="207">
        <f>+J37+J38</f>
        <v>-1192478.28</v>
      </c>
    </row>
    <row r="36" spans="1:13" ht="21" customHeight="1" x14ac:dyDescent="0.3">
      <c r="A36" s="166"/>
      <c r="B36" s="205"/>
      <c r="C36" s="209" t="s">
        <v>151</v>
      </c>
      <c r="D36" s="216">
        <v>1704</v>
      </c>
      <c r="E36" s="216">
        <v>1704</v>
      </c>
      <c r="F36" s="217">
        <f>+D36-E36</f>
        <v>0</v>
      </c>
      <c r="G36" s="285">
        <v>0</v>
      </c>
      <c r="H36" s="210">
        <f>+D36-G36</f>
        <v>1704</v>
      </c>
      <c r="I36" s="284">
        <v>0</v>
      </c>
      <c r="J36" s="210">
        <f>+D36-I36</f>
        <v>1704</v>
      </c>
    </row>
    <row r="37" spans="1:13" ht="20.25" hidden="1" customHeight="1" x14ac:dyDescent="0.25">
      <c r="A37" s="166"/>
      <c r="B37" s="203"/>
      <c r="C37" s="209" t="s">
        <v>125</v>
      </c>
      <c r="D37" s="210">
        <v>0</v>
      </c>
      <c r="E37" s="210">
        <v>0</v>
      </c>
      <c r="F37" s="45">
        <f>+D37-E37</f>
        <v>0</v>
      </c>
      <c r="G37" s="210">
        <v>902576.08</v>
      </c>
      <c r="H37" s="210">
        <f>+D37-G37</f>
        <v>-902576.08</v>
      </c>
      <c r="I37" s="210">
        <v>902576.08</v>
      </c>
      <c r="J37" s="210">
        <f>+D37-I37</f>
        <v>-902576.08</v>
      </c>
    </row>
    <row r="38" spans="1:13" ht="20.25" hidden="1" customHeight="1" x14ac:dyDescent="0.3">
      <c r="A38" s="166"/>
      <c r="B38" s="218"/>
      <c r="C38" s="219" t="s">
        <v>126</v>
      </c>
      <c r="D38" s="220">
        <v>0</v>
      </c>
      <c r="E38" s="220">
        <v>0</v>
      </c>
      <c r="F38" s="91">
        <f>+D38-E38</f>
        <v>0</v>
      </c>
      <c r="G38" s="220">
        <v>289902.2</v>
      </c>
      <c r="H38" s="220">
        <f>+D38-G38</f>
        <v>-289902.2</v>
      </c>
      <c r="I38" s="220">
        <v>289902.2</v>
      </c>
      <c r="J38" s="220">
        <f>+D38-I38</f>
        <v>-289902.2</v>
      </c>
    </row>
    <row r="39" spans="1:13" ht="6.75" customHeight="1" x14ac:dyDescent="0.25">
      <c r="A39" s="166"/>
      <c r="B39" s="176"/>
      <c r="C39" s="177"/>
      <c r="D39" s="193"/>
      <c r="E39" s="193"/>
      <c r="F39" s="55"/>
      <c r="G39" s="193"/>
      <c r="H39" s="55"/>
      <c r="I39" s="193"/>
      <c r="J39" s="55"/>
      <c r="L39" s="221"/>
      <c r="M39" s="221"/>
    </row>
    <row r="40" spans="1:13" ht="19.5" thickBot="1" x14ac:dyDescent="0.35">
      <c r="A40" s="166"/>
      <c r="B40" s="194" t="s">
        <v>99</v>
      </c>
      <c r="C40" s="195"/>
      <c r="D40" s="181">
        <f t="shared" ref="D40:J40" si="5">D27+D35</f>
        <v>1212304.3699999999</v>
      </c>
      <c r="E40" s="181">
        <f t="shared" si="5"/>
        <v>984313.44000000006</v>
      </c>
      <c r="F40" s="181">
        <f t="shared" si="5"/>
        <v>227990.92999999982</v>
      </c>
      <c r="G40" s="196">
        <f t="shared" si="5"/>
        <v>6497312.21</v>
      </c>
      <c r="H40" s="197">
        <f t="shared" si="5"/>
        <v>-5286711.84</v>
      </c>
      <c r="I40" s="196">
        <f t="shared" si="5"/>
        <v>2827859.4400000004</v>
      </c>
      <c r="J40" s="197">
        <f t="shared" si="5"/>
        <v>-1617259.07</v>
      </c>
      <c r="M40" s="62"/>
    </row>
    <row r="41" spans="1:13" ht="8.25" customHeight="1" thickTop="1" thickBot="1" x14ac:dyDescent="0.3">
      <c r="A41" s="166"/>
      <c r="B41" s="177"/>
      <c r="C41" s="177"/>
      <c r="D41" s="198"/>
      <c r="E41" s="198"/>
      <c r="F41" s="124"/>
      <c r="G41" s="198"/>
      <c r="H41" s="124"/>
      <c r="I41" s="198"/>
      <c r="J41" s="124"/>
      <c r="L41" s="1"/>
      <c r="M41" s="1"/>
    </row>
    <row r="42" spans="1:13" ht="7.5" customHeight="1" thickTop="1" x14ac:dyDescent="0.3">
      <c r="A42" s="166"/>
      <c r="B42" s="222"/>
      <c r="C42" s="223"/>
      <c r="D42" s="224"/>
      <c r="E42" s="225"/>
      <c r="F42" s="225"/>
      <c r="G42" s="224"/>
      <c r="H42" s="226"/>
      <c r="I42" s="224"/>
      <c r="J42" s="226"/>
    </row>
    <row r="43" spans="1:13" ht="19.5" thickBot="1" x14ac:dyDescent="0.35">
      <c r="A43" s="166"/>
      <c r="B43" s="227" t="s">
        <v>124</v>
      </c>
      <c r="C43" s="228"/>
      <c r="D43" s="229">
        <f>+D23-D40</f>
        <v>239223.50300000003</v>
      </c>
      <c r="E43" s="230">
        <f>E23-E40</f>
        <v>153497.35999999975</v>
      </c>
      <c r="F43" s="230">
        <f>D43-E43</f>
        <v>85726.143000000273</v>
      </c>
      <c r="G43" s="231">
        <f>G23-G40</f>
        <v>-704401.79</v>
      </c>
      <c r="H43" s="232">
        <f>H23-H40</f>
        <v>945329.29300000053</v>
      </c>
      <c r="I43" s="231">
        <f>I23-I40</f>
        <v>207615.57299999893</v>
      </c>
      <c r="J43" s="232">
        <f>J23-J40</f>
        <v>33311.9300000004</v>
      </c>
    </row>
    <row r="44" spans="1:13" ht="16.5" thickTop="1" x14ac:dyDescent="0.25">
      <c r="A44" s="166"/>
      <c r="B44" s="166"/>
      <c r="C44" s="166"/>
      <c r="D44" s="233"/>
      <c r="E44" s="233"/>
      <c r="F44" s="127"/>
      <c r="G44" s="233"/>
      <c r="I44" s="233"/>
    </row>
    <row r="45" spans="1:13" ht="15.75" x14ac:dyDescent="0.25">
      <c r="A45" s="166"/>
      <c r="B45" s="166"/>
      <c r="C45" s="166"/>
      <c r="D45" s="233"/>
      <c r="E45" s="166"/>
      <c r="F45" s="165"/>
      <c r="G45" s="166"/>
      <c r="H45" s="62"/>
      <c r="I45" s="166"/>
      <c r="J45" s="62"/>
    </row>
    <row r="46" spans="1:13" ht="15.75" x14ac:dyDescent="0.25">
      <c r="A46" s="166"/>
      <c r="B46" s="166"/>
      <c r="C46" s="166"/>
      <c r="D46" s="234"/>
      <c r="E46" s="166"/>
      <c r="F46" s="165"/>
      <c r="G46" s="166"/>
      <c r="H46" s="62"/>
      <c r="I46" s="233"/>
      <c r="J46" s="62"/>
    </row>
    <row r="47" spans="1:13" ht="15.75" x14ac:dyDescent="0.25">
      <c r="A47" s="166"/>
      <c r="B47" s="166"/>
      <c r="C47" s="166"/>
      <c r="D47" s="166"/>
      <c r="E47" s="166"/>
      <c r="F47" s="165"/>
      <c r="G47" s="166"/>
      <c r="I47" s="166"/>
    </row>
    <row r="51" spans="2:10" s="235" customFormat="1" ht="17.25" customHeight="1" x14ac:dyDescent="0.25">
      <c r="B51" s="296" t="s">
        <v>155</v>
      </c>
      <c r="C51" s="296"/>
      <c r="D51" s="296"/>
      <c r="E51" s="296"/>
      <c r="F51" s="296"/>
      <c r="G51" s="296"/>
      <c r="H51" s="296"/>
      <c r="I51" s="296"/>
      <c r="J51" s="296"/>
    </row>
    <row r="63" spans="2:10" x14ac:dyDescent="0.2">
      <c r="G63" s="236"/>
      <c r="I63" s="236"/>
    </row>
  </sheetData>
  <mergeCells count="11">
    <mergeCell ref="B51:J51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4"/>
  <sheetViews>
    <sheetView topLeftCell="A64" zoomScale="80" zoomScaleNormal="80" workbookViewId="0">
      <selection activeCell="F67" sqref="F67"/>
    </sheetView>
  </sheetViews>
  <sheetFormatPr baseColWidth="10" defaultRowHeight="12.75" x14ac:dyDescent="0.2"/>
  <cols>
    <col min="1" max="1" width="2.140625" style="23" customWidth="1"/>
    <col min="2" max="4" width="1.42578125" style="23" customWidth="1"/>
    <col min="5" max="5" width="52.28515625" style="23" customWidth="1"/>
    <col min="6" max="7" width="24" style="23" customWidth="1"/>
    <col min="8" max="8" width="22" style="23" customWidth="1"/>
    <col min="9" max="9" width="24.28515625" style="23" hidden="1" customWidth="1"/>
    <col min="10" max="10" width="21.5703125" style="23" hidden="1" customWidth="1"/>
    <col min="11" max="11" width="23.5703125" style="23" hidden="1" customWidth="1"/>
    <col min="12" max="12" width="21" style="23" hidden="1" customWidth="1"/>
    <col min="13" max="13" width="1.42578125" style="23" customWidth="1"/>
    <col min="14" max="14" width="11.42578125" style="23"/>
    <col min="15" max="15" width="13" style="23" bestFit="1" customWidth="1"/>
    <col min="16" max="16" width="13.7109375" style="23" customWidth="1"/>
    <col min="17" max="17" width="13.7109375" style="23" bestFit="1" customWidth="1"/>
    <col min="18" max="16384" width="11.42578125" style="23"/>
  </cols>
  <sheetData>
    <row r="2" spans="1:15" ht="21" x14ac:dyDescent="0.35">
      <c r="A2" s="2" t="s">
        <v>8</v>
      </c>
      <c r="B2" s="307" t="s">
        <v>9</v>
      </c>
      <c r="C2" s="307"/>
      <c r="D2" s="307"/>
      <c r="E2" s="307"/>
      <c r="F2" s="307"/>
      <c r="G2" s="307"/>
      <c r="H2" s="307"/>
      <c r="I2" s="307"/>
      <c r="J2" s="307"/>
      <c r="K2" s="22"/>
      <c r="L2" s="22"/>
    </row>
    <row r="3" spans="1:15" ht="15.75" x14ac:dyDescent="0.25">
      <c r="A3" s="2"/>
      <c r="B3" s="306" t="s">
        <v>15</v>
      </c>
      <c r="C3" s="306"/>
      <c r="D3" s="306"/>
      <c r="E3" s="306"/>
      <c r="F3" s="306"/>
      <c r="G3" s="306"/>
      <c r="H3" s="306"/>
      <c r="I3" s="306"/>
      <c r="J3" s="306"/>
      <c r="K3" s="286"/>
      <c r="L3" s="286"/>
    </row>
    <row r="4" spans="1:15" x14ac:dyDescent="0.2">
      <c r="A4" s="2"/>
      <c r="B4" s="308" t="s">
        <v>16</v>
      </c>
      <c r="C4" s="308"/>
      <c r="D4" s="308"/>
      <c r="E4" s="308"/>
      <c r="F4" s="308"/>
      <c r="G4" s="308"/>
      <c r="H4" s="308"/>
      <c r="I4" s="308"/>
      <c r="J4" s="308"/>
      <c r="K4" s="287"/>
      <c r="L4" s="287"/>
    </row>
    <row r="5" spans="1:15" ht="8.25" customHeight="1" x14ac:dyDescent="0.2">
      <c r="A5" s="2"/>
      <c r="B5" s="308"/>
      <c r="C5" s="308"/>
      <c r="D5" s="308"/>
      <c r="E5" s="308"/>
      <c r="F5" s="308"/>
      <c r="G5" s="308"/>
      <c r="H5" s="308"/>
      <c r="I5" s="308"/>
      <c r="J5" s="308"/>
      <c r="K5" s="287"/>
      <c r="L5" s="287"/>
    </row>
    <row r="6" spans="1:15" ht="30" customHeight="1" x14ac:dyDescent="0.25">
      <c r="A6" s="2"/>
      <c r="B6" s="24"/>
      <c r="C6" s="25"/>
      <c r="D6" s="25"/>
      <c r="E6" s="26"/>
      <c r="F6" s="27" t="s">
        <v>156</v>
      </c>
      <c r="G6" s="27" t="s">
        <v>152</v>
      </c>
      <c r="H6" s="28" t="s">
        <v>153</v>
      </c>
      <c r="I6" s="27" t="s">
        <v>127</v>
      </c>
      <c r="J6" s="29" t="s">
        <v>128</v>
      </c>
      <c r="K6" s="27" t="s">
        <v>158</v>
      </c>
      <c r="L6" s="29" t="s">
        <v>128</v>
      </c>
    </row>
    <row r="7" spans="1:15" ht="24" customHeight="1" x14ac:dyDescent="0.25">
      <c r="A7" s="2"/>
      <c r="B7" s="30" t="s">
        <v>17</v>
      </c>
      <c r="C7" s="31"/>
      <c r="D7" s="31"/>
      <c r="E7" s="32"/>
      <c r="F7" s="33" t="s">
        <v>18</v>
      </c>
      <c r="G7" s="34">
        <v>-2</v>
      </c>
      <c r="H7" s="35" t="s">
        <v>19</v>
      </c>
      <c r="I7" s="34">
        <v>-2</v>
      </c>
      <c r="J7" s="35" t="s">
        <v>19</v>
      </c>
      <c r="K7" s="34">
        <v>-2</v>
      </c>
      <c r="L7" s="35" t="s">
        <v>19</v>
      </c>
    </row>
    <row r="8" spans="1:15" ht="21" customHeight="1" x14ac:dyDescent="0.3">
      <c r="A8" s="2"/>
      <c r="B8" s="36" t="s">
        <v>5</v>
      </c>
      <c r="C8" s="37"/>
      <c r="D8" s="37"/>
      <c r="E8" s="38"/>
      <c r="F8" s="39">
        <f t="shared" ref="F8:L8" si="0">SUM(F9:F12)</f>
        <v>486045.97</v>
      </c>
      <c r="G8" s="39">
        <f t="shared" si="0"/>
        <v>715296.28</v>
      </c>
      <c r="H8" s="39">
        <f t="shared" si="0"/>
        <v>-229250.31</v>
      </c>
      <c r="I8" s="39">
        <f t="shared" si="0"/>
        <v>448336.51</v>
      </c>
      <c r="J8" s="39">
        <f t="shared" si="0"/>
        <v>37709.459999999963</v>
      </c>
      <c r="K8" s="39">
        <f t="shared" si="0"/>
        <v>865466.26</v>
      </c>
      <c r="L8" s="39">
        <f t="shared" si="0"/>
        <v>-379420.29</v>
      </c>
      <c r="O8" s="1"/>
    </row>
    <row r="9" spans="1:15" ht="21" customHeight="1" x14ac:dyDescent="0.25">
      <c r="A9" s="2"/>
      <c r="B9" s="40"/>
      <c r="C9" s="41" t="s">
        <v>20</v>
      </c>
      <c r="D9" s="42"/>
      <c r="E9" s="43"/>
      <c r="F9" s="44">
        <v>185</v>
      </c>
      <c r="G9" s="44">
        <v>153.62</v>
      </c>
      <c r="H9" s="45">
        <f>+F9-G9</f>
        <v>31.379999999999995</v>
      </c>
      <c r="I9" s="44">
        <v>976.58</v>
      </c>
      <c r="J9" s="45">
        <f>+F9-I9</f>
        <v>-791.58</v>
      </c>
      <c r="K9" s="44">
        <v>176.81</v>
      </c>
      <c r="L9" s="45">
        <f>+F9-K9</f>
        <v>8.1899999999999977</v>
      </c>
      <c r="N9" s="46"/>
      <c r="O9" s="46"/>
    </row>
    <row r="10" spans="1:15" ht="21" customHeight="1" x14ac:dyDescent="0.25">
      <c r="A10" s="2"/>
      <c r="B10" s="47"/>
      <c r="C10" s="41" t="s">
        <v>21</v>
      </c>
      <c r="D10" s="48"/>
      <c r="E10" s="43"/>
      <c r="F10" s="44">
        <v>248935.37</v>
      </c>
      <c r="G10" s="44">
        <v>288998.8</v>
      </c>
      <c r="H10" s="45">
        <f>+F10-G10</f>
        <v>-40063.429999999993</v>
      </c>
      <c r="I10" s="44">
        <v>319240.59000000003</v>
      </c>
      <c r="J10" s="45">
        <f>+F10-I10</f>
        <v>-70305.22000000003</v>
      </c>
      <c r="K10" s="44">
        <v>595357.69999999995</v>
      </c>
      <c r="L10" s="45">
        <f>+F10-K10</f>
        <v>-346422.32999999996</v>
      </c>
    </row>
    <row r="11" spans="1:15" ht="21" customHeight="1" x14ac:dyDescent="0.25">
      <c r="A11" s="2"/>
      <c r="B11" s="47"/>
      <c r="C11" s="41" t="s">
        <v>22</v>
      </c>
      <c r="D11" s="48"/>
      <c r="E11" s="43"/>
      <c r="F11" s="44">
        <v>234891.31</v>
      </c>
      <c r="G11" s="44">
        <v>424109.57</v>
      </c>
      <c r="H11" s="45">
        <f>+F11-G11</f>
        <v>-189218.26</v>
      </c>
      <c r="I11" s="44">
        <v>126085.05</v>
      </c>
      <c r="J11" s="45">
        <f>+F11-I11</f>
        <v>108806.26</v>
      </c>
      <c r="K11" s="44">
        <v>267897.46000000002</v>
      </c>
      <c r="L11" s="45">
        <f>+F11-K11</f>
        <v>-33006.150000000023</v>
      </c>
    </row>
    <row r="12" spans="1:15" ht="21" customHeight="1" x14ac:dyDescent="0.25">
      <c r="A12" s="2"/>
      <c r="B12" s="47"/>
      <c r="C12" s="41" t="s">
        <v>23</v>
      </c>
      <c r="D12" s="48"/>
      <c r="E12" s="43"/>
      <c r="F12" s="49">
        <v>2034.29</v>
      </c>
      <c r="G12" s="49">
        <v>2034.29</v>
      </c>
      <c r="H12" s="50">
        <f>+F12-G12</f>
        <v>0</v>
      </c>
      <c r="I12" s="49">
        <v>2034.29</v>
      </c>
      <c r="J12" s="51">
        <f>+F12-I12</f>
        <v>0</v>
      </c>
      <c r="K12" s="49">
        <v>2034.29</v>
      </c>
      <c r="L12" s="51">
        <f>+F12-K12</f>
        <v>0</v>
      </c>
    </row>
    <row r="13" spans="1:15" ht="21" customHeight="1" x14ac:dyDescent="0.25">
      <c r="A13" s="2"/>
      <c r="B13" s="47"/>
      <c r="C13" s="52"/>
      <c r="D13" s="52"/>
      <c r="E13" s="53"/>
      <c r="F13" s="54"/>
      <c r="G13" s="54"/>
      <c r="H13" s="55"/>
      <c r="I13" s="54"/>
      <c r="J13" s="55"/>
      <c r="K13" s="54"/>
      <c r="L13" s="55"/>
    </row>
    <row r="14" spans="1:15" ht="21" customHeight="1" x14ac:dyDescent="0.3">
      <c r="A14" s="2"/>
      <c r="B14" s="56" t="s">
        <v>4</v>
      </c>
      <c r="C14" s="42"/>
      <c r="D14" s="42"/>
      <c r="E14" s="53"/>
      <c r="F14" s="57">
        <f t="shared" ref="F14:L14" si="1">+F19+F20</f>
        <v>87676975.430000007</v>
      </c>
      <c r="G14" s="57">
        <f t="shared" ref="G14" si="2">+G19+G20</f>
        <v>87676975.430000007</v>
      </c>
      <c r="H14" s="57">
        <f t="shared" si="1"/>
        <v>0</v>
      </c>
      <c r="I14" s="57">
        <f t="shared" si="1"/>
        <v>80418722.790000007</v>
      </c>
      <c r="J14" s="57">
        <f t="shared" si="1"/>
        <v>7258252.6400000006</v>
      </c>
      <c r="K14" s="57">
        <f>+K19+K20</f>
        <v>79887722.790000007</v>
      </c>
      <c r="L14" s="57">
        <f t="shared" si="1"/>
        <v>7789252.6400000006</v>
      </c>
    </row>
    <row r="15" spans="1:15" ht="21" customHeight="1" x14ac:dyDescent="0.25">
      <c r="A15" s="58"/>
      <c r="B15" s="47"/>
      <c r="C15" s="41" t="s">
        <v>24</v>
      </c>
      <c r="D15" s="48"/>
      <c r="E15" s="59"/>
      <c r="F15" s="44">
        <v>87676975.430000007</v>
      </c>
      <c r="G15" s="44">
        <v>87676975.430000007</v>
      </c>
      <c r="H15" s="45">
        <f>+F15-G15</f>
        <v>0</v>
      </c>
      <c r="I15" s="44">
        <v>80418722.790000007</v>
      </c>
      <c r="J15" s="45">
        <f>+F15-I15</f>
        <v>7258252.6400000006</v>
      </c>
      <c r="K15" s="44">
        <v>79887722.790000007</v>
      </c>
      <c r="L15" s="45">
        <f>+F15-K15</f>
        <v>7789252.6400000006</v>
      </c>
      <c r="O15" s="60"/>
    </row>
    <row r="16" spans="1:15" ht="21" hidden="1" customHeight="1" x14ac:dyDescent="0.25">
      <c r="A16" s="2"/>
      <c r="B16" s="47"/>
      <c r="C16" s="41" t="s">
        <v>25</v>
      </c>
      <c r="D16" s="48"/>
      <c r="E16" s="59"/>
      <c r="F16" s="61">
        <v>0</v>
      </c>
      <c r="G16" s="61">
        <v>0</v>
      </c>
      <c r="H16" s="45">
        <f>+F16-G16</f>
        <v>0</v>
      </c>
      <c r="I16" s="61">
        <v>0</v>
      </c>
      <c r="J16" s="45">
        <f>+F16-I16</f>
        <v>0</v>
      </c>
      <c r="K16" s="61">
        <v>0</v>
      </c>
      <c r="L16" s="45">
        <f>+H16-K16</f>
        <v>0</v>
      </c>
    </row>
    <row r="17" spans="1:15" ht="21" hidden="1" customHeight="1" x14ac:dyDescent="0.25">
      <c r="A17" s="2"/>
      <c r="B17" s="47"/>
      <c r="C17" s="41" t="s">
        <v>26</v>
      </c>
      <c r="D17" s="48"/>
      <c r="E17" s="59"/>
      <c r="F17" s="61">
        <v>0</v>
      </c>
      <c r="G17" s="61">
        <v>0</v>
      </c>
      <c r="H17" s="45">
        <f>+F17-G17</f>
        <v>0</v>
      </c>
      <c r="I17" s="61">
        <v>0</v>
      </c>
      <c r="J17" s="45">
        <f>+F17-I17</f>
        <v>0</v>
      </c>
      <c r="K17" s="61">
        <v>0</v>
      </c>
      <c r="L17" s="45">
        <f>+H17-K17</f>
        <v>0</v>
      </c>
      <c r="O17" s="62"/>
    </row>
    <row r="18" spans="1:15" ht="21" hidden="1" customHeight="1" x14ac:dyDescent="0.25">
      <c r="A18" s="2"/>
      <c r="B18" s="47"/>
      <c r="C18" s="41" t="s">
        <v>27</v>
      </c>
      <c r="D18" s="48"/>
      <c r="E18" s="59"/>
      <c r="F18" s="63">
        <v>0</v>
      </c>
      <c r="G18" s="63">
        <v>0</v>
      </c>
      <c r="H18" s="51">
        <f>+F18-G18</f>
        <v>0</v>
      </c>
      <c r="I18" s="63">
        <v>0</v>
      </c>
      <c r="J18" s="51">
        <f>+F18-I18</f>
        <v>0</v>
      </c>
      <c r="K18" s="63">
        <v>0</v>
      </c>
      <c r="L18" s="51">
        <f>+H18-K18</f>
        <v>0</v>
      </c>
    </row>
    <row r="19" spans="1:15" ht="21" hidden="1" customHeight="1" x14ac:dyDescent="0.25">
      <c r="A19" s="2"/>
      <c r="B19" s="47"/>
      <c r="C19" s="48"/>
      <c r="D19" s="48"/>
      <c r="E19" s="59" t="s">
        <v>28</v>
      </c>
      <c r="F19" s="64">
        <f t="shared" ref="F19:L19" si="3">SUM(F15:F18)</f>
        <v>87676975.430000007</v>
      </c>
      <c r="G19" s="64">
        <f t="shared" ref="G19" si="4">SUM(G15:G18)</f>
        <v>87676975.430000007</v>
      </c>
      <c r="H19" s="64">
        <f t="shared" si="3"/>
        <v>0</v>
      </c>
      <c r="I19" s="64">
        <f t="shared" si="3"/>
        <v>80418722.790000007</v>
      </c>
      <c r="J19" s="64">
        <f t="shared" si="3"/>
        <v>7258252.6400000006</v>
      </c>
      <c r="K19" s="64">
        <f>SUM(K15:K18)</f>
        <v>79887722.790000007</v>
      </c>
      <c r="L19" s="64">
        <f t="shared" si="3"/>
        <v>7789252.6400000006</v>
      </c>
    </row>
    <row r="20" spans="1:15" ht="21" hidden="1" customHeight="1" x14ac:dyDescent="0.25">
      <c r="A20" s="2"/>
      <c r="B20" s="47"/>
      <c r="C20" s="65" t="s">
        <v>29</v>
      </c>
      <c r="D20" s="48"/>
      <c r="E20" s="66"/>
      <c r="F20" s="67">
        <v>0</v>
      </c>
      <c r="G20" s="67">
        <v>0</v>
      </c>
      <c r="H20" s="51">
        <f>+F20-G20</f>
        <v>0</v>
      </c>
      <c r="I20" s="67">
        <v>0</v>
      </c>
      <c r="J20" s="51">
        <f>+F20-I20</f>
        <v>0</v>
      </c>
      <c r="K20" s="67">
        <v>0</v>
      </c>
      <c r="L20" s="51">
        <f>+H20-K20</f>
        <v>0</v>
      </c>
      <c r="O20" s="62"/>
    </row>
    <row r="21" spans="1:15" ht="21" customHeight="1" x14ac:dyDescent="0.25">
      <c r="A21" s="2"/>
      <c r="B21" s="47"/>
      <c r="C21" s="48"/>
      <c r="D21" s="48"/>
      <c r="E21" s="43"/>
      <c r="F21" s="68"/>
      <c r="G21" s="68"/>
      <c r="H21" s="69"/>
      <c r="I21" s="68"/>
      <c r="J21" s="69"/>
      <c r="K21" s="68"/>
      <c r="L21" s="69"/>
    </row>
    <row r="22" spans="1:15" ht="21" customHeight="1" x14ac:dyDescent="0.3">
      <c r="A22" s="2"/>
      <c r="B22" s="56" t="s">
        <v>30</v>
      </c>
      <c r="C22" s="42"/>
      <c r="D22" s="42"/>
      <c r="E22" s="53"/>
      <c r="F22" s="70">
        <f t="shared" ref="F22:L22" si="5">+F23+F43</f>
        <v>10971565.119999975</v>
      </c>
      <c r="G22" s="70">
        <f t="shared" ref="G22" si="6">+G23+G43</f>
        <v>10816813.99999997</v>
      </c>
      <c r="H22" s="70">
        <f t="shared" si="5"/>
        <v>154751.11999999627</v>
      </c>
      <c r="I22" s="70">
        <f t="shared" si="5"/>
        <v>10897464.330000013</v>
      </c>
      <c r="J22" s="70">
        <f t="shared" si="5"/>
        <v>74100.78999997722</v>
      </c>
      <c r="K22" s="70">
        <f>+K23+K43</f>
        <v>11246319.869999945</v>
      </c>
      <c r="L22" s="70">
        <f t="shared" si="5"/>
        <v>-274754.75</v>
      </c>
    </row>
    <row r="23" spans="1:15" ht="21" customHeight="1" x14ac:dyDescent="0.3">
      <c r="A23" s="2"/>
      <c r="B23" s="71" t="s">
        <v>100</v>
      </c>
      <c r="C23" s="72"/>
      <c r="D23" s="73"/>
      <c r="E23" s="74"/>
      <c r="F23" s="75">
        <f t="shared" ref="F23:L23" si="7">+F38+F34+F29+F24</f>
        <v>230771271.60999998</v>
      </c>
      <c r="G23" s="75">
        <f t="shared" ref="G23" si="8">+G38+G34+G29+G24</f>
        <v>230835310.26999998</v>
      </c>
      <c r="H23" s="75">
        <f t="shared" si="7"/>
        <v>-64038.660000004922</v>
      </c>
      <c r="I23" s="75">
        <f t="shared" si="7"/>
        <v>231515126.84</v>
      </c>
      <c r="J23" s="75">
        <f t="shared" si="7"/>
        <v>-743855.23000000371</v>
      </c>
      <c r="K23" s="75">
        <f>+K38+K34+K29+K24</f>
        <v>349415786.04999995</v>
      </c>
      <c r="L23" s="75">
        <f t="shared" si="7"/>
        <v>-118644514.44</v>
      </c>
    </row>
    <row r="24" spans="1:15" ht="21" customHeight="1" x14ac:dyDescent="0.3">
      <c r="A24" s="2"/>
      <c r="B24" s="40"/>
      <c r="C24" s="55" t="s">
        <v>31</v>
      </c>
      <c r="D24" s="55"/>
      <c r="E24" s="76"/>
      <c r="F24" s="77">
        <f t="shared" ref="F24:L24" si="9">SUM(F25:F28)</f>
        <v>106189762.38</v>
      </c>
      <c r="G24" s="77">
        <f t="shared" ref="G24" si="10">SUM(G25:G28)</f>
        <v>106192995.29000001</v>
      </c>
      <c r="H24" s="77">
        <f t="shared" si="9"/>
        <v>-3232.9100000075996</v>
      </c>
      <c r="I24" s="77">
        <f t="shared" si="9"/>
        <v>106626912.33</v>
      </c>
      <c r="J24" s="77">
        <f t="shared" si="9"/>
        <v>-437149.95000000671</v>
      </c>
      <c r="K24" s="77">
        <f>SUM(K25:K28)</f>
        <v>131914560.56</v>
      </c>
      <c r="L24" s="77">
        <f t="shared" si="9"/>
        <v>-25724798.180000003</v>
      </c>
    </row>
    <row r="25" spans="1:15" ht="21" customHeight="1" x14ac:dyDescent="0.25">
      <c r="A25" s="2"/>
      <c r="B25" s="47"/>
      <c r="C25" s="48"/>
      <c r="D25" s="59" t="s">
        <v>32</v>
      </c>
      <c r="E25" s="59"/>
      <c r="F25" s="78">
        <v>57895696.079999998</v>
      </c>
      <c r="G25" s="78">
        <v>57897714.090000004</v>
      </c>
      <c r="H25" s="45">
        <f>+F25-G25</f>
        <v>-2018.0100000053644</v>
      </c>
      <c r="I25" s="78">
        <v>58261428.450000003</v>
      </c>
      <c r="J25" s="45">
        <f>+F25-I25</f>
        <v>-365732.37000000477</v>
      </c>
      <c r="K25" s="78">
        <v>76158639.799999997</v>
      </c>
      <c r="L25" s="45">
        <f>+F25-K25</f>
        <v>-18262943.719999999</v>
      </c>
    </row>
    <row r="26" spans="1:15" ht="21" customHeight="1" x14ac:dyDescent="0.25">
      <c r="A26" s="2"/>
      <c r="B26" s="47"/>
      <c r="C26" s="48"/>
      <c r="D26" s="59" t="s">
        <v>33</v>
      </c>
      <c r="E26" s="59"/>
      <c r="F26" s="44">
        <v>20244803.559999999</v>
      </c>
      <c r="G26" s="44">
        <v>20246020.359999999</v>
      </c>
      <c r="H26" s="79">
        <f>+F26-G26</f>
        <v>-1216.8000000007451</v>
      </c>
      <c r="I26" s="44">
        <v>20283403.16</v>
      </c>
      <c r="J26" s="79">
        <f>+F26-I26</f>
        <v>-38599.60000000149</v>
      </c>
      <c r="K26" s="44">
        <v>27008895.280000001</v>
      </c>
      <c r="L26" s="45">
        <f t="shared" ref="L26:L27" si="11">+F26-K26</f>
        <v>-6764091.7200000025</v>
      </c>
    </row>
    <row r="27" spans="1:15" ht="21" customHeight="1" x14ac:dyDescent="0.25">
      <c r="A27" s="2"/>
      <c r="B27" s="47"/>
      <c r="C27" s="48"/>
      <c r="D27" s="59" t="s">
        <v>109</v>
      </c>
      <c r="E27" s="59"/>
      <c r="F27" s="80">
        <v>28049262.739999998</v>
      </c>
      <c r="G27" s="80">
        <v>28049260.84</v>
      </c>
      <c r="H27" s="81">
        <f>+F27-G27</f>
        <v>1.8999999985098839</v>
      </c>
      <c r="I27" s="80">
        <v>28082080.719999999</v>
      </c>
      <c r="J27" s="81">
        <f>+F27-I27</f>
        <v>-32817.980000000447</v>
      </c>
      <c r="K27" s="80">
        <v>28747025.48</v>
      </c>
      <c r="L27" s="45">
        <f t="shared" si="11"/>
        <v>-697762.74000000209</v>
      </c>
    </row>
    <row r="28" spans="1:15" ht="21.75" hidden="1" customHeight="1" x14ac:dyDescent="0.25">
      <c r="A28" s="2"/>
      <c r="B28" s="47"/>
      <c r="C28" s="48"/>
      <c r="D28" s="59" t="s">
        <v>108</v>
      </c>
      <c r="E28" s="59"/>
      <c r="F28" s="82">
        <v>0</v>
      </c>
      <c r="G28" s="82">
        <v>0</v>
      </c>
      <c r="H28" s="83">
        <f>+F28-G28</f>
        <v>0</v>
      </c>
      <c r="I28" s="82">
        <v>0</v>
      </c>
      <c r="J28" s="83">
        <f>+F28-I28</f>
        <v>0</v>
      </c>
      <c r="K28" s="82">
        <v>0</v>
      </c>
      <c r="L28" s="83">
        <f>+H28-K28</f>
        <v>0</v>
      </c>
    </row>
    <row r="29" spans="1:15" ht="21" customHeight="1" x14ac:dyDescent="0.3">
      <c r="A29" s="2"/>
      <c r="B29" s="47"/>
      <c r="C29" s="55" t="s">
        <v>34</v>
      </c>
      <c r="D29" s="55"/>
      <c r="E29" s="76"/>
      <c r="F29" s="77">
        <f t="shared" ref="F29:L29" si="12">SUM(F30:F33)</f>
        <v>79326557.929999992</v>
      </c>
      <c r="G29" s="77">
        <f t="shared" ref="G29" si="13">SUM(G30:G33)</f>
        <v>79332629.679999992</v>
      </c>
      <c r="H29" s="77">
        <f t="shared" si="12"/>
        <v>-6071.75</v>
      </c>
      <c r="I29" s="77">
        <f t="shared" si="12"/>
        <v>79366512.329999998</v>
      </c>
      <c r="J29" s="77">
        <f t="shared" si="12"/>
        <v>-39954.399999996764</v>
      </c>
      <c r="K29" s="77">
        <f>SUM(K30:K33)</f>
        <v>145098422.46999997</v>
      </c>
      <c r="L29" s="77">
        <f t="shared" si="12"/>
        <v>-65771864.539999999</v>
      </c>
    </row>
    <row r="30" spans="1:15" ht="21" customHeight="1" x14ac:dyDescent="0.25">
      <c r="A30" s="2"/>
      <c r="B30" s="47"/>
      <c r="C30" s="48"/>
      <c r="D30" s="59" t="s">
        <v>35</v>
      </c>
      <c r="E30" s="59"/>
      <c r="F30" s="80">
        <v>38373135.75</v>
      </c>
      <c r="G30" s="80">
        <v>38379276.890000001</v>
      </c>
      <c r="H30" s="84">
        <f>+F30-G30</f>
        <v>-6141.140000000596</v>
      </c>
      <c r="I30" s="80">
        <v>38414023.049999997</v>
      </c>
      <c r="J30" s="84">
        <f>+F30-I30</f>
        <v>-40887.29999999702</v>
      </c>
      <c r="K30" s="80">
        <v>62794927.969999999</v>
      </c>
      <c r="L30" s="45">
        <f t="shared" ref="L30:L32" si="14">+F30-K30</f>
        <v>-24421792.219999999</v>
      </c>
    </row>
    <row r="31" spans="1:15" ht="21" customHeight="1" x14ac:dyDescent="0.25">
      <c r="A31" s="2"/>
      <c r="B31" s="47"/>
      <c r="C31" s="48"/>
      <c r="D31" s="59" t="s">
        <v>36</v>
      </c>
      <c r="E31" s="59"/>
      <c r="F31" s="44">
        <v>40087641.549999997</v>
      </c>
      <c r="G31" s="44">
        <v>40087649.159999996</v>
      </c>
      <c r="H31" s="85">
        <f>+F31-G31</f>
        <v>-7.6099999994039536</v>
      </c>
      <c r="I31" s="44">
        <v>40087648.729999997</v>
      </c>
      <c r="J31" s="85">
        <f>+F31-I31</f>
        <v>-7.1799999997019768</v>
      </c>
      <c r="K31" s="44">
        <v>81265033.359999999</v>
      </c>
      <c r="L31" s="45">
        <f t="shared" si="14"/>
        <v>-41177391.810000002</v>
      </c>
    </row>
    <row r="32" spans="1:15" ht="20.25" customHeight="1" x14ac:dyDescent="0.25">
      <c r="A32" s="2"/>
      <c r="B32" s="47"/>
      <c r="C32" s="48"/>
      <c r="D32" s="86" t="s">
        <v>107</v>
      </c>
      <c r="E32" s="59"/>
      <c r="F32" s="80">
        <v>865780.63</v>
      </c>
      <c r="G32" s="80">
        <v>865703.63</v>
      </c>
      <c r="H32" s="79">
        <f>+F32-G32</f>
        <v>77</v>
      </c>
      <c r="I32" s="80">
        <v>864840.55</v>
      </c>
      <c r="J32" s="85">
        <f>+F32-I32</f>
        <v>940.07999999995809</v>
      </c>
      <c r="K32" s="80">
        <v>1038461.14</v>
      </c>
      <c r="L32" s="45">
        <f t="shared" si="14"/>
        <v>-172680.51</v>
      </c>
    </row>
    <row r="33" spans="1:16" ht="15.75" hidden="1" customHeight="1" x14ac:dyDescent="0.25">
      <c r="A33" s="2"/>
      <c r="B33" s="47"/>
      <c r="C33" s="48"/>
      <c r="D33" s="59" t="s">
        <v>108</v>
      </c>
      <c r="E33" s="59"/>
      <c r="F33" s="87">
        <v>0</v>
      </c>
      <c r="G33" s="87">
        <v>0</v>
      </c>
      <c r="H33" s="88">
        <f>+F33-G33</f>
        <v>0</v>
      </c>
      <c r="I33" s="87">
        <v>0</v>
      </c>
      <c r="J33" s="88">
        <f>+F33-I33</f>
        <v>0</v>
      </c>
      <c r="K33" s="87">
        <v>0</v>
      </c>
      <c r="L33" s="88">
        <f>+H33-K33</f>
        <v>0</v>
      </c>
    </row>
    <row r="34" spans="1:16" ht="21" customHeight="1" x14ac:dyDescent="0.3">
      <c r="A34" s="2"/>
      <c r="B34" s="47"/>
      <c r="C34" s="55" t="s">
        <v>37</v>
      </c>
      <c r="D34" s="89"/>
      <c r="E34" s="90"/>
      <c r="F34" s="75">
        <f t="shared" ref="F34:L34" si="15">SUM(F35:F37)</f>
        <v>32779.1</v>
      </c>
      <c r="G34" s="75">
        <f t="shared" ref="G34" si="16">SUM(G35:G37)</f>
        <v>32779.1</v>
      </c>
      <c r="H34" s="77">
        <f t="shared" si="15"/>
        <v>0</v>
      </c>
      <c r="I34" s="75">
        <f t="shared" si="15"/>
        <v>32792.25</v>
      </c>
      <c r="J34" s="77">
        <f t="shared" si="15"/>
        <v>-13.150000000001455</v>
      </c>
      <c r="K34" s="75">
        <f>SUM(K35:K37)</f>
        <v>34240.89</v>
      </c>
      <c r="L34" s="77">
        <f t="shared" si="15"/>
        <v>-1461.7900000000009</v>
      </c>
      <c r="P34" s="1"/>
    </row>
    <row r="35" spans="1:16" ht="21" customHeight="1" x14ac:dyDescent="0.25">
      <c r="A35" s="2"/>
      <c r="B35" s="47"/>
      <c r="C35" s="48"/>
      <c r="D35" s="59" t="s">
        <v>38</v>
      </c>
      <c r="E35" s="59"/>
      <c r="F35" s="78">
        <v>32779.1</v>
      </c>
      <c r="G35" s="78">
        <v>32779.1</v>
      </c>
      <c r="H35" s="45">
        <f>+F35-G35</f>
        <v>0</v>
      </c>
      <c r="I35" s="78">
        <v>32792.25</v>
      </c>
      <c r="J35" s="45">
        <f>+F35-I35</f>
        <v>-13.150000000001455</v>
      </c>
      <c r="K35" s="78">
        <v>34240.89</v>
      </c>
      <c r="L35" s="45">
        <f t="shared" ref="L35" si="17">+F35-K35</f>
        <v>-1461.7900000000009</v>
      </c>
    </row>
    <row r="36" spans="1:16" ht="21" hidden="1" customHeight="1" x14ac:dyDescent="0.25">
      <c r="A36" s="2"/>
      <c r="B36" s="47"/>
      <c r="C36" s="48"/>
      <c r="D36" s="59" t="s">
        <v>39</v>
      </c>
      <c r="E36" s="59"/>
      <c r="F36" s="61">
        <v>0</v>
      </c>
      <c r="G36" s="61">
        <v>0</v>
      </c>
      <c r="H36" s="45">
        <f>+F36-G36</f>
        <v>0</v>
      </c>
      <c r="I36" s="61">
        <v>0</v>
      </c>
      <c r="J36" s="45">
        <f>+F36-I36</f>
        <v>0</v>
      </c>
      <c r="K36" s="61">
        <v>0</v>
      </c>
      <c r="L36" s="45">
        <f>+H36-K36</f>
        <v>0</v>
      </c>
    </row>
    <row r="37" spans="1:16" ht="21" hidden="1" customHeight="1" x14ac:dyDescent="0.25">
      <c r="A37" s="2"/>
      <c r="B37" s="47"/>
      <c r="C37" s="48"/>
      <c r="D37" s="59" t="s">
        <v>40</v>
      </c>
      <c r="E37" s="59"/>
      <c r="F37" s="50">
        <v>0</v>
      </c>
      <c r="G37" s="50">
        <v>0</v>
      </c>
      <c r="H37" s="91">
        <f>+F37-G37</f>
        <v>0</v>
      </c>
      <c r="I37" s="50">
        <v>0</v>
      </c>
      <c r="J37" s="91">
        <f>+F37-I37</f>
        <v>0</v>
      </c>
      <c r="K37" s="50">
        <v>0</v>
      </c>
      <c r="L37" s="91">
        <f>+H37-K37</f>
        <v>0</v>
      </c>
    </row>
    <row r="38" spans="1:16" ht="21" customHeight="1" x14ac:dyDescent="0.3">
      <c r="A38" s="2"/>
      <c r="B38" s="47"/>
      <c r="C38" s="55" t="s">
        <v>41</v>
      </c>
      <c r="D38" s="55"/>
      <c r="E38" s="43"/>
      <c r="F38" s="75">
        <f t="shared" ref="F38:L38" si="18">SUM(F39:F42)</f>
        <v>45222172.200000003</v>
      </c>
      <c r="G38" s="75">
        <f t="shared" ref="G38" si="19">SUM(G39:G42)</f>
        <v>45276906.199999988</v>
      </c>
      <c r="H38" s="75">
        <f t="shared" si="18"/>
        <v>-54733.999999997322</v>
      </c>
      <c r="I38" s="75">
        <f t="shared" si="18"/>
        <v>45488909.930000007</v>
      </c>
      <c r="J38" s="75">
        <f t="shared" si="18"/>
        <v>-266737.73000000021</v>
      </c>
      <c r="K38" s="75">
        <f>SUM(K39:K42)</f>
        <v>72368562.129999995</v>
      </c>
      <c r="L38" s="75">
        <f t="shared" si="18"/>
        <v>-27146389.93</v>
      </c>
    </row>
    <row r="39" spans="1:16" ht="21" customHeight="1" x14ac:dyDescent="0.25">
      <c r="A39" s="2"/>
      <c r="B39" s="47"/>
      <c r="C39" s="48"/>
      <c r="D39" s="59" t="s">
        <v>42</v>
      </c>
      <c r="E39" s="59"/>
      <c r="F39" s="78">
        <v>31987395.170000002</v>
      </c>
      <c r="G39" s="78">
        <v>32005602.739999998</v>
      </c>
      <c r="H39" s="45">
        <f>+F39-G39</f>
        <v>-18207.569999996573</v>
      </c>
      <c r="I39" s="78">
        <v>32211550.030000001</v>
      </c>
      <c r="J39" s="45">
        <f>+F39-I39</f>
        <v>-224154.8599999994</v>
      </c>
      <c r="K39" s="78">
        <v>52038165.700000003</v>
      </c>
      <c r="L39" s="45">
        <f t="shared" ref="L39:L42" si="20">+F39-K39</f>
        <v>-20050770.530000001</v>
      </c>
    </row>
    <row r="40" spans="1:16" ht="21" customHeight="1" x14ac:dyDescent="0.25">
      <c r="A40" s="2"/>
      <c r="B40" s="47"/>
      <c r="C40" s="48"/>
      <c r="D40" s="59" t="s">
        <v>43</v>
      </c>
      <c r="E40" s="59"/>
      <c r="F40" s="78">
        <v>14678753.59</v>
      </c>
      <c r="G40" s="78">
        <v>14706297.390000001</v>
      </c>
      <c r="H40" s="45">
        <f>+F40-G40</f>
        <v>-27543.800000000745</v>
      </c>
      <c r="I40" s="78">
        <v>14713385.470000001</v>
      </c>
      <c r="J40" s="45">
        <f>+F40-I40</f>
        <v>-34631.88000000082</v>
      </c>
      <c r="K40" s="78">
        <v>25001256.18</v>
      </c>
      <c r="L40" s="45">
        <f t="shared" si="20"/>
        <v>-10322502.59</v>
      </c>
    </row>
    <row r="41" spans="1:16" ht="21" customHeight="1" x14ac:dyDescent="0.25">
      <c r="A41" s="2"/>
      <c r="B41" s="47"/>
      <c r="C41" s="48"/>
      <c r="D41" s="59" t="s">
        <v>110</v>
      </c>
      <c r="E41" s="59"/>
      <c r="F41" s="78">
        <v>874421.1</v>
      </c>
      <c r="G41" s="78">
        <v>883343.73</v>
      </c>
      <c r="H41" s="45">
        <f>+F41-G41</f>
        <v>-8922.6300000000047</v>
      </c>
      <c r="I41" s="78">
        <v>882192.09</v>
      </c>
      <c r="J41" s="45">
        <f>+F41-I41</f>
        <v>-7770.9899999999907</v>
      </c>
      <c r="K41" s="78">
        <v>1125318.8700000001</v>
      </c>
      <c r="L41" s="45">
        <f t="shared" si="20"/>
        <v>-250897.77000000014</v>
      </c>
    </row>
    <row r="42" spans="1:16" ht="21" customHeight="1" x14ac:dyDescent="0.25">
      <c r="A42" s="2"/>
      <c r="B42" s="47"/>
      <c r="C42" s="48"/>
      <c r="D42" s="59" t="s">
        <v>119</v>
      </c>
      <c r="E42" s="59"/>
      <c r="F42" s="92">
        <v>-2318397.66</v>
      </c>
      <c r="G42" s="92">
        <v>-2318337.66</v>
      </c>
      <c r="H42" s="91">
        <f>+F42-G42</f>
        <v>-60</v>
      </c>
      <c r="I42" s="92">
        <v>-2318217.66</v>
      </c>
      <c r="J42" s="91">
        <f>+F42-I42</f>
        <v>-180</v>
      </c>
      <c r="K42" s="92">
        <v>-5796178.6200000001</v>
      </c>
      <c r="L42" s="45">
        <f t="shared" si="20"/>
        <v>3477780.96</v>
      </c>
    </row>
    <row r="43" spans="1:16" ht="21" customHeight="1" x14ac:dyDescent="0.3">
      <c r="A43" s="2"/>
      <c r="B43" s="47" t="s">
        <v>122</v>
      </c>
      <c r="C43" s="55"/>
      <c r="D43" s="48"/>
      <c r="E43" s="93"/>
      <c r="F43" s="94">
        <v>-219799706.49000001</v>
      </c>
      <c r="G43" s="94">
        <v>-220018496.27000001</v>
      </c>
      <c r="H43" s="75">
        <f>+F43-G43</f>
        <v>218789.78000000119</v>
      </c>
      <c r="I43" s="94">
        <v>-220617662.50999999</v>
      </c>
      <c r="J43" s="75">
        <f>+F43-I43</f>
        <v>817956.01999998093</v>
      </c>
      <c r="K43" s="94">
        <v>-338169466.18000001</v>
      </c>
      <c r="L43" s="94">
        <f>+F43-K43</f>
        <v>118369759.69</v>
      </c>
    </row>
    <row r="44" spans="1:16" ht="21" customHeight="1" x14ac:dyDescent="0.25">
      <c r="A44" s="2"/>
      <c r="B44" s="47"/>
      <c r="C44" s="52"/>
      <c r="D44" s="52"/>
      <c r="E44" s="43"/>
      <c r="F44" s="68"/>
      <c r="G44" s="68"/>
      <c r="H44" s="69"/>
      <c r="I44" s="68"/>
      <c r="J44" s="69"/>
      <c r="K44" s="68"/>
      <c r="L44" s="69"/>
    </row>
    <row r="45" spans="1:16" ht="21" customHeight="1" x14ac:dyDescent="0.3">
      <c r="A45" s="2"/>
      <c r="B45" s="56" t="s">
        <v>44</v>
      </c>
      <c r="C45" s="73"/>
      <c r="D45" s="42"/>
      <c r="E45" s="53"/>
      <c r="F45" s="95">
        <f t="shared" ref="F45:L45" si="21">+F48+F49</f>
        <v>7552223.6700000009</v>
      </c>
      <c r="G45" s="95">
        <f t="shared" ref="G45" si="22">+G48+G49</f>
        <v>7601438.8799999999</v>
      </c>
      <c r="H45" s="95">
        <f t="shared" si="21"/>
        <v>-49215.209999999031</v>
      </c>
      <c r="I45" s="95">
        <f t="shared" si="21"/>
        <v>7430903.1099999994</v>
      </c>
      <c r="J45" s="95">
        <f t="shared" si="21"/>
        <v>121320.55999999997</v>
      </c>
      <c r="K45" s="95">
        <f>+K48+K49</f>
        <v>7852127.8999999994</v>
      </c>
      <c r="L45" s="95">
        <f t="shared" si="21"/>
        <v>-299904.23000000004</v>
      </c>
    </row>
    <row r="46" spans="1:16" ht="21" customHeight="1" x14ac:dyDescent="0.25">
      <c r="A46" s="2"/>
      <c r="B46" s="47"/>
      <c r="C46" s="59" t="s">
        <v>45</v>
      </c>
      <c r="D46" s="48"/>
      <c r="E46" s="59"/>
      <c r="F46" s="44">
        <v>39055.96</v>
      </c>
      <c r="G46" s="44">
        <v>39055.96</v>
      </c>
      <c r="H46" s="45">
        <f>+F46-G46</f>
        <v>0</v>
      </c>
      <c r="I46" s="44">
        <v>127097.11</v>
      </c>
      <c r="J46" s="45">
        <f>+F46-I46</f>
        <v>-88041.15</v>
      </c>
      <c r="K46" s="44">
        <v>352060.36</v>
      </c>
      <c r="L46" s="45">
        <f>+F46-K46</f>
        <v>-313004.39999999997</v>
      </c>
    </row>
    <row r="47" spans="1:16" ht="21" customHeight="1" x14ac:dyDescent="0.25">
      <c r="A47" s="2"/>
      <c r="B47" s="47"/>
      <c r="C47" s="59" t="s">
        <v>46</v>
      </c>
      <c r="D47" s="48"/>
      <c r="E47" s="59"/>
      <c r="F47" s="44">
        <v>13679343.09</v>
      </c>
      <c r="G47" s="44">
        <v>13773622.029999999</v>
      </c>
      <c r="H47" s="45">
        <f>+F47-G47</f>
        <v>-94278.939999999478</v>
      </c>
      <c r="I47" s="44">
        <v>13550258.17</v>
      </c>
      <c r="J47" s="45">
        <f>+F47-I47</f>
        <v>129084.91999999993</v>
      </c>
      <c r="K47" s="44">
        <v>13860096.33</v>
      </c>
      <c r="L47" s="45">
        <f>+F47-K47</f>
        <v>-180753.24000000022</v>
      </c>
      <c r="O47" s="46"/>
    </row>
    <row r="48" spans="1:16" ht="21" customHeight="1" x14ac:dyDescent="0.25">
      <c r="A48" s="2"/>
      <c r="B48" s="47"/>
      <c r="C48" s="59" t="s">
        <v>28</v>
      </c>
      <c r="D48" s="48"/>
      <c r="E48" s="59"/>
      <c r="F48" s="64">
        <f>SUM(F46:F47)</f>
        <v>13718399.050000001</v>
      </c>
      <c r="G48" s="64">
        <f>SUM(G46:G47)</f>
        <v>13812677.99</v>
      </c>
      <c r="H48" s="64">
        <f>+F48-G48</f>
        <v>-94278.939999999478</v>
      </c>
      <c r="I48" s="64">
        <f>SUM(I46:I47)</f>
        <v>13677355.279999999</v>
      </c>
      <c r="J48" s="64">
        <f>SUM(J46:J47)</f>
        <v>41043.769999999931</v>
      </c>
      <c r="K48" s="64">
        <f>SUM(K46:K47)</f>
        <v>14212156.689999999</v>
      </c>
      <c r="L48" s="64">
        <f>SUM(L46:L47)</f>
        <v>-493757.64000000019</v>
      </c>
    </row>
    <row r="49" spans="1:15" ht="21" customHeight="1" x14ac:dyDescent="0.25">
      <c r="A49" s="2"/>
      <c r="B49" s="47"/>
      <c r="C49" s="59" t="s">
        <v>47</v>
      </c>
      <c r="D49" s="48"/>
      <c r="E49" s="59"/>
      <c r="F49" s="67">
        <v>-6166175.3799999999</v>
      </c>
      <c r="G49" s="67">
        <v>-6211239.1100000003</v>
      </c>
      <c r="H49" s="96">
        <f>+F49-G49</f>
        <v>45063.730000000447</v>
      </c>
      <c r="I49" s="67">
        <v>-6246452.1699999999</v>
      </c>
      <c r="J49" s="96">
        <f>+F49-I49</f>
        <v>80276.790000000037</v>
      </c>
      <c r="K49" s="67">
        <v>-6360028.79</v>
      </c>
      <c r="L49" s="96">
        <f>+F49-K49</f>
        <v>193853.41000000015</v>
      </c>
      <c r="O49" s="46"/>
    </row>
    <row r="50" spans="1:15" ht="21" customHeight="1" x14ac:dyDescent="0.25">
      <c r="A50" s="2"/>
      <c r="B50" s="47"/>
      <c r="C50" s="52"/>
      <c r="D50" s="52"/>
      <c r="E50" s="43"/>
      <c r="F50" s="68"/>
      <c r="G50" s="68"/>
      <c r="H50" s="69"/>
      <c r="I50" s="68"/>
      <c r="J50" s="69"/>
      <c r="K50" s="68"/>
      <c r="L50" s="69"/>
    </row>
    <row r="51" spans="1:15" ht="21" customHeight="1" x14ac:dyDescent="0.3">
      <c r="A51" s="2"/>
      <c r="B51" s="56" t="s">
        <v>6</v>
      </c>
      <c r="C51" s="73"/>
      <c r="D51" s="42"/>
      <c r="E51" s="53"/>
      <c r="F51" s="95">
        <f t="shared" ref="F51:L51" si="23">SUM(F52:F56)</f>
        <v>3930897.82</v>
      </c>
      <c r="G51" s="95">
        <f t="shared" ref="G51" si="24">SUM(G52:G56)</f>
        <v>3881104.17</v>
      </c>
      <c r="H51" s="95">
        <f t="shared" si="23"/>
        <v>49793.649999999907</v>
      </c>
      <c r="I51" s="95">
        <f t="shared" si="23"/>
        <v>3812150.2899999996</v>
      </c>
      <c r="J51" s="95">
        <f t="shared" si="23"/>
        <v>118747.53000000023</v>
      </c>
      <c r="K51" s="95">
        <f>SUM(K52:K56)</f>
        <v>4255213.0599999996</v>
      </c>
      <c r="L51" s="95">
        <f t="shared" si="23"/>
        <v>-324315.24</v>
      </c>
    </row>
    <row r="52" spans="1:15" ht="21" customHeight="1" x14ac:dyDescent="0.25">
      <c r="A52" s="2"/>
      <c r="B52" s="97"/>
      <c r="C52" s="59" t="s">
        <v>48</v>
      </c>
      <c r="D52" s="65"/>
      <c r="E52" s="59"/>
      <c r="F52" s="61">
        <v>72066.61</v>
      </c>
      <c r="G52" s="61">
        <v>82178.720000000001</v>
      </c>
      <c r="H52" s="45">
        <f>+F52-G52</f>
        <v>-10112.11</v>
      </c>
      <c r="I52" s="61">
        <v>18478.86</v>
      </c>
      <c r="J52" s="45">
        <f>+F52-I52</f>
        <v>53587.75</v>
      </c>
      <c r="K52" s="61">
        <v>78760.27</v>
      </c>
      <c r="L52" s="45">
        <f>+F52-K52</f>
        <v>-6693.6600000000035</v>
      </c>
      <c r="N52" s="46"/>
    </row>
    <row r="53" spans="1:15" ht="21" customHeight="1" x14ac:dyDescent="0.25">
      <c r="A53" s="2"/>
      <c r="B53" s="97"/>
      <c r="C53" s="59" t="s">
        <v>49</v>
      </c>
      <c r="D53" s="65"/>
      <c r="E53" s="59"/>
      <c r="F53" s="61">
        <v>0</v>
      </c>
      <c r="G53" s="61">
        <v>101.39</v>
      </c>
      <c r="H53" s="45">
        <f>+F53-G53</f>
        <v>-101.39</v>
      </c>
      <c r="I53" s="61">
        <v>0</v>
      </c>
      <c r="J53" s="45">
        <f>+F53-I53</f>
        <v>0</v>
      </c>
      <c r="K53" s="61">
        <v>0</v>
      </c>
      <c r="L53" s="45">
        <f t="shared" ref="L53:L56" si="25">+F53-K53</f>
        <v>0</v>
      </c>
      <c r="N53" s="46"/>
    </row>
    <row r="54" spans="1:15" ht="21" customHeight="1" x14ac:dyDescent="0.25">
      <c r="A54" s="2"/>
      <c r="B54" s="97"/>
      <c r="C54" s="59" t="s">
        <v>50</v>
      </c>
      <c r="D54" s="65"/>
      <c r="E54" s="59"/>
      <c r="F54" s="61">
        <v>3839626.89</v>
      </c>
      <c r="G54" s="61">
        <v>3779619.74</v>
      </c>
      <c r="H54" s="45">
        <f>+F54-G54</f>
        <v>60007.149999999907</v>
      </c>
      <c r="I54" s="61">
        <v>3774672.9</v>
      </c>
      <c r="J54" s="45">
        <f>+F54-I54</f>
        <v>64953.990000000224</v>
      </c>
      <c r="K54" s="61">
        <v>4157804.33</v>
      </c>
      <c r="L54" s="45">
        <f t="shared" si="25"/>
        <v>-318177.43999999994</v>
      </c>
    </row>
    <row r="55" spans="1:15" ht="21" customHeight="1" x14ac:dyDescent="0.25">
      <c r="A55" s="2"/>
      <c r="B55" s="97"/>
      <c r="C55" s="59" t="s">
        <v>51</v>
      </c>
      <c r="D55" s="65"/>
      <c r="E55" s="59"/>
      <c r="F55" s="61">
        <v>17615.75</v>
      </c>
      <c r="G55" s="61">
        <v>17615.75</v>
      </c>
      <c r="H55" s="45">
        <f>+F55-G55</f>
        <v>0</v>
      </c>
      <c r="I55" s="61">
        <v>17409.96</v>
      </c>
      <c r="J55" s="45">
        <f>+F55-I55</f>
        <v>205.79000000000087</v>
      </c>
      <c r="K55" s="61">
        <v>17059.89</v>
      </c>
      <c r="L55" s="45">
        <f t="shared" si="25"/>
        <v>555.86000000000058</v>
      </c>
    </row>
    <row r="56" spans="1:15" ht="21" customHeight="1" x14ac:dyDescent="0.25">
      <c r="A56" s="2"/>
      <c r="B56" s="97"/>
      <c r="C56" s="59" t="s">
        <v>52</v>
      </c>
      <c r="D56" s="65"/>
      <c r="E56" s="59"/>
      <c r="F56" s="63">
        <v>1588.57</v>
      </c>
      <c r="G56" s="63">
        <v>1588.57</v>
      </c>
      <c r="H56" s="51">
        <f>+F56-G56</f>
        <v>0</v>
      </c>
      <c r="I56" s="63">
        <v>1588.57</v>
      </c>
      <c r="J56" s="51">
        <f>+F56-I56</f>
        <v>0</v>
      </c>
      <c r="K56" s="63">
        <v>1588.57</v>
      </c>
      <c r="L56" s="50">
        <f t="shared" si="25"/>
        <v>0</v>
      </c>
    </row>
    <row r="57" spans="1:15" ht="21" customHeight="1" x14ac:dyDescent="0.25">
      <c r="A57" s="2"/>
      <c r="B57" s="97"/>
      <c r="C57" s="42"/>
      <c r="D57" s="42"/>
      <c r="E57" s="53"/>
      <c r="F57" s="98"/>
      <c r="G57" s="98"/>
      <c r="H57" s="99"/>
      <c r="I57" s="98"/>
      <c r="J57" s="99"/>
      <c r="K57" s="98"/>
      <c r="L57" s="99"/>
    </row>
    <row r="58" spans="1:15" ht="21" customHeight="1" x14ac:dyDescent="0.3">
      <c r="A58" s="2"/>
      <c r="B58" s="56" t="s">
        <v>53</v>
      </c>
      <c r="C58" s="73"/>
      <c r="D58" s="42"/>
      <c r="E58" s="53"/>
      <c r="F58" s="95">
        <f>+F59+F60</f>
        <v>47252.049999999988</v>
      </c>
      <c r="G58" s="95">
        <f>+G59+G60</f>
        <v>48631.25</v>
      </c>
      <c r="H58" s="95">
        <f>+F58-G58</f>
        <v>-1379.2000000000116</v>
      </c>
      <c r="I58" s="95">
        <f>+I59+I60</f>
        <v>54000.850000000035</v>
      </c>
      <c r="J58" s="95">
        <f>+J59+J60</f>
        <v>-6748.8000000000466</v>
      </c>
      <c r="K58" s="95">
        <f>+K59+K60</f>
        <v>55237.119999999995</v>
      </c>
      <c r="L58" s="95">
        <f>+L59+L60</f>
        <v>-7985.070000000007</v>
      </c>
    </row>
    <row r="59" spans="1:15" ht="21" customHeight="1" x14ac:dyDescent="0.25">
      <c r="A59" s="2"/>
      <c r="B59" s="40"/>
      <c r="C59" s="100" t="s">
        <v>54</v>
      </c>
      <c r="D59" s="65"/>
      <c r="E59" s="100"/>
      <c r="F59" s="84">
        <v>475281.26</v>
      </c>
      <c r="G59" s="84">
        <v>475281.26</v>
      </c>
      <c r="H59" s="84">
        <f>+F59-G59</f>
        <v>0</v>
      </c>
      <c r="I59" s="84">
        <v>473401.26</v>
      </c>
      <c r="J59" s="84">
        <f>+F59-I59</f>
        <v>1880</v>
      </c>
      <c r="K59" s="84">
        <v>464410.81</v>
      </c>
      <c r="L59" s="45">
        <f t="shared" ref="L59:L60" si="26">+F59-K59</f>
        <v>10870.450000000012</v>
      </c>
    </row>
    <row r="60" spans="1:15" ht="21" customHeight="1" x14ac:dyDescent="0.25">
      <c r="A60" s="2"/>
      <c r="B60" s="101"/>
      <c r="C60" s="102" t="s">
        <v>55</v>
      </c>
      <c r="D60" s="103"/>
      <c r="E60" s="102"/>
      <c r="F60" s="82">
        <v>-428029.21</v>
      </c>
      <c r="G60" s="82">
        <v>-426650.01</v>
      </c>
      <c r="H60" s="82">
        <f>+F60-G60</f>
        <v>-1379.2000000000116</v>
      </c>
      <c r="I60" s="82">
        <v>-419400.41</v>
      </c>
      <c r="J60" s="82">
        <f>+F60-I60</f>
        <v>-8628.8000000000466</v>
      </c>
      <c r="K60" s="82">
        <v>-409173.69</v>
      </c>
      <c r="L60" s="104">
        <f t="shared" si="26"/>
        <v>-18855.520000000019</v>
      </c>
    </row>
    <row r="61" spans="1:15" ht="21" customHeight="1" thickBot="1" x14ac:dyDescent="0.35">
      <c r="A61" s="2"/>
      <c r="B61" s="105" t="s">
        <v>56</v>
      </c>
      <c r="C61" s="105"/>
      <c r="D61" s="106"/>
      <c r="E61" s="107"/>
      <c r="F61" s="108">
        <f>+F8+F14+F22+F45+F51+F58</f>
        <v>110664960.05999997</v>
      </c>
      <c r="G61" s="108">
        <f>+G8+G14+G22+G45+G51+G58</f>
        <v>110740260.00999998</v>
      </c>
      <c r="H61" s="109">
        <f>+H8+H14+H22+H45+H51+H58</f>
        <v>-75299.950000002864</v>
      </c>
      <c r="I61" s="108">
        <f>+I8+I14+I22+I45+I51+I58</f>
        <v>103061577.88000003</v>
      </c>
      <c r="J61" s="109">
        <f>+F61-I61</f>
        <v>7603382.1799999475</v>
      </c>
      <c r="K61" s="108">
        <f>+K8+K14+K22+K45+K51+K58</f>
        <v>104162086.99999997</v>
      </c>
      <c r="L61" s="109">
        <f>+F61-K61</f>
        <v>6502873.0600000024</v>
      </c>
      <c r="N61" s="62"/>
    </row>
    <row r="62" spans="1:15" ht="15.75" x14ac:dyDescent="0.25">
      <c r="A62" s="2"/>
      <c r="B62" s="110"/>
      <c r="C62" s="110"/>
      <c r="D62" s="110"/>
      <c r="E62" s="111"/>
      <c r="F62" s="112"/>
      <c r="G62" s="112"/>
      <c r="H62" s="112"/>
      <c r="I62" s="112"/>
      <c r="K62" s="112"/>
    </row>
    <row r="63" spans="1:15" ht="16.5" customHeight="1" x14ac:dyDescent="0.25">
      <c r="A63" s="2"/>
      <c r="B63" s="309"/>
      <c r="C63" s="309"/>
      <c r="D63" s="309"/>
      <c r="E63" s="309"/>
      <c r="F63" s="309"/>
      <c r="G63" s="309"/>
      <c r="H63" s="309"/>
      <c r="I63" s="309"/>
      <c r="J63" s="309"/>
      <c r="K63" s="288"/>
      <c r="L63" s="288"/>
    </row>
    <row r="64" spans="1:15" ht="38.25" customHeight="1" x14ac:dyDescent="0.25">
      <c r="A64" s="2"/>
      <c r="B64" s="113"/>
      <c r="C64" s="114"/>
      <c r="D64" s="114"/>
      <c r="E64" s="115"/>
      <c r="F64" s="27" t="s">
        <v>156</v>
      </c>
      <c r="G64" s="27" t="s">
        <v>152</v>
      </c>
      <c r="H64" s="28" t="s">
        <v>153</v>
      </c>
      <c r="I64" s="27" t="s">
        <v>127</v>
      </c>
      <c r="J64" s="29" t="s">
        <v>128</v>
      </c>
      <c r="K64" s="27" t="s">
        <v>158</v>
      </c>
      <c r="L64" s="289" t="s">
        <v>128</v>
      </c>
    </row>
    <row r="65" spans="1:16" ht="15.75" x14ac:dyDescent="0.25">
      <c r="A65" s="2"/>
      <c r="B65" s="116" t="s">
        <v>57</v>
      </c>
      <c r="C65" s="117"/>
      <c r="D65" s="117"/>
      <c r="E65" s="118"/>
      <c r="F65" s="119" t="s">
        <v>18</v>
      </c>
      <c r="G65" s="120">
        <v>-2</v>
      </c>
      <c r="H65" s="121" t="s">
        <v>19</v>
      </c>
      <c r="I65" s="120">
        <v>-2</v>
      </c>
      <c r="J65" s="122" t="s">
        <v>19</v>
      </c>
      <c r="K65" s="120">
        <v>-2</v>
      </c>
      <c r="L65" s="122" t="s">
        <v>19</v>
      </c>
    </row>
    <row r="66" spans="1:16" ht="21" customHeight="1" x14ac:dyDescent="0.3">
      <c r="A66" s="2"/>
      <c r="B66" s="123" t="s">
        <v>58</v>
      </c>
      <c r="C66" s="42"/>
      <c r="D66" s="42"/>
      <c r="E66" s="124"/>
      <c r="F66" s="57">
        <f>SUM(F67:F70)</f>
        <v>396568.53</v>
      </c>
      <c r="G66" s="57">
        <f>SUM(G67:G70)</f>
        <v>421529.95</v>
      </c>
      <c r="H66" s="57">
        <f>F66-G66</f>
        <v>-24961.419999999984</v>
      </c>
      <c r="I66" s="57">
        <f>SUM(I67:I70)</f>
        <v>456621.64</v>
      </c>
      <c r="J66" s="57">
        <f>SUM(J67:J70)</f>
        <v>-60053.11</v>
      </c>
      <c r="K66" s="57">
        <f>SUM(K67:K70)</f>
        <v>461051.69</v>
      </c>
      <c r="L66" s="57">
        <f>SUM(L67:L70)</f>
        <v>-64483.159999999989</v>
      </c>
    </row>
    <row r="67" spans="1:16" ht="21" customHeight="1" x14ac:dyDescent="0.25">
      <c r="A67" s="2"/>
      <c r="B67" s="125"/>
      <c r="C67" s="126" t="s">
        <v>115</v>
      </c>
      <c r="D67" s="126"/>
      <c r="E67" s="127"/>
      <c r="F67" s="128">
        <v>77848.95</v>
      </c>
      <c r="G67" s="128">
        <v>46713.16</v>
      </c>
      <c r="H67" s="81">
        <f>+F67-G67</f>
        <v>31135.789999999994</v>
      </c>
      <c r="I67" s="128">
        <v>68925.279999999999</v>
      </c>
      <c r="J67" s="81">
        <f>+F67-I67</f>
        <v>8923.6699999999983</v>
      </c>
      <c r="K67" s="128">
        <v>161476.17000000001</v>
      </c>
      <c r="L67" s="81">
        <f>+F67-K67</f>
        <v>-83627.220000000016</v>
      </c>
    </row>
    <row r="68" spans="1:16" ht="21" customHeight="1" x14ac:dyDescent="0.25">
      <c r="A68" s="2"/>
      <c r="B68" s="125"/>
      <c r="C68" s="126" t="s">
        <v>59</v>
      </c>
      <c r="D68" s="65"/>
      <c r="E68" s="127"/>
      <c r="F68" s="128">
        <v>48347.1</v>
      </c>
      <c r="G68" s="128">
        <v>34627.230000000003</v>
      </c>
      <c r="H68" s="81">
        <f>+F68-G68</f>
        <v>13719.869999999995</v>
      </c>
      <c r="I68" s="128">
        <v>47766.8</v>
      </c>
      <c r="J68" s="81">
        <f>+F68-I68</f>
        <v>580.29999999999563</v>
      </c>
      <c r="K68" s="128">
        <v>51269.43</v>
      </c>
      <c r="L68" s="81">
        <f t="shared" ref="L68:L70" si="27">+F68-K68</f>
        <v>-2922.3300000000017</v>
      </c>
    </row>
    <row r="69" spans="1:16" ht="21" customHeight="1" x14ac:dyDescent="0.25">
      <c r="A69" s="2"/>
      <c r="B69" s="125"/>
      <c r="C69" s="126" t="s">
        <v>60</v>
      </c>
      <c r="D69" s="65"/>
      <c r="E69" s="127"/>
      <c r="F69" s="128">
        <v>269061.65000000002</v>
      </c>
      <c r="G69" s="128">
        <v>338795.19</v>
      </c>
      <c r="H69" s="81">
        <f>+F69-G69</f>
        <v>-69733.539999999979</v>
      </c>
      <c r="I69" s="128">
        <v>338760.71</v>
      </c>
      <c r="J69" s="81">
        <f>+F69-I69</f>
        <v>-69699.06</v>
      </c>
      <c r="K69" s="128">
        <v>241778.71</v>
      </c>
      <c r="L69" s="81">
        <f t="shared" si="27"/>
        <v>27282.940000000031</v>
      </c>
    </row>
    <row r="70" spans="1:16" ht="21" customHeight="1" x14ac:dyDescent="0.25">
      <c r="A70" s="2"/>
      <c r="B70" s="125"/>
      <c r="C70" s="126" t="s">
        <v>61</v>
      </c>
      <c r="D70" s="65"/>
      <c r="E70" s="127"/>
      <c r="F70" s="87">
        <v>1310.83</v>
      </c>
      <c r="G70" s="87">
        <v>1394.37</v>
      </c>
      <c r="H70" s="82">
        <f>+F70-G70</f>
        <v>-83.539999999999964</v>
      </c>
      <c r="I70" s="87">
        <v>1168.8499999999999</v>
      </c>
      <c r="J70" s="82">
        <f>+F70-I70</f>
        <v>141.98000000000002</v>
      </c>
      <c r="K70" s="87">
        <v>6527.38</v>
      </c>
      <c r="L70" s="82">
        <f t="shared" si="27"/>
        <v>-5216.55</v>
      </c>
    </row>
    <row r="71" spans="1:16" ht="21" customHeight="1" x14ac:dyDescent="0.25">
      <c r="A71" s="2"/>
      <c r="B71" s="129"/>
      <c r="C71" s="110"/>
      <c r="D71" s="110"/>
      <c r="E71" s="111"/>
      <c r="F71" s="130"/>
      <c r="G71" s="130"/>
      <c r="H71" s="131"/>
      <c r="I71" s="130"/>
      <c r="J71" s="131"/>
      <c r="K71" s="130"/>
      <c r="L71" s="131"/>
    </row>
    <row r="72" spans="1:16" ht="21" customHeight="1" x14ac:dyDescent="0.3">
      <c r="A72" s="2"/>
      <c r="B72" s="123" t="s">
        <v>62</v>
      </c>
      <c r="C72" s="42"/>
      <c r="D72" s="42"/>
      <c r="E72" s="124"/>
      <c r="F72" s="57">
        <f t="shared" ref="F72:L72" si="28">SUM(F73:F74)</f>
        <v>111705544.59999999</v>
      </c>
      <c r="G72" s="57">
        <f t="shared" ref="G72" si="29">SUM(G73:G74)</f>
        <v>111775544.59999999</v>
      </c>
      <c r="H72" s="57">
        <f t="shared" si="28"/>
        <v>-70000</v>
      </c>
      <c r="I72" s="57">
        <f t="shared" si="28"/>
        <v>111979547.09999999</v>
      </c>
      <c r="J72" s="57">
        <f t="shared" si="28"/>
        <v>-274002.5</v>
      </c>
      <c r="K72" s="57">
        <f>SUM(K73:K74)</f>
        <v>112209547.09999999</v>
      </c>
      <c r="L72" s="57">
        <f t="shared" si="28"/>
        <v>-504002.5</v>
      </c>
    </row>
    <row r="73" spans="1:16" ht="21" customHeight="1" x14ac:dyDescent="0.25">
      <c r="A73" s="2"/>
      <c r="B73" s="132"/>
      <c r="C73" s="126" t="s">
        <v>63</v>
      </c>
      <c r="D73" s="48"/>
      <c r="E73" s="126"/>
      <c r="F73" s="133">
        <v>111705544.59999999</v>
      </c>
      <c r="G73" s="133">
        <v>111775544.59999999</v>
      </c>
      <c r="H73" s="134">
        <f>+F73-G73</f>
        <v>-70000</v>
      </c>
      <c r="I73" s="133">
        <v>111979547.09999999</v>
      </c>
      <c r="J73" s="134">
        <f>+F73-I73</f>
        <v>-274002.5</v>
      </c>
      <c r="K73" s="133">
        <v>112209547.09999999</v>
      </c>
      <c r="L73" s="135">
        <f>+F73-K73</f>
        <v>-504002.5</v>
      </c>
    </row>
    <row r="74" spans="1:16" ht="21" hidden="1" customHeight="1" x14ac:dyDescent="0.25">
      <c r="A74" s="2"/>
      <c r="B74" s="132"/>
      <c r="C74" s="126" t="s">
        <v>64</v>
      </c>
      <c r="D74" s="48"/>
      <c r="E74" s="126"/>
      <c r="F74" s="63">
        <v>0</v>
      </c>
      <c r="G74" s="63">
        <v>0</v>
      </c>
      <c r="H74" s="51">
        <f>+F74-G74</f>
        <v>0</v>
      </c>
      <c r="I74" s="63">
        <v>0</v>
      </c>
      <c r="J74" s="51">
        <f>+F74-I74</f>
        <v>0</v>
      </c>
      <c r="K74" s="63">
        <v>0</v>
      </c>
      <c r="L74" s="51">
        <f>+H74-K74</f>
        <v>0</v>
      </c>
    </row>
    <row r="75" spans="1:16" ht="21" customHeight="1" x14ac:dyDescent="0.25">
      <c r="A75" s="2"/>
      <c r="B75" s="132"/>
      <c r="C75" s="52"/>
      <c r="D75" s="52"/>
      <c r="E75" s="136"/>
      <c r="F75" s="68"/>
      <c r="G75" s="68"/>
      <c r="H75" s="69"/>
      <c r="I75" s="68"/>
      <c r="J75" s="69"/>
      <c r="K75" s="68"/>
      <c r="L75" s="69"/>
    </row>
    <row r="76" spans="1:16" ht="21" customHeight="1" x14ac:dyDescent="0.3">
      <c r="A76" s="2"/>
      <c r="B76" s="123" t="s">
        <v>65</v>
      </c>
      <c r="C76" s="42"/>
      <c r="D76" s="42"/>
      <c r="E76" s="124"/>
      <c r="F76" s="57">
        <f t="shared" ref="F76:L76" si="30">SUM(F77:F79)</f>
        <v>512736.66</v>
      </c>
      <c r="G76" s="57">
        <f t="shared" ref="G76" si="31">SUM(G77:G79)</f>
        <v>518801.32999999996</v>
      </c>
      <c r="H76" s="57">
        <f t="shared" si="30"/>
        <v>-6064.6699999999782</v>
      </c>
      <c r="I76" s="57">
        <f t="shared" si="30"/>
        <v>499964.58999999997</v>
      </c>
      <c r="J76" s="57">
        <f t="shared" si="30"/>
        <v>12772.069999999991</v>
      </c>
      <c r="K76" s="57">
        <f>SUM(K77:K79)</f>
        <v>515981.3</v>
      </c>
      <c r="L76" s="57">
        <f t="shared" si="30"/>
        <v>-3244.6400000000276</v>
      </c>
    </row>
    <row r="77" spans="1:16" ht="21" customHeight="1" x14ac:dyDescent="0.25">
      <c r="A77" s="2"/>
      <c r="B77" s="132"/>
      <c r="C77" s="48" t="s">
        <v>66</v>
      </c>
      <c r="D77" s="48"/>
      <c r="E77" s="2"/>
      <c r="F77" s="61">
        <v>200203.02</v>
      </c>
      <c r="G77" s="61">
        <v>200068.74</v>
      </c>
      <c r="H77" s="45">
        <f>+F77-G77</f>
        <v>134.27999999999884</v>
      </c>
      <c r="I77" s="61">
        <v>199802.35</v>
      </c>
      <c r="J77" s="45">
        <f>+F77-I77</f>
        <v>400.6699999999837</v>
      </c>
      <c r="K77" s="61">
        <v>196355.42</v>
      </c>
      <c r="L77" s="81">
        <f t="shared" ref="L77:L79" si="32">+F77-K77</f>
        <v>3847.5999999999767</v>
      </c>
      <c r="P77" s="62"/>
    </row>
    <row r="78" spans="1:16" ht="21" customHeight="1" x14ac:dyDescent="0.25">
      <c r="A78" s="2"/>
      <c r="B78" s="132"/>
      <c r="C78" s="48" t="s">
        <v>65</v>
      </c>
      <c r="D78" s="48"/>
      <c r="E78" s="2"/>
      <c r="F78" s="61">
        <v>311931.32</v>
      </c>
      <c r="G78" s="61">
        <v>318206.17</v>
      </c>
      <c r="H78" s="45">
        <f>+F78-G78</f>
        <v>-6274.8499999999767</v>
      </c>
      <c r="I78" s="61">
        <v>297789</v>
      </c>
      <c r="J78" s="45">
        <f>+F78-I78</f>
        <v>14142.320000000007</v>
      </c>
      <c r="K78" s="61">
        <v>319062.2</v>
      </c>
      <c r="L78" s="81">
        <f t="shared" si="32"/>
        <v>-7130.8800000000047</v>
      </c>
      <c r="N78" s="46"/>
      <c r="P78" s="46"/>
    </row>
    <row r="79" spans="1:16" ht="21" customHeight="1" x14ac:dyDescent="0.25">
      <c r="A79" s="2"/>
      <c r="B79" s="132"/>
      <c r="C79" s="126" t="s">
        <v>67</v>
      </c>
      <c r="D79" s="48"/>
      <c r="E79" s="126"/>
      <c r="F79" s="50">
        <v>602.32000000000005</v>
      </c>
      <c r="G79" s="50">
        <v>526.41999999999996</v>
      </c>
      <c r="H79" s="45">
        <f>+F79-G79</f>
        <v>75.900000000000091</v>
      </c>
      <c r="I79" s="50">
        <v>2373.2399999999998</v>
      </c>
      <c r="J79" s="45">
        <f>+F79-I79</f>
        <v>-1770.9199999999996</v>
      </c>
      <c r="K79" s="50">
        <v>563.67999999999995</v>
      </c>
      <c r="L79" s="81">
        <f t="shared" si="32"/>
        <v>38.6400000000001</v>
      </c>
    </row>
    <row r="80" spans="1:16" ht="21" customHeight="1" x14ac:dyDescent="0.3">
      <c r="A80" s="2"/>
      <c r="B80" s="137"/>
      <c r="C80" s="138"/>
      <c r="D80" s="138"/>
      <c r="E80" s="139" t="s">
        <v>68</v>
      </c>
      <c r="F80" s="57">
        <f t="shared" ref="F80:L80" si="33">F72+F66+F76</f>
        <v>112614849.78999999</v>
      </c>
      <c r="G80" s="57">
        <f t="shared" ref="G80" si="34">G72+G66+G76</f>
        <v>112715875.88</v>
      </c>
      <c r="H80" s="95">
        <f t="shared" si="33"/>
        <v>-101026.08999999997</v>
      </c>
      <c r="I80" s="57">
        <f t="shared" si="33"/>
        <v>112936133.33</v>
      </c>
      <c r="J80" s="95">
        <f t="shared" si="33"/>
        <v>-321283.53999999998</v>
      </c>
      <c r="K80" s="57">
        <f>K72+K66+K76</f>
        <v>113186580.08999999</v>
      </c>
      <c r="L80" s="95">
        <f t="shared" si="33"/>
        <v>-571730.30000000005</v>
      </c>
    </row>
    <row r="81" spans="1:12" ht="15.75" x14ac:dyDescent="0.25">
      <c r="A81" s="2"/>
      <c r="B81" s="132"/>
      <c r="C81" s="52"/>
      <c r="D81" s="52"/>
      <c r="E81" s="124"/>
      <c r="F81" s="140"/>
      <c r="G81" s="140"/>
      <c r="H81" s="141"/>
      <c r="I81" s="140"/>
      <c r="J81" s="141"/>
      <c r="K81" s="140"/>
      <c r="L81" s="141"/>
    </row>
    <row r="82" spans="1:12" ht="21" customHeight="1" x14ac:dyDescent="0.25">
      <c r="A82" s="2"/>
      <c r="B82" s="142" t="s">
        <v>10</v>
      </c>
      <c r="C82" s="143"/>
      <c r="D82" s="143"/>
      <c r="E82" s="144"/>
      <c r="F82" s="145"/>
      <c r="G82" s="145"/>
      <c r="H82" s="146"/>
      <c r="I82" s="145"/>
      <c r="J82" s="146"/>
      <c r="K82" s="145"/>
      <c r="L82" s="146"/>
    </row>
    <row r="83" spans="1:12" ht="21" customHeight="1" x14ac:dyDescent="0.3">
      <c r="A83" s="2"/>
      <c r="B83" s="123" t="s">
        <v>11</v>
      </c>
      <c r="C83" s="42"/>
      <c r="D83" s="42"/>
      <c r="E83" s="124"/>
      <c r="F83" s="57">
        <f t="shared" ref="F83:L83" si="35">+F84+F95+F100</f>
        <v>122639070.44</v>
      </c>
      <c r="G83" s="57">
        <f t="shared" ref="G83" si="36">+G84+G95+G100</f>
        <v>122699070.44</v>
      </c>
      <c r="H83" s="147">
        <f t="shared" si="35"/>
        <v>-60000</v>
      </c>
      <c r="I83" s="57">
        <f t="shared" si="35"/>
        <v>122211880.86</v>
      </c>
      <c r="J83" s="147">
        <f t="shared" si="35"/>
        <v>427189.58000000194</v>
      </c>
      <c r="K83" s="57">
        <f>+K84+K95+K100</f>
        <v>122149925.86</v>
      </c>
      <c r="L83" s="147">
        <f t="shared" si="35"/>
        <v>489144.58000000194</v>
      </c>
    </row>
    <row r="84" spans="1:12" ht="21" customHeight="1" x14ac:dyDescent="0.3">
      <c r="A84" s="2"/>
      <c r="B84" s="125"/>
      <c r="C84" s="42" t="s">
        <v>69</v>
      </c>
      <c r="D84" s="42"/>
      <c r="E84" s="124"/>
      <c r="F84" s="148">
        <f t="shared" ref="F84:L84" si="37">SUM(F85:F94)</f>
        <v>74933318.75</v>
      </c>
      <c r="G84" s="148">
        <f t="shared" ref="G84" si="38">SUM(G85:G94)</f>
        <v>74993318.75</v>
      </c>
      <c r="H84" s="75">
        <f t="shared" si="37"/>
        <v>-60000</v>
      </c>
      <c r="I84" s="148">
        <f t="shared" si="37"/>
        <v>74506129.170000002</v>
      </c>
      <c r="J84" s="75">
        <f t="shared" si="37"/>
        <v>427189.58000000194</v>
      </c>
      <c r="K84" s="148">
        <f>SUM(K85:K94)</f>
        <v>74444174.170000002</v>
      </c>
      <c r="L84" s="75">
        <f t="shared" si="37"/>
        <v>489144.58000000194</v>
      </c>
    </row>
    <row r="85" spans="1:12" ht="21" customHeight="1" x14ac:dyDescent="0.25">
      <c r="A85" s="2"/>
      <c r="B85" s="132"/>
      <c r="C85" s="52"/>
      <c r="D85" s="126" t="s">
        <v>70</v>
      </c>
      <c r="E85" s="126"/>
      <c r="F85" s="149">
        <v>44141171.689999998</v>
      </c>
      <c r="G85" s="149">
        <v>44141171.689999998</v>
      </c>
      <c r="H85" s="81">
        <f>+F85-G85</f>
        <v>0</v>
      </c>
      <c r="I85" s="149">
        <v>44141171.689999998</v>
      </c>
      <c r="J85" s="81">
        <f>+F85-I85</f>
        <v>0</v>
      </c>
      <c r="K85" s="149">
        <v>43610171.689999998</v>
      </c>
      <c r="L85" s="81">
        <f>+F85-K85</f>
        <v>531000</v>
      </c>
    </row>
    <row r="86" spans="1:12" ht="21" customHeight="1" x14ac:dyDescent="0.25">
      <c r="A86" s="2"/>
      <c r="B86" s="132"/>
      <c r="C86" s="52"/>
      <c r="D86" s="126" t="s">
        <v>71</v>
      </c>
      <c r="E86" s="126"/>
      <c r="F86" s="149">
        <v>4223599.72</v>
      </c>
      <c r="G86" s="149">
        <v>4223599.72</v>
      </c>
      <c r="H86" s="81">
        <f>+F86-G86</f>
        <v>0</v>
      </c>
      <c r="I86" s="149">
        <v>4223599.72</v>
      </c>
      <c r="J86" s="81">
        <f>+F86-I86</f>
        <v>0</v>
      </c>
      <c r="K86" s="149">
        <v>4223599.72</v>
      </c>
      <c r="L86" s="81">
        <f t="shared" ref="L86:L94" si="39">+F86-K86</f>
        <v>0</v>
      </c>
    </row>
    <row r="87" spans="1:12" ht="21" hidden="1" customHeight="1" x14ac:dyDescent="0.25">
      <c r="A87" s="2"/>
      <c r="B87" s="132"/>
      <c r="C87" s="52"/>
      <c r="D87" s="126" t="s">
        <v>72</v>
      </c>
      <c r="E87" s="126"/>
      <c r="F87" s="149">
        <v>0</v>
      </c>
      <c r="G87" s="149">
        <v>0</v>
      </c>
      <c r="H87" s="81">
        <f t="shared" ref="H87:H93" si="40">+F87-G87</f>
        <v>0</v>
      </c>
      <c r="I87" s="149">
        <v>0</v>
      </c>
      <c r="J87" s="81">
        <f t="shared" ref="J87:J93" si="41">+F87-I87</f>
        <v>0</v>
      </c>
      <c r="K87" s="149">
        <v>0</v>
      </c>
      <c r="L87" s="81">
        <f t="shared" si="39"/>
        <v>0</v>
      </c>
    </row>
    <row r="88" spans="1:12" ht="21" customHeight="1" x14ac:dyDescent="0.25">
      <c r="A88" s="2"/>
      <c r="B88" s="132"/>
      <c r="C88" s="52"/>
      <c r="D88" s="126" t="s">
        <v>73</v>
      </c>
      <c r="E88" s="126"/>
      <c r="F88" s="149">
        <v>889660.8</v>
      </c>
      <c r="G88" s="149">
        <v>889660.8</v>
      </c>
      <c r="H88" s="81">
        <f t="shared" si="40"/>
        <v>0</v>
      </c>
      <c r="I88" s="149">
        <v>899660.80000000005</v>
      </c>
      <c r="J88" s="81">
        <f t="shared" si="41"/>
        <v>-10000</v>
      </c>
      <c r="K88" s="149">
        <v>909660.8</v>
      </c>
      <c r="L88" s="81">
        <f t="shared" si="39"/>
        <v>-20000</v>
      </c>
    </row>
    <row r="89" spans="1:12" ht="21" customHeight="1" x14ac:dyDescent="0.25">
      <c r="A89" s="2"/>
      <c r="B89" s="132"/>
      <c r="C89" s="52"/>
      <c r="D89" s="126" t="s">
        <v>74</v>
      </c>
      <c r="E89" s="126"/>
      <c r="F89" s="149">
        <v>20884066.620000001</v>
      </c>
      <c r="G89" s="149">
        <v>20944066.620000001</v>
      </c>
      <c r="H89" s="81">
        <f t="shared" si="40"/>
        <v>-60000</v>
      </c>
      <c r="I89" s="149">
        <v>20390879.539999999</v>
      </c>
      <c r="J89" s="81">
        <f t="shared" si="41"/>
        <v>493187.08000000194</v>
      </c>
      <c r="K89" s="149">
        <v>20849924.539999999</v>
      </c>
      <c r="L89" s="81">
        <f t="shared" si="39"/>
        <v>34142.080000001937</v>
      </c>
    </row>
    <row r="90" spans="1:12" ht="21" customHeight="1" x14ac:dyDescent="0.25">
      <c r="A90" s="2"/>
      <c r="B90" s="132"/>
      <c r="C90" s="52"/>
      <c r="D90" s="126" t="s">
        <v>75</v>
      </c>
      <c r="E90" s="126"/>
      <c r="F90" s="149">
        <v>2670429.64</v>
      </c>
      <c r="G90" s="149">
        <v>2670429.64</v>
      </c>
      <c r="H90" s="81">
        <f t="shared" si="40"/>
        <v>0</v>
      </c>
      <c r="I90" s="149">
        <v>2670429.64</v>
      </c>
      <c r="J90" s="81">
        <f t="shared" si="41"/>
        <v>0</v>
      </c>
      <c r="K90" s="149">
        <v>2670429.64</v>
      </c>
      <c r="L90" s="81">
        <f t="shared" si="39"/>
        <v>0</v>
      </c>
    </row>
    <row r="91" spans="1:12" ht="21" customHeight="1" x14ac:dyDescent="0.25">
      <c r="A91" s="2"/>
      <c r="B91" s="132"/>
      <c r="C91" s="52"/>
      <c r="D91" s="126" t="s">
        <v>76</v>
      </c>
      <c r="E91" s="126"/>
      <c r="F91" s="149">
        <v>1646975.51</v>
      </c>
      <c r="G91" s="149">
        <v>1646975.51</v>
      </c>
      <c r="H91" s="81">
        <f t="shared" si="40"/>
        <v>0</v>
      </c>
      <c r="I91" s="149">
        <v>1646975.51</v>
      </c>
      <c r="J91" s="81">
        <f t="shared" si="41"/>
        <v>0</v>
      </c>
      <c r="K91" s="149">
        <v>1646975.51</v>
      </c>
      <c r="L91" s="81">
        <f t="shared" si="39"/>
        <v>0</v>
      </c>
    </row>
    <row r="92" spans="1:12" ht="21" hidden="1" customHeight="1" x14ac:dyDescent="0.25">
      <c r="A92" s="2"/>
      <c r="B92" s="132"/>
      <c r="C92" s="52"/>
      <c r="D92" s="126" t="s">
        <v>77</v>
      </c>
      <c r="E92" s="126"/>
      <c r="F92" s="149">
        <v>0</v>
      </c>
      <c r="G92" s="149">
        <v>0</v>
      </c>
      <c r="H92" s="81">
        <f t="shared" si="40"/>
        <v>0</v>
      </c>
      <c r="I92" s="149">
        <v>0</v>
      </c>
      <c r="J92" s="81">
        <f t="shared" si="41"/>
        <v>0</v>
      </c>
      <c r="K92" s="149">
        <v>0</v>
      </c>
      <c r="L92" s="81">
        <f t="shared" si="39"/>
        <v>0</v>
      </c>
    </row>
    <row r="93" spans="1:12" ht="21" hidden="1" customHeight="1" x14ac:dyDescent="0.25">
      <c r="A93" s="2"/>
      <c r="B93" s="132"/>
      <c r="C93" s="52"/>
      <c r="D93" s="126" t="s">
        <v>78</v>
      </c>
      <c r="E93" s="126"/>
      <c r="F93" s="149">
        <v>0</v>
      </c>
      <c r="G93" s="149">
        <v>0</v>
      </c>
      <c r="H93" s="81">
        <f t="shared" si="40"/>
        <v>0</v>
      </c>
      <c r="I93" s="149">
        <v>55997.5</v>
      </c>
      <c r="J93" s="81">
        <f t="shared" si="41"/>
        <v>-55997.5</v>
      </c>
      <c r="K93" s="149">
        <v>55997.5</v>
      </c>
      <c r="L93" s="81">
        <f t="shared" si="39"/>
        <v>-55997.5</v>
      </c>
    </row>
    <row r="94" spans="1:12" ht="21" customHeight="1" x14ac:dyDescent="0.25">
      <c r="A94" s="2"/>
      <c r="B94" s="132"/>
      <c r="C94" s="52"/>
      <c r="D94" s="126" t="s">
        <v>114</v>
      </c>
      <c r="E94" s="126"/>
      <c r="F94" s="87">
        <f>475190.5+1245.5+978.77</f>
        <v>477414.77</v>
      </c>
      <c r="G94" s="87">
        <f>475190.5+1245.5+978.77</f>
        <v>477414.77</v>
      </c>
      <c r="H94" s="82">
        <f>+F94-G94</f>
        <v>0</v>
      </c>
      <c r="I94" s="87">
        <f>475190.5+1245.5+978.77</f>
        <v>477414.77</v>
      </c>
      <c r="J94" s="82">
        <f>+F94-I94</f>
        <v>0</v>
      </c>
      <c r="K94" s="87">
        <f>475190.5+1245.5+978.77</f>
        <v>477414.77</v>
      </c>
      <c r="L94" s="81">
        <f t="shared" si="39"/>
        <v>0</v>
      </c>
    </row>
    <row r="95" spans="1:12" ht="21" customHeight="1" x14ac:dyDescent="0.3">
      <c r="A95" s="2"/>
      <c r="B95" s="132"/>
      <c r="C95" s="42" t="s">
        <v>79</v>
      </c>
      <c r="D95" s="42"/>
      <c r="E95" s="124"/>
      <c r="F95" s="148">
        <f t="shared" ref="F95:L95" si="42">SUM(F96:F98)</f>
        <v>46216987.689999998</v>
      </c>
      <c r="G95" s="148">
        <f t="shared" ref="G95" si="43">SUM(G96:G98)</f>
        <v>46216987.689999998</v>
      </c>
      <c r="H95" s="75">
        <f t="shared" si="42"/>
        <v>0</v>
      </c>
      <c r="I95" s="148">
        <f t="shared" si="42"/>
        <v>46216987.689999998</v>
      </c>
      <c r="J95" s="75">
        <f t="shared" si="42"/>
        <v>0</v>
      </c>
      <c r="K95" s="148">
        <f>SUM(K96:K98)</f>
        <v>46216987.689999998</v>
      </c>
      <c r="L95" s="75">
        <f t="shared" si="42"/>
        <v>0</v>
      </c>
    </row>
    <row r="96" spans="1:12" ht="21" customHeight="1" x14ac:dyDescent="0.25">
      <c r="A96" s="2"/>
      <c r="B96" s="132"/>
      <c r="C96" s="52"/>
      <c r="D96" s="126" t="s">
        <v>80</v>
      </c>
      <c r="E96" s="126"/>
      <c r="F96" s="149">
        <v>14032640.65</v>
      </c>
      <c r="G96" s="149">
        <v>14032640.65</v>
      </c>
      <c r="H96" s="81">
        <f>+F96-G96</f>
        <v>0</v>
      </c>
      <c r="I96" s="149">
        <v>14032640.65</v>
      </c>
      <c r="J96" s="81">
        <f>+F96-I96</f>
        <v>0</v>
      </c>
      <c r="K96" s="149">
        <v>14032640.65</v>
      </c>
      <c r="L96" s="81">
        <f t="shared" ref="L96:L98" si="44">+F96-K96</f>
        <v>0</v>
      </c>
    </row>
    <row r="97" spans="1:17" ht="21" customHeight="1" x14ac:dyDescent="0.25">
      <c r="A97" s="2"/>
      <c r="B97" s="132"/>
      <c r="C97" s="52"/>
      <c r="D97" s="126" t="s">
        <v>81</v>
      </c>
      <c r="E97" s="126"/>
      <c r="F97" s="149">
        <v>28571428.57</v>
      </c>
      <c r="G97" s="149">
        <v>28571428.57</v>
      </c>
      <c r="H97" s="81">
        <f>+F97-G97</f>
        <v>0</v>
      </c>
      <c r="I97" s="149">
        <v>28571428.57</v>
      </c>
      <c r="J97" s="81">
        <f>+F97-I97</f>
        <v>0</v>
      </c>
      <c r="K97" s="149">
        <v>28571428.57</v>
      </c>
      <c r="L97" s="81">
        <f t="shared" si="44"/>
        <v>0</v>
      </c>
    </row>
    <row r="98" spans="1:17" ht="21" customHeight="1" x14ac:dyDescent="0.25">
      <c r="A98" s="2"/>
      <c r="B98" s="132"/>
      <c r="C98" s="52"/>
      <c r="D98" s="126" t="s">
        <v>82</v>
      </c>
      <c r="E98" s="126"/>
      <c r="F98" s="150">
        <v>3612918.47</v>
      </c>
      <c r="G98" s="150">
        <v>3612918.47</v>
      </c>
      <c r="H98" s="104">
        <f>+F98-G98</f>
        <v>0</v>
      </c>
      <c r="I98" s="150">
        <v>3612918.47</v>
      </c>
      <c r="J98" s="104">
        <f>+F98-I98</f>
        <v>0</v>
      </c>
      <c r="K98" s="150">
        <v>3612918.47</v>
      </c>
      <c r="L98" s="81">
        <f t="shared" si="44"/>
        <v>0</v>
      </c>
    </row>
    <row r="99" spans="1:17" ht="21" customHeight="1" x14ac:dyDescent="0.25">
      <c r="A99" s="2"/>
      <c r="B99" s="132"/>
      <c r="C99" s="52"/>
      <c r="D99" s="126"/>
      <c r="E99" s="126"/>
      <c r="F99" s="149"/>
      <c r="G99" s="149"/>
      <c r="H99" s="84"/>
      <c r="I99" s="149"/>
      <c r="J99" s="151"/>
      <c r="K99" s="149"/>
      <c r="L99" s="151"/>
    </row>
    <row r="100" spans="1:17" ht="21" customHeight="1" x14ac:dyDescent="0.3">
      <c r="A100" s="2"/>
      <c r="B100" s="132"/>
      <c r="C100" s="42" t="s">
        <v>111</v>
      </c>
      <c r="D100" s="126"/>
      <c r="E100" s="126"/>
      <c r="F100" s="148">
        <f>+F101</f>
        <v>1488764</v>
      </c>
      <c r="G100" s="148">
        <f>+G101</f>
        <v>1488764</v>
      </c>
      <c r="H100" s="152">
        <f>+F100-G100</f>
        <v>0</v>
      </c>
      <c r="I100" s="148">
        <f>+I101</f>
        <v>1488764</v>
      </c>
      <c r="J100" s="152">
        <f>+F100-I100</f>
        <v>0</v>
      </c>
      <c r="K100" s="148">
        <f>+K101</f>
        <v>1488764</v>
      </c>
      <c r="L100" s="152">
        <f>+L101</f>
        <v>0</v>
      </c>
    </row>
    <row r="101" spans="1:17" ht="21" customHeight="1" x14ac:dyDescent="0.25">
      <c r="A101" s="2"/>
      <c r="B101" s="132"/>
      <c r="C101" s="52"/>
      <c r="D101" s="126" t="s">
        <v>112</v>
      </c>
      <c r="E101" s="126"/>
      <c r="F101" s="149">
        <v>1488764</v>
      </c>
      <c r="G101" s="149">
        <v>1488764</v>
      </c>
      <c r="H101" s="153">
        <f>+F101-G101</f>
        <v>0</v>
      </c>
      <c r="I101" s="149">
        <v>1488764</v>
      </c>
      <c r="J101" s="154">
        <f>+F101-I101</f>
        <v>0</v>
      </c>
      <c r="K101" s="149">
        <v>1488764</v>
      </c>
      <c r="L101" s="153">
        <f>+F101-K101</f>
        <v>0</v>
      </c>
    </row>
    <row r="102" spans="1:17" ht="21" customHeight="1" x14ac:dyDescent="0.25">
      <c r="A102" s="2"/>
      <c r="B102" s="132"/>
      <c r="C102" s="52"/>
      <c r="D102" s="52"/>
      <c r="E102" s="124"/>
      <c r="F102" s="155"/>
      <c r="G102" s="155"/>
      <c r="H102" s="54"/>
      <c r="I102" s="155"/>
      <c r="J102" s="54"/>
      <c r="K102" s="155"/>
      <c r="L102" s="54"/>
    </row>
    <row r="103" spans="1:17" ht="21" customHeight="1" x14ac:dyDescent="0.3">
      <c r="A103" s="2"/>
      <c r="B103" s="123" t="s">
        <v>12</v>
      </c>
      <c r="C103" s="42"/>
      <c r="D103" s="42"/>
      <c r="E103" s="124"/>
      <c r="F103" s="57">
        <f t="shared" ref="F103:L103" si="45">SUM(F104:F107)</f>
        <v>103481609.90000001</v>
      </c>
      <c r="G103" s="57">
        <f t="shared" ref="G103" si="46">SUM(G104:G107)</f>
        <v>103541609.90000001</v>
      </c>
      <c r="H103" s="57">
        <f t="shared" si="45"/>
        <v>-60000</v>
      </c>
      <c r="I103" s="57">
        <f t="shared" si="45"/>
        <v>96483225.210000008</v>
      </c>
      <c r="J103" s="57">
        <f t="shared" si="45"/>
        <v>6998384.6900000013</v>
      </c>
      <c r="K103" s="57">
        <f>SUM(K104:K107)</f>
        <v>95643199.760000005</v>
      </c>
      <c r="L103" s="57">
        <f t="shared" si="45"/>
        <v>7838410.1400000006</v>
      </c>
      <c r="P103" s="62"/>
    </row>
    <row r="104" spans="1:17" ht="21" customHeight="1" x14ac:dyDescent="0.25">
      <c r="A104" s="2"/>
      <c r="B104" s="132"/>
      <c r="C104" s="126" t="s">
        <v>83</v>
      </c>
      <c r="D104" s="48"/>
      <c r="E104" s="126"/>
      <c r="F104" s="156">
        <v>43060613.240000002</v>
      </c>
      <c r="G104" s="156">
        <v>43060613.240000002</v>
      </c>
      <c r="H104" s="157">
        <f>+F104-G104</f>
        <v>0</v>
      </c>
      <c r="I104" s="156">
        <v>35802360.600000001</v>
      </c>
      <c r="J104" s="157">
        <f>+F104-I104</f>
        <v>7258252.6400000006</v>
      </c>
      <c r="K104" s="156">
        <v>35802360.600000001</v>
      </c>
      <c r="L104" s="81">
        <f t="shared" ref="L104:L106" si="47">+F104-K104</f>
        <v>7258252.6400000006</v>
      </c>
    </row>
    <row r="105" spans="1:17" ht="21" customHeight="1" x14ac:dyDescent="0.25">
      <c r="A105" s="2"/>
      <c r="B105" s="132"/>
      <c r="C105" s="126" t="s">
        <v>84</v>
      </c>
      <c r="D105" s="48"/>
      <c r="E105" s="126"/>
      <c r="F105" s="156">
        <f>50356324.84-1148158.07</f>
        <v>49208166.770000003</v>
      </c>
      <c r="G105" s="156">
        <f>50356324.84-1148158.07</f>
        <v>49208166.770000003</v>
      </c>
      <c r="H105" s="157">
        <f>+F105-G105</f>
        <v>0</v>
      </c>
      <c r="I105" s="156">
        <f>50356324.84-1148158.07</f>
        <v>49208166.770000003</v>
      </c>
      <c r="J105" s="157">
        <f>+F105-I105</f>
        <v>0</v>
      </c>
      <c r="K105" s="156">
        <f>50356324.84-1148158.07</f>
        <v>49208166.770000003</v>
      </c>
      <c r="L105" s="81">
        <f t="shared" si="47"/>
        <v>0</v>
      </c>
    </row>
    <row r="106" spans="1:17" ht="21" customHeight="1" x14ac:dyDescent="0.25">
      <c r="A106" s="2"/>
      <c r="B106" s="132"/>
      <c r="C106" s="126" t="s">
        <v>106</v>
      </c>
      <c r="D106" s="48"/>
      <c r="E106" s="126"/>
      <c r="F106" s="156">
        <v>11212829.890000001</v>
      </c>
      <c r="G106" s="156">
        <v>11272829.890000001</v>
      </c>
      <c r="H106" s="157">
        <f>+F106-G106</f>
        <v>-60000</v>
      </c>
      <c r="I106" s="156">
        <v>11472697.84</v>
      </c>
      <c r="J106" s="157">
        <f>+F106-I106</f>
        <v>-259867.94999999925</v>
      </c>
      <c r="K106" s="156">
        <v>10632672.390000001</v>
      </c>
      <c r="L106" s="81">
        <f t="shared" si="47"/>
        <v>580157.5</v>
      </c>
    </row>
    <row r="107" spans="1:17" ht="21" hidden="1" customHeight="1" x14ac:dyDescent="0.25">
      <c r="A107" s="2"/>
      <c r="B107" s="132"/>
      <c r="C107" s="126" t="s">
        <v>116</v>
      </c>
      <c r="D107" s="48"/>
      <c r="E107" s="126"/>
      <c r="F107" s="61">
        <v>0</v>
      </c>
      <c r="G107" s="61">
        <v>0</v>
      </c>
      <c r="H107" s="45">
        <f>+F107-G107</f>
        <v>0</v>
      </c>
      <c r="I107" s="61">
        <v>0</v>
      </c>
      <c r="J107" s="45">
        <f>+F107-I107</f>
        <v>0</v>
      </c>
      <c r="K107" s="61">
        <v>0</v>
      </c>
      <c r="L107" s="45">
        <f>+H107-K107</f>
        <v>0</v>
      </c>
    </row>
    <row r="108" spans="1:17" ht="21" customHeight="1" x14ac:dyDescent="0.25">
      <c r="A108" s="2"/>
      <c r="B108" s="132"/>
      <c r="C108" s="52"/>
      <c r="D108" s="52"/>
      <c r="E108" s="124"/>
      <c r="F108" s="155"/>
      <c r="G108" s="155"/>
      <c r="H108" s="155"/>
      <c r="I108" s="155"/>
      <c r="J108" s="155"/>
      <c r="K108" s="155"/>
      <c r="L108" s="155"/>
      <c r="O108" s="46"/>
      <c r="Q108" s="1"/>
    </row>
    <row r="109" spans="1:17" ht="21" customHeight="1" x14ac:dyDescent="0.3">
      <c r="A109" s="2"/>
      <c r="B109" s="123" t="s">
        <v>13</v>
      </c>
      <c r="C109" s="42"/>
      <c r="D109" s="42"/>
      <c r="E109" s="124"/>
      <c r="F109" s="158">
        <f t="shared" ref="F109:L109" si="48">F110+F111</f>
        <v>-228070570.06999999</v>
      </c>
      <c r="G109" s="158">
        <f t="shared" ref="G109" si="49">G110+G111</f>
        <v>-228216296.20999998</v>
      </c>
      <c r="H109" s="158">
        <f t="shared" si="48"/>
        <v>145726.14000000001</v>
      </c>
      <c r="I109" s="158">
        <f t="shared" si="48"/>
        <v>-228569661.51999998</v>
      </c>
      <c r="J109" s="158">
        <f t="shared" si="48"/>
        <v>499091.44999999646</v>
      </c>
      <c r="K109" s="158">
        <f>K110+K111</f>
        <v>-226817618.71000001</v>
      </c>
      <c r="L109" s="158">
        <f t="shared" si="48"/>
        <v>-1252951.3599999917</v>
      </c>
    </row>
    <row r="110" spans="1:17" ht="21" customHeight="1" x14ac:dyDescent="0.25">
      <c r="A110" s="2"/>
      <c r="B110" s="132"/>
      <c r="C110" s="126" t="s">
        <v>87</v>
      </c>
      <c r="D110" s="48"/>
      <c r="E110" s="126"/>
      <c r="F110" s="156">
        <v>-228309793.56999999</v>
      </c>
      <c r="G110" s="156">
        <v>-228369793.56999999</v>
      </c>
      <c r="H110" s="157">
        <f>+F110-G110</f>
        <v>60000</v>
      </c>
      <c r="I110" s="156">
        <v>-227865259.72999999</v>
      </c>
      <c r="J110" s="157">
        <f>+F110-I110</f>
        <v>-444533.84000000358</v>
      </c>
      <c r="K110" s="156">
        <v>-227025234.28</v>
      </c>
      <c r="L110" s="81">
        <f>+F110-K110</f>
        <v>-1284559.2899999917</v>
      </c>
    </row>
    <row r="111" spans="1:17" ht="21" customHeight="1" x14ac:dyDescent="0.25">
      <c r="A111" s="2"/>
      <c r="B111" s="132"/>
      <c r="C111" s="126" t="s">
        <v>85</v>
      </c>
      <c r="D111" s="48"/>
      <c r="E111" s="126"/>
      <c r="F111" s="63">
        <v>239223.5</v>
      </c>
      <c r="G111" s="63">
        <v>153497.35999999999</v>
      </c>
      <c r="H111" s="51">
        <f>+F111-G111</f>
        <v>85726.140000000014</v>
      </c>
      <c r="I111" s="63">
        <v>-704401.79</v>
      </c>
      <c r="J111" s="51">
        <f>+F111-I111</f>
        <v>943625.29</v>
      </c>
      <c r="K111" s="63">
        <v>207615.57</v>
      </c>
      <c r="L111" s="81">
        <f t="shared" ref="L111" si="50">+F111-K111</f>
        <v>31607.929999999993</v>
      </c>
      <c r="P111" s="46"/>
    </row>
    <row r="112" spans="1:17" ht="21" customHeight="1" x14ac:dyDescent="0.3">
      <c r="A112" s="2"/>
      <c r="B112" s="137"/>
      <c r="C112" s="138"/>
      <c r="D112" s="138"/>
      <c r="E112" s="159" t="s">
        <v>14</v>
      </c>
      <c r="F112" s="39">
        <f t="shared" ref="F112:L112" si="51">F83+F103+F109</f>
        <v>-1949889.7299999893</v>
      </c>
      <c r="G112" s="39">
        <f t="shared" si="51"/>
        <v>-1975615.869999975</v>
      </c>
      <c r="H112" s="39">
        <f t="shared" si="51"/>
        <v>25726.140000000014</v>
      </c>
      <c r="I112" s="39">
        <f t="shared" si="51"/>
        <v>-9874555.4499999881</v>
      </c>
      <c r="J112" s="39">
        <f t="shared" si="51"/>
        <v>7924665.7199999997</v>
      </c>
      <c r="K112" s="39">
        <f t="shared" si="51"/>
        <v>-9024493.0900000036</v>
      </c>
      <c r="L112" s="39">
        <f t="shared" si="51"/>
        <v>7074603.3600000106</v>
      </c>
    </row>
    <row r="113" spans="1:15" ht="15.75" x14ac:dyDescent="0.25">
      <c r="A113" s="2"/>
      <c r="B113" s="132"/>
      <c r="C113" s="52"/>
      <c r="D113" s="52"/>
      <c r="E113" s="124"/>
      <c r="F113" s="54"/>
      <c r="G113" s="54"/>
      <c r="H113" s="160"/>
      <c r="I113" s="54"/>
      <c r="J113" s="160"/>
      <c r="K113" s="54"/>
      <c r="L113" s="160"/>
    </row>
    <row r="114" spans="1:15" ht="21" customHeight="1" thickBot="1" x14ac:dyDescent="0.35">
      <c r="A114" s="2"/>
      <c r="B114" s="142" t="s">
        <v>86</v>
      </c>
      <c r="C114" s="143"/>
      <c r="D114" s="143"/>
      <c r="E114" s="161"/>
      <c r="F114" s="162">
        <f>F112+F80</f>
        <v>110664960.06</v>
      </c>
      <c r="G114" s="162">
        <f>G112+G80</f>
        <v>110740260.01000002</v>
      </c>
      <c r="H114" s="162">
        <f>H112+H80</f>
        <v>-75299.949999999953</v>
      </c>
      <c r="I114" s="162">
        <f>I112+I80</f>
        <v>103061577.88000001</v>
      </c>
      <c r="J114" s="162">
        <f>+F114-I114</f>
        <v>7603382.1799999923</v>
      </c>
      <c r="K114" s="162">
        <f>K112+K80</f>
        <v>104162086.99999999</v>
      </c>
      <c r="L114" s="162">
        <f>+F114-K114</f>
        <v>6502873.0600000173</v>
      </c>
    </row>
    <row r="115" spans="1:15" ht="15" x14ac:dyDescent="0.25">
      <c r="A115" s="2"/>
      <c r="B115" s="163"/>
      <c r="C115" s="163"/>
      <c r="D115" s="163"/>
      <c r="E115" s="163"/>
      <c r="F115" s="163"/>
      <c r="G115" s="163"/>
      <c r="H115" s="163"/>
      <c r="I115" s="163"/>
      <c r="K115" s="163"/>
    </row>
    <row r="116" spans="1:15" ht="15" x14ac:dyDescent="0.25">
      <c r="A116" s="2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</row>
    <row r="117" spans="1:15" ht="15" x14ac:dyDescent="0.25">
      <c r="A117" s="2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</row>
    <row r="118" spans="1:15" ht="15" x14ac:dyDescent="0.25">
      <c r="A118" s="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</row>
    <row r="119" spans="1:15" ht="15" x14ac:dyDescent="0.25">
      <c r="A119" s="2"/>
      <c r="B119" s="3"/>
      <c r="C119" s="3"/>
      <c r="D119" s="3"/>
      <c r="E119" s="3"/>
      <c r="F119" s="164"/>
      <c r="G119" s="164"/>
      <c r="H119" s="164"/>
      <c r="I119" s="164"/>
      <c r="J119" s="2"/>
      <c r="K119" s="164"/>
      <c r="L119" s="2"/>
      <c r="M119" s="2"/>
      <c r="N119" s="2"/>
      <c r="O119" s="2"/>
    </row>
    <row r="120" spans="1:15" s="166" customFormat="1" ht="21.75" customHeight="1" x14ac:dyDescent="0.25">
      <c r="A120" s="165"/>
      <c r="B120" s="165"/>
      <c r="C120" s="305" t="s">
        <v>154</v>
      </c>
      <c r="D120" s="305"/>
      <c r="E120" s="305"/>
      <c r="F120" s="305"/>
      <c r="G120" s="305"/>
      <c r="H120" s="305"/>
      <c r="I120" s="305"/>
      <c r="J120" s="305"/>
      <c r="K120" s="305"/>
      <c r="L120" s="305"/>
      <c r="M120" s="165"/>
      <c r="N120" s="165"/>
      <c r="O120" s="165"/>
    </row>
    <row r="121" spans="1:15" ht="15" x14ac:dyDescent="0.25">
      <c r="A121" s="2"/>
      <c r="B121" s="3"/>
      <c r="C121" s="3"/>
      <c r="D121" s="3"/>
      <c r="E121" s="3"/>
      <c r="F121" s="164"/>
      <c r="G121" s="164"/>
      <c r="H121" s="164"/>
      <c r="I121" s="164"/>
      <c r="J121" s="2"/>
      <c r="K121" s="164"/>
      <c r="L121" s="2"/>
      <c r="M121" s="2"/>
      <c r="N121" s="2"/>
      <c r="O121" s="2"/>
    </row>
    <row r="122" spans="1:15" ht="15" x14ac:dyDescent="0.25">
      <c r="A122" s="2"/>
      <c r="B122" s="3"/>
      <c r="C122" s="3"/>
      <c r="D122" s="3"/>
      <c r="E122" s="3"/>
      <c r="F122" s="164"/>
      <c r="G122" s="164"/>
      <c r="H122" s="164"/>
      <c r="I122" s="164"/>
      <c r="J122" s="2"/>
      <c r="K122" s="164"/>
      <c r="L122" s="2"/>
      <c r="M122" s="2"/>
      <c r="N122" s="2"/>
      <c r="O122" s="2"/>
    </row>
    <row r="123" spans="1:15" ht="1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167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"/>
      <c r="I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"/>
      <c r="I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2"/>
    </row>
  </sheetData>
  <mergeCells count="6">
    <mergeCell ref="C120:L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2016-08-08T15:35:08Z</cp:lastPrinted>
  <dcterms:created xsi:type="dcterms:W3CDTF">2004-04-13T04:53:39Z</dcterms:created>
  <dcterms:modified xsi:type="dcterms:W3CDTF">2016-08-10T22:00:52Z</dcterms:modified>
</cp:coreProperties>
</file>