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0215" windowHeight="9915" firstSheet="1" activeTab="2"/>
  </bookViews>
  <sheets>
    <sheet name="Balance-Anexo1" sheetId="1" r:id="rId1"/>
    <sheet name="Resultados-Anexo2A" sheetId="6" r:id="rId2"/>
    <sheet name="Balance-Anexo1A" sheetId="5" r:id="rId3"/>
    <sheet name="Resultados-Anexo 2" sheetId="2" r:id="rId4"/>
    <sheet name="Cambios Patrimonio" sheetId="8" r:id="rId5"/>
    <sheet name="Flujo de Efectivo 2015" sheetId="9" r:id="rId6"/>
  </sheets>
  <definedNames>
    <definedName name="_xlnm.Print_Area" localSheetId="0">'Balance-Anexo1'!$B$2:$S$58</definedName>
    <definedName name="_xlnm.Print_Area" localSheetId="2">'Balance-Anexo1A'!$A$2:$K$123</definedName>
    <definedName name="_xlnm.Print_Area" localSheetId="3">'Resultados-Anexo 2'!$B$2:$P$47</definedName>
    <definedName name="_xlnm.Print_Titles" localSheetId="2">'Balance-Anexo1A'!$2:$5</definedName>
  </definedNames>
  <calcPr calcId="145621"/>
</workbook>
</file>

<file path=xl/calcChain.xml><?xml version="1.0" encoding="utf-8"?>
<calcChain xmlns="http://schemas.openxmlformats.org/spreadsheetml/2006/main">
  <c r="J21" i="9" l="1"/>
  <c r="H21" i="9"/>
  <c r="M27" i="2" l="1"/>
  <c r="M34" i="2"/>
  <c r="M32" i="2"/>
  <c r="H25" i="9" l="1"/>
  <c r="H44" i="9"/>
  <c r="P37" i="1" l="1"/>
  <c r="P36" i="1"/>
  <c r="P35" i="1"/>
  <c r="P34" i="1"/>
  <c r="P28" i="1"/>
  <c r="P27" i="1"/>
  <c r="P26" i="1"/>
  <c r="P19" i="1"/>
  <c r="P17" i="1"/>
  <c r="P16" i="1"/>
  <c r="P15" i="1"/>
  <c r="P14" i="1"/>
  <c r="P39" i="1"/>
  <c r="P30" i="1"/>
  <c r="P42" i="1" l="1"/>
  <c r="D32" i="6"/>
  <c r="D30" i="6" l="1"/>
  <c r="G27" i="6" l="1"/>
  <c r="H37" i="6"/>
  <c r="G35" i="6"/>
  <c r="E32" i="6"/>
  <c r="E30" i="6"/>
  <c r="E27" i="6" s="1"/>
  <c r="G109" i="5"/>
  <c r="G105" i="5"/>
  <c r="G103" i="5"/>
  <c r="G100" i="5"/>
  <c r="G95" i="5"/>
  <c r="G94" i="5"/>
  <c r="G84" i="5"/>
  <c r="G83" i="5" s="1"/>
  <c r="G78" i="5"/>
  <c r="G76" i="5"/>
  <c r="G72" i="5"/>
  <c r="G58" i="5"/>
  <c r="G51" i="5"/>
  <c r="G48" i="5"/>
  <c r="G45" i="5" s="1"/>
  <c r="G38" i="5"/>
  <c r="G34" i="5"/>
  <c r="G29" i="5"/>
  <c r="G24" i="5"/>
  <c r="G23" i="5"/>
  <c r="G22" i="5" s="1"/>
  <c r="G19" i="5"/>
  <c r="G14" i="5" s="1"/>
  <c r="H32" i="6" l="1"/>
  <c r="D27" i="6"/>
  <c r="F27" i="6" s="1"/>
  <c r="I37" i="8" l="1"/>
  <c r="E35" i="6" l="1"/>
  <c r="D35" i="6"/>
  <c r="H34" i="2" s="1"/>
  <c r="F37" i="6"/>
  <c r="F35" i="6" l="1"/>
  <c r="K34" i="2"/>
  <c r="E17" i="6"/>
  <c r="G66" i="5" l="1"/>
  <c r="G80" i="5" s="1"/>
  <c r="K37" i="8" l="1"/>
  <c r="K27" i="2" l="1"/>
  <c r="H27" i="2"/>
  <c r="E9" i="6" l="1"/>
  <c r="F32" i="6"/>
  <c r="M26" i="2" l="1"/>
  <c r="M25" i="2"/>
  <c r="M24" i="2"/>
  <c r="M23" i="2"/>
  <c r="M28" i="2" l="1"/>
  <c r="H31" i="6"/>
  <c r="G8" i="5" l="1"/>
  <c r="G61" i="5" l="1"/>
  <c r="L17" i="1" l="1"/>
  <c r="L16" i="1"/>
  <c r="F105" i="5"/>
  <c r="L35" i="1"/>
  <c r="L27" i="1"/>
  <c r="K26" i="2"/>
  <c r="H26" i="2"/>
  <c r="F31" i="6"/>
  <c r="J52" i="5"/>
  <c r="J53" i="5"/>
  <c r="J54" i="5"/>
  <c r="J55" i="5"/>
  <c r="J56" i="5"/>
  <c r="I94" i="5"/>
  <c r="I84" i="5" s="1"/>
  <c r="I83" i="5" s="1"/>
  <c r="H14" i="6"/>
  <c r="H13" i="6"/>
  <c r="J10" i="8"/>
  <c r="M19" i="2"/>
  <c r="M18" i="2"/>
  <c r="M16" i="2"/>
  <c r="M17" i="2"/>
  <c r="L28" i="1"/>
  <c r="L18" i="1"/>
  <c r="H25" i="5"/>
  <c r="H26" i="5"/>
  <c r="H27" i="5"/>
  <c r="L19" i="1"/>
  <c r="K19" i="2"/>
  <c r="H19" i="2"/>
  <c r="K17" i="2"/>
  <c r="H17" i="2"/>
  <c r="K16" i="2"/>
  <c r="H16" i="2"/>
  <c r="K18" i="2"/>
  <c r="H18" i="2"/>
  <c r="F13" i="6"/>
  <c r="F14" i="6"/>
  <c r="H73" i="5"/>
  <c r="H67" i="5"/>
  <c r="H68" i="5"/>
  <c r="H69" i="5"/>
  <c r="H70" i="5"/>
  <c r="J106" i="5"/>
  <c r="F94" i="5"/>
  <c r="E29" i="8"/>
  <c r="J29" i="8"/>
  <c r="G29" i="8"/>
  <c r="H32" i="8"/>
  <c r="K32" i="8" s="1"/>
  <c r="G35" i="8"/>
  <c r="F35" i="8"/>
  <c r="F29" i="8"/>
  <c r="G26" i="8"/>
  <c r="F26" i="8"/>
  <c r="G22" i="8"/>
  <c r="F22" i="8"/>
  <c r="G10" i="8"/>
  <c r="F10" i="8"/>
  <c r="H49" i="5"/>
  <c r="D9" i="6"/>
  <c r="F9" i="6" s="1"/>
  <c r="F103" i="5"/>
  <c r="I35" i="1" s="1"/>
  <c r="H106" i="5"/>
  <c r="H78" i="5"/>
  <c r="I66" i="5"/>
  <c r="I58" i="5"/>
  <c r="N19" i="1" s="1"/>
  <c r="I48" i="5"/>
  <c r="I45" i="5" s="1"/>
  <c r="N17" i="1" s="1"/>
  <c r="H28" i="6"/>
  <c r="G17" i="6"/>
  <c r="G39" i="6"/>
  <c r="G42" i="6" s="1"/>
  <c r="G9" i="6"/>
  <c r="G23" i="6" s="1"/>
  <c r="I109" i="5"/>
  <c r="I103" i="5"/>
  <c r="I95" i="5"/>
  <c r="I72" i="5"/>
  <c r="N27" i="1" s="1"/>
  <c r="I100" i="5"/>
  <c r="I51" i="5"/>
  <c r="N18" i="1" s="1"/>
  <c r="I34" i="5"/>
  <c r="I29" i="5"/>
  <c r="I24" i="5"/>
  <c r="I19" i="5"/>
  <c r="I14" i="5" s="1"/>
  <c r="N15" i="1" s="1"/>
  <c r="I8" i="5"/>
  <c r="N14" i="1" s="1"/>
  <c r="E39" i="6"/>
  <c r="N36" i="1"/>
  <c r="J67" i="5"/>
  <c r="J19" i="9"/>
  <c r="J45" i="9"/>
  <c r="J37" i="9"/>
  <c r="H45" i="9"/>
  <c r="H37" i="9"/>
  <c r="I35" i="8"/>
  <c r="I29" i="8"/>
  <c r="E26" i="8"/>
  <c r="H27" i="8"/>
  <c r="J26" i="8"/>
  <c r="I26" i="8"/>
  <c r="E22" i="8"/>
  <c r="J22" i="8"/>
  <c r="I22" i="8"/>
  <c r="H25" i="8"/>
  <c r="K25" i="8" s="1"/>
  <c r="J101" i="5"/>
  <c r="N37" i="1"/>
  <c r="M15" i="2"/>
  <c r="M14" i="2"/>
  <c r="K15" i="2"/>
  <c r="K24" i="2"/>
  <c r="H94" i="5"/>
  <c r="L37" i="1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J100" i="5"/>
  <c r="H105" i="5"/>
  <c r="H107" i="5"/>
  <c r="H101" i="5"/>
  <c r="F95" i="5"/>
  <c r="F66" i="5"/>
  <c r="I26" i="1" s="1"/>
  <c r="F72" i="5"/>
  <c r="I27" i="1" s="1"/>
  <c r="H14" i="2"/>
  <c r="H15" i="2"/>
  <c r="H24" i="2"/>
  <c r="H25" i="2"/>
  <c r="H37" i="8"/>
  <c r="H23" i="8"/>
  <c r="H24" i="8"/>
  <c r="K24" i="8" s="1"/>
  <c r="J27" i="5"/>
  <c r="J32" i="5"/>
  <c r="J110" i="5"/>
  <c r="J107" i="5"/>
  <c r="J105" i="5"/>
  <c r="J104" i="5"/>
  <c r="J85" i="5"/>
  <c r="J86" i="5"/>
  <c r="J87" i="5"/>
  <c r="J88" i="5"/>
  <c r="J89" i="5"/>
  <c r="J90" i="5"/>
  <c r="J91" i="5"/>
  <c r="J92" i="5"/>
  <c r="J93" i="5"/>
  <c r="J96" i="5"/>
  <c r="J97" i="5"/>
  <c r="J95" i="5"/>
  <c r="J98" i="5"/>
  <c r="J69" i="5"/>
  <c r="J68" i="5"/>
  <c r="J70" i="5"/>
  <c r="J73" i="5"/>
  <c r="J72" i="5" s="1"/>
  <c r="J74" i="5"/>
  <c r="J77" i="5"/>
  <c r="J79" i="5"/>
  <c r="J30" i="5"/>
  <c r="J31" i="5"/>
  <c r="J33" i="5"/>
  <c r="J25" i="5"/>
  <c r="J26" i="5"/>
  <c r="J28" i="5"/>
  <c r="J40" i="5"/>
  <c r="J41" i="5"/>
  <c r="J42" i="5"/>
  <c r="J35" i="5"/>
  <c r="J36" i="5"/>
  <c r="J37" i="5"/>
  <c r="J43" i="5"/>
  <c r="J49" i="5"/>
  <c r="J46" i="5"/>
  <c r="J47" i="5"/>
  <c r="J9" i="5"/>
  <c r="J10" i="5"/>
  <c r="J11" i="5"/>
  <c r="J12" i="5"/>
  <c r="J15" i="5"/>
  <c r="J16" i="5"/>
  <c r="J17" i="5"/>
  <c r="J18" i="5"/>
  <c r="J20" i="5"/>
  <c r="J59" i="5"/>
  <c r="J60" i="5"/>
  <c r="H33" i="8"/>
  <c r="K33" i="8" s="1"/>
  <c r="H30" i="8"/>
  <c r="K30" i="8" s="1"/>
  <c r="H31" i="8"/>
  <c r="E10" i="8"/>
  <c r="E9" i="8" s="1"/>
  <c r="E35" i="8"/>
  <c r="N35" i="1"/>
  <c r="H36" i="8"/>
  <c r="H11" i="8"/>
  <c r="H12" i="8"/>
  <c r="K12" i="8" s="1"/>
  <c r="H13" i="8"/>
  <c r="K13" i="8" s="1"/>
  <c r="H14" i="8"/>
  <c r="K14" i="8" s="1"/>
  <c r="H15" i="8"/>
  <c r="K15" i="8" s="1"/>
  <c r="H16" i="8"/>
  <c r="K16" i="8" s="1"/>
  <c r="H17" i="8"/>
  <c r="K17" i="8" s="1"/>
  <c r="H18" i="8"/>
  <c r="K18" i="8" s="1"/>
  <c r="H19" i="8"/>
  <c r="K19" i="8" s="1"/>
  <c r="H20" i="8"/>
  <c r="K20" i="8" s="1"/>
  <c r="H21" i="8"/>
  <c r="K21" i="8" s="1"/>
  <c r="I10" i="8"/>
  <c r="I9" i="8" s="1"/>
  <c r="G9" i="8"/>
  <c r="G38" i="8" s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P18" i="1" s="1"/>
  <c r="P21" i="1" s="1"/>
  <c r="F58" i="5"/>
  <c r="I19" i="1" s="1"/>
  <c r="H41" i="5"/>
  <c r="H32" i="5"/>
  <c r="D17" i="6"/>
  <c r="H20" i="5"/>
  <c r="K32" i="2"/>
  <c r="K25" i="2"/>
  <c r="H32" i="2"/>
  <c r="H10" i="6"/>
  <c r="H11" i="6"/>
  <c r="H12" i="6"/>
  <c r="H15" i="6"/>
  <c r="H18" i="6"/>
  <c r="H19" i="6"/>
  <c r="H20" i="6"/>
  <c r="H29" i="6"/>
  <c r="H36" i="6"/>
  <c r="H35" i="6" s="1"/>
  <c r="F36" i="6"/>
  <c r="F29" i="6"/>
  <c r="F28" i="6"/>
  <c r="F15" i="6"/>
  <c r="F12" i="6"/>
  <c r="F11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0" i="5"/>
  <c r="H31" i="5"/>
  <c r="H33" i="5"/>
  <c r="H28" i="5"/>
  <c r="H43" i="5"/>
  <c r="H60" i="5"/>
  <c r="H59" i="5"/>
  <c r="H47" i="5"/>
  <c r="H46" i="5"/>
  <c r="E4" i="2"/>
  <c r="J111" i="5"/>
  <c r="F109" i="5"/>
  <c r="H23" i="2"/>
  <c r="F9" i="8"/>
  <c r="F38" i="8" s="1"/>
  <c r="L26" i="1"/>
  <c r="H111" i="5"/>
  <c r="J39" i="5"/>
  <c r="I38" i="5"/>
  <c r="I23" i="5"/>
  <c r="I22" i="5" s="1"/>
  <c r="N16" i="1" s="1"/>
  <c r="H30" i="6"/>
  <c r="N26" i="1"/>
  <c r="F84" i="5"/>
  <c r="F83" i="5" s="1"/>
  <c r="F76" i="5"/>
  <c r="K23" i="2"/>
  <c r="F30" i="6"/>
  <c r="K31" i="8"/>
  <c r="H104" i="5"/>
  <c r="H100" i="5"/>
  <c r="I76" i="5"/>
  <c r="N28" i="1" s="1"/>
  <c r="J78" i="5"/>
  <c r="F10" i="6"/>
  <c r="K14" i="2"/>
  <c r="K20" i="2" s="1"/>
  <c r="H35" i="8"/>
  <c r="H66" i="5"/>
  <c r="J9" i="8"/>
  <c r="J94" i="5"/>
  <c r="F20" i="6"/>
  <c r="L14" i="1"/>
  <c r="G112" i="5"/>
  <c r="G114" i="5" s="1"/>
  <c r="L34" i="1"/>
  <c r="H27" i="6" l="1"/>
  <c r="H39" i="6" s="1"/>
  <c r="H17" i="6"/>
  <c r="L39" i="1"/>
  <c r="H109" i="5"/>
  <c r="J31" i="9"/>
  <c r="J47" i="9" s="1"/>
  <c r="J49" i="9" s="1"/>
  <c r="H48" i="9" s="1"/>
  <c r="L30" i="1"/>
  <c r="I38" i="8"/>
  <c r="E38" i="8"/>
  <c r="H29" i="8"/>
  <c r="H58" i="5"/>
  <c r="D39" i="6"/>
  <c r="H35" i="2"/>
  <c r="M20" i="2"/>
  <c r="M29" i="2" s="1"/>
  <c r="J19" i="5"/>
  <c r="J14" i="5" s="1"/>
  <c r="K35" i="2"/>
  <c r="K28" i="2"/>
  <c r="K29" i="2" s="1"/>
  <c r="M35" i="2"/>
  <c r="J58" i="5"/>
  <c r="H24" i="5"/>
  <c r="J51" i="5"/>
  <c r="H103" i="5"/>
  <c r="J103" i="5"/>
  <c r="H48" i="5"/>
  <c r="H45" i="5" s="1"/>
  <c r="H95" i="5"/>
  <c r="H29" i="5"/>
  <c r="E23" i="6"/>
  <c r="J38" i="5"/>
  <c r="J34" i="5"/>
  <c r="J24" i="5"/>
  <c r="H34" i="5"/>
  <c r="H28" i="2"/>
  <c r="H20" i="2"/>
  <c r="H76" i="5"/>
  <c r="H38" i="5"/>
  <c r="F17" i="6"/>
  <c r="F23" i="6" s="1"/>
  <c r="H72" i="5"/>
  <c r="H8" i="5"/>
  <c r="D23" i="6"/>
  <c r="H9" i="6"/>
  <c r="J109" i="5"/>
  <c r="J48" i="5"/>
  <c r="J45" i="5" s="1"/>
  <c r="J29" i="5"/>
  <c r="F23" i="5"/>
  <c r="F22" i="5" s="1"/>
  <c r="F61" i="5" s="1"/>
  <c r="I28" i="1"/>
  <c r="I30" i="1" s="1"/>
  <c r="F80" i="5"/>
  <c r="N30" i="1"/>
  <c r="I61" i="5"/>
  <c r="I80" i="5"/>
  <c r="I34" i="1"/>
  <c r="I39" i="1" s="1"/>
  <c r="F112" i="5"/>
  <c r="H10" i="8"/>
  <c r="K11" i="8"/>
  <c r="K10" i="8" s="1"/>
  <c r="K29" i="8"/>
  <c r="O29" i="8" s="1"/>
  <c r="J8" i="5"/>
  <c r="K23" i="8"/>
  <c r="H22" i="8"/>
  <c r="K22" i="8" s="1"/>
  <c r="O22" i="8" s="1"/>
  <c r="H26" i="8"/>
  <c r="K26" i="8" s="1"/>
  <c r="O26" i="8" s="1"/>
  <c r="K27" i="8"/>
  <c r="N21" i="1"/>
  <c r="I112" i="5"/>
  <c r="I114" i="5" s="1"/>
  <c r="N34" i="1"/>
  <c r="N39" i="1" s="1"/>
  <c r="L15" i="1"/>
  <c r="L21" i="1" s="1"/>
  <c r="H19" i="5"/>
  <c r="H14" i="5" s="1"/>
  <c r="H51" i="5"/>
  <c r="K36" i="8"/>
  <c r="J76" i="5"/>
  <c r="J66" i="5"/>
  <c r="J84" i="5"/>
  <c r="J83" i="5" s="1"/>
  <c r="H84" i="5"/>
  <c r="L42" i="1" l="1"/>
  <c r="H23" i="6"/>
  <c r="M36" i="2"/>
  <c r="J10" i="6"/>
  <c r="D42" i="6"/>
  <c r="E42" i="6"/>
  <c r="F39" i="6"/>
  <c r="K36" i="2"/>
  <c r="H42" i="6"/>
  <c r="H83" i="5"/>
  <c r="H112" i="5" s="1"/>
  <c r="H80" i="5"/>
  <c r="H23" i="5"/>
  <c r="H22" i="5" s="1"/>
  <c r="H61" i="5" s="1"/>
  <c r="J23" i="5"/>
  <c r="J22" i="5" s="1"/>
  <c r="H29" i="2"/>
  <c r="J112" i="5"/>
  <c r="J80" i="5"/>
  <c r="I16" i="1"/>
  <c r="I21" i="1" s="1"/>
  <c r="K9" i="8"/>
  <c r="O10" i="8"/>
  <c r="J61" i="5"/>
  <c r="H9" i="8"/>
  <c r="H38" i="8" s="1"/>
  <c r="F114" i="5"/>
  <c r="J114" i="5" s="1"/>
  <c r="H13" i="9"/>
  <c r="H19" i="9" s="1"/>
  <c r="H31" i="9" s="1"/>
  <c r="H47" i="9" s="1"/>
  <c r="H49" i="9" s="1"/>
  <c r="N42" i="1"/>
  <c r="I42" i="1"/>
  <c r="F42" i="6" l="1"/>
  <c r="H36" i="2"/>
  <c r="H114" i="5"/>
  <c r="O9" i="8"/>
  <c r="K35" i="8" l="1"/>
  <c r="O35" i="8" s="1"/>
  <c r="J35" i="8"/>
  <c r="J38" i="8" s="1"/>
  <c r="K38" i="8" l="1"/>
</calcChain>
</file>

<file path=xl/sharedStrings.xml><?xml version="1.0" encoding="utf-8"?>
<sst xmlns="http://schemas.openxmlformats.org/spreadsheetml/2006/main" count="314" uniqueCount="255">
  <si>
    <t>US$</t>
  </si>
  <si>
    <t>Total de Ingresos</t>
  </si>
  <si>
    <t>Pasivo:</t>
  </si>
  <si>
    <t>Activo</t>
  </si>
  <si>
    <t>(Expresados en Dólares de los Estados Unidos de América)</t>
  </si>
  <si>
    <t>Ingresos en Venta de Activos Extraordinarios</t>
  </si>
  <si>
    <t>Arrendamientos de Activos Extraordinarios</t>
  </si>
  <si>
    <t>Reversión de Reservas de Saneamiento</t>
  </si>
  <si>
    <t>Ingresos de Operación</t>
  </si>
  <si>
    <t>Ingresos por Dividendos de Acciones</t>
  </si>
  <si>
    <t>Gastos de Mantenimiento de Activos Extraordinarios</t>
  </si>
  <si>
    <t>Deterioro de Valor de los Activos</t>
  </si>
  <si>
    <t>Gastos de Operación</t>
  </si>
  <si>
    <t xml:space="preserve">Total Gastos de Operación </t>
  </si>
  <si>
    <t>Inversiones Financieras</t>
  </si>
  <si>
    <t>Efectivo y Equivalentes</t>
  </si>
  <si>
    <t>Otros Activos</t>
  </si>
  <si>
    <t>Superávit o Déficit</t>
  </si>
  <si>
    <t>Utilidad (Pérdida) de Operación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</si>
  <si>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</si>
  <si>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</si>
  <si>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</si>
  <si>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</si>
  <si>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</si>
  <si>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</si>
  <si>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</si>
  <si>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</si>
  <si>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</si>
  <si>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</si>
  <si>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</si>
  <si>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</si>
  <si>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</si>
  <si>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</si>
  <si>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</si>
  <si>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</si>
  <si>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</si>
  <si>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</si>
  <si>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</si>
  <si>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</si>
  <si>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</si>
  <si>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</si>
  <si>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</si>
  <si>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</si>
  <si>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</si>
  <si>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</si>
  <si>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</si>
  <si>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</si>
  <si>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</si>
  <si>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</si>
  <si>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</si>
  <si>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</si>
  <si>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</si>
  <si>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</si>
  <si>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</si>
  <si>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</si>
  <si>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</si>
  <si>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</si>
  <si>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</si>
  <si>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</si>
  <si>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</si>
  <si>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</si>
  <si>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</si>
  <si>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</si>
  <si>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</si>
  <si>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</si>
  <si>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</si>
  <si>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</si>
  <si>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</si>
  <si>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</si>
  <si>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</si>
  <si>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</si>
  <si>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</si>
  <si>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</si>
  <si>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</si>
  <si>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</si>
  <si>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</si>
  <si>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</si>
  <si>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</si>
  <si>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</si>
  <si>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</si>
  <si>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</si>
  <si>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</si>
  <si>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</si>
  <si>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</si>
  <si>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</si>
  <si>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</si>
  <si>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</si>
  <si>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</si>
  <si>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</si>
  <si>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</si>
  <si>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</si>
  <si>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</si>
  <si>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</si>
  <si>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</si>
  <si>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</si>
  <si>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</si>
  <si>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</si>
  <si>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</si>
  <si>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</si>
  <si>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</si>
  <si>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</si>
  <si>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</si>
  <si>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</si>
  <si>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</si>
  <si>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</si>
  <si>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</si>
  <si>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</si>
  <si>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</si>
  <si>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</si>
  <si>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>Gastos de Funcionamiento</t>
  </si>
  <si>
    <t xml:space="preserve">Gastos de  Activos Extraordinarios </t>
  </si>
  <si>
    <t>TOTAL GASTOS</t>
  </si>
  <si>
    <t>VARIACION DEL PERIODO</t>
  </si>
  <si>
    <t>Total Cartera de Préstamos</t>
  </si>
  <si>
    <t>Balance General</t>
  </si>
  <si>
    <r>
      <t xml:space="preserve">      </t>
    </r>
    <r>
      <rPr>
        <b/>
        <u/>
        <sz val="11"/>
        <color indexed="8"/>
        <rFont val="Trebuchet MS"/>
        <family val="2"/>
      </rPr>
      <t>Pasivo y Patrimonio</t>
    </r>
  </si>
  <si>
    <t>Constitución de Reservas de Saneamiento</t>
  </si>
  <si>
    <t xml:space="preserve">Total del Activo </t>
  </si>
  <si>
    <t>Total del Pasivo</t>
  </si>
  <si>
    <t>Total del Patrimonio</t>
  </si>
  <si>
    <t>Total del Pasivo más Patrimonio</t>
  </si>
  <si>
    <t>Estado de Resultados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</si>
  <si>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</si>
  <si>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</si>
  <si>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</si>
  <si>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</si>
  <si>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</si>
  <si>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ESTADO DE CAMBIOS EN EL PATRIMONIO</t>
  </si>
  <si>
    <t>(EN US$ DOLARES)</t>
  </si>
  <si>
    <t>SALDOS AL</t>
  </si>
  <si>
    <t>AUMENTOS</t>
  </si>
  <si>
    <t>DISMINUCIONES</t>
  </si>
  <si>
    <t>Aportaciones Banco Central de Reserva</t>
  </si>
  <si>
    <t>Aporte Acciones</t>
  </si>
  <si>
    <t>Aporte Cartera de Préstamos</t>
  </si>
  <si>
    <t>Aporte Cartera EX CREDISA</t>
  </si>
  <si>
    <t>Aporte Activos Extraordinarios</t>
  </si>
  <si>
    <t>Aporte Presupuesto de Operación</t>
  </si>
  <si>
    <t>Aporte COPAL</t>
  </si>
  <si>
    <t>Aporte Acciones Básicas</t>
  </si>
  <si>
    <t xml:space="preserve">Aporte Crédito de Estabilización </t>
  </si>
  <si>
    <t>Aporte Equipo de Cómputo</t>
  </si>
  <si>
    <t>Otros Aportes de BCR</t>
  </si>
  <si>
    <t>Aporte Cédulas Hipotecarias</t>
  </si>
  <si>
    <t>Aportaciones Estado</t>
  </si>
  <si>
    <t>Aporte Bonos de Saneamiento</t>
  </si>
  <si>
    <t>Superavit o Déficit por Revaluación de Acciones</t>
  </si>
  <si>
    <t>Superavit o Déficit por Venta de Acciones</t>
  </si>
  <si>
    <t>Utilidad o Pérdida de Ejercicios Anteriores</t>
  </si>
  <si>
    <t>Utilidad o Pérdida del Presente Ejercicio</t>
  </si>
  <si>
    <t>Jefe Sección Contabilidad y Finanzas</t>
  </si>
  <si>
    <t>ESTADO DE FLUJOS DE EFECTIVO</t>
  </si>
  <si>
    <t>(Expresado en US$)</t>
  </si>
  <si>
    <t>Flujos de Efectivo provenientes de las actividades de Operación</t>
  </si>
  <si>
    <t>Conciliación entre la utilidad neta y el efectivo neto provenientes de las actividades de operación</t>
  </si>
  <si>
    <t>Depreciación y amortización</t>
  </si>
  <si>
    <t>Aumento de reserva de saneamiento de préstamos</t>
  </si>
  <si>
    <t>Aumento de reserva de saneamiento de Activos Extraordinarios</t>
  </si>
  <si>
    <t xml:space="preserve">                        Sub Total</t>
  </si>
  <si>
    <t>Cambios netos en activos y pasivos</t>
  </si>
  <si>
    <t>Disminución de intereses por cobrar</t>
  </si>
  <si>
    <t>Aumento de otros activos</t>
  </si>
  <si>
    <t>Disminución de otros pasivos</t>
  </si>
  <si>
    <t xml:space="preserve">      Efectivo neto provisto por las actividades de operación</t>
  </si>
  <si>
    <t>Flujos de Efectivo provenientes de las actividades de Inversión</t>
  </si>
  <si>
    <t>Adquisición de Mobiliario y Equipo</t>
  </si>
  <si>
    <t>Cobros (Adquisición) de títulos valores</t>
  </si>
  <si>
    <t xml:space="preserve">      Efectivo neto provisto por las actividades de inversión</t>
  </si>
  <si>
    <t>Flujos de Efectivo provenientes de las actividades de Financiamiento</t>
  </si>
  <si>
    <t>Aporte Presupuestario del Banco Central de Reserva</t>
  </si>
  <si>
    <t>Amortización de pagarés del Banco Central de Reserva</t>
  </si>
  <si>
    <t>Amortización de aportes del Banco Central de Reserva</t>
  </si>
  <si>
    <t xml:space="preserve">      Efectivo neto provisto por las actividades de Financiamiento</t>
  </si>
  <si>
    <t>Aumento (disminución) neto en el efectivo</t>
  </si>
  <si>
    <t>Efectivo y equivalentes al inicio del año</t>
  </si>
  <si>
    <t xml:space="preserve">      Efectivo y equivalente al final del año</t>
  </si>
  <si>
    <t>Superavit no realizado por Valuación de Aportes</t>
  </si>
  <si>
    <t>Donaciones</t>
  </si>
  <si>
    <t>Donaciones del Estado</t>
  </si>
  <si>
    <t>Utilidad (Pérdida) Acumulada Ejercicios Anteriores</t>
  </si>
  <si>
    <t xml:space="preserve"> Otros Aportes BCR</t>
  </si>
  <si>
    <t>Utilidad o (Pérdida) Neta</t>
  </si>
  <si>
    <t>Aumento en intereses y comisiones por pagar</t>
  </si>
  <si>
    <t>Donaciones del estado</t>
  </si>
  <si>
    <t>Amortización a intereses del Banco Central de Reserva</t>
  </si>
  <si>
    <t>Superavit o Déficit</t>
  </si>
  <si>
    <t>Cuentas por Pagar por Recup.  de Cartera</t>
  </si>
  <si>
    <t>Superavit  No Realizado por Revaluación de Activos Extraordinarios</t>
  </si>
  <si>
    <t>Superavit no realizado por Revaluación de Activos</t>
  </si>
  <si>
    <t>Otros Ingresos y Otros Gastos</t>
  </si>
  <si>
    <t xml:space="preserve">Gastos por Constitución de Reservas </t>
  </si>
  <si>
    <t>Ingresos No de Operación</t>
  </si>
  <si>
    <t>Utilidad (Pérdida) del Ejercicio</t>
  </si>
  <si>
    <t>Recuperac. Prestamos Cobro Judicial (CR)</t>
  </si>
  <si>
    <t>Total Otros Ingresos y Otros Gastos</t>
  </si>
  <si>
    <t>Utilidad (Pérdida) Neta del Ejercicio</t>
  </si>
  <si>
    <t>Ingresos por Intereses</t>
  </si>
  <si>
    <t>Ingresos por Administracion de Activos</t>
  </si>
  <si>
    <t>Ingresos por Arrendamientos de Activos</t>
  </si>
  <si>
    <t>Gastos de Gestión de Recuperación y comercialización</t>
  </si>
  <si>
    <t>Reservas de Saneamiento Cartera Préstamos (CR)</t>
  </si>
  <si>
    <t>31/12/2013</t>
  </si>
  <si>
    <t>31/12/2014</t>
  </si>
  <si>
    <t>Gastos por Reintegro de Dividendos</t>
  </si>
  <si>
    <t>DICIEMBRE 2014</t>
  </si>
  <si>
    <t>Diciembre 2014</t>
  </si>
  <si>
    <t>Auditoría Externa</t>
  </si>
  <si>
    <t>UTILIDAD ( PÉRDIDA ) DEL EJERCICIO</t>
  </si>
  <si>
    <t>2014</t>
  </si>
  <si>
    <r>
      <t>Recursos del Fondo</t>
    </r>
    <r>
      <rPr>
        <sz val="9"/>
        <color indexed="8"/>
        <rFont val="Trebuchet MS"/>
        <family val="2"/>
      </rPr>
      <t xml:space="preserve"> </t>
    </r>
  </si>
  <si>
    <t>Pérdida por Aplicación de Decretos</t>
  </si>
  <si>
    <t>31/12/2015</t>
  </si>
  <si>
    <t>Otros Gastos</t>
  </si>
  <si>
    <t>Reserva de Saneamiento Créditos Forestales DL No.677</t>
  </si>
  <si>
    <t>Fondo de Saneamiento y Fortalecimiento Financiero</t>
  </si>
  <si>
    <t>2015</t>
  </si>
  <si>
    <t xml:space="preserve">         Presidente                     Gerente General          Jefe Seción Contabilidad y Finanzas            Auditoría Externa</t>
  </si>
  <si>
    <t>Aporte del Banco Central de Reserva en Acciones de Banco Hipotecario</t>
  </si>
  <si>
    <t>Por el año terminado el 31 de diciembre de 2015</t>
  </si>
  <si>
    <t>NOVIEMBRE 2015</t>
  </si>
  <si>
    <t>Noviembre 2015</t>
  </si>
  <si>
    <t>DICIEMBRE 2015</t>
  </si>
  <si>
    <t>MOVIMIENTO DICIEMBRE</t>
  </si>
  <si>
    <t>Período del 1 de Enero al 31 de Diciembre de 2015</t>
  </si>
  <si>
    <t>Diciembre 2015</t>
  </si>
  <si>
    <t>Resultados del Mes de Diciembre</t>
  </si>
  <si>
    <t>Variación del Período</t>
  </si>
  <si>
    <t>Al  31 de Diciembre de 2015</t>
  </si>
  <si>
    <t>Presidente             Gerente General             Jefe Sección Contabilidad y Finanzas        Auditoría Externa</t>
  </si>
  <si>
    <t xml:space="preserve">             Presidente                                                    Gerente General</t>
  </si>
  <si>
    <r>
      <t xml:space="preserve">Patrimonio: </t>
    </r>
    <r>
      <rPr>
        <sz val="9"/>
        <color indexed="8"/>
        <rFont val="Trebuchet MS"/>
        <family val="2"/>
      </rPr>
      <t>(Nota 13)</t>
    </r>
  </si>
  <si>
    <r>
      <t xml:space="preserve">Cuentas por pagar </t>
    </r>
    <r>
      <rPr>
        <sz val="9"/>
        <rFont val="Trebuchet MS"/>
        <family val="2"/>
      </rPr>
      <t xml:space="preserve"> (Nota 10)</t>
    </r>
  </si>
  <si>
    <r>
      <t xml:space="preserve">Obligaciones con Banco Central de Reserva </t>
    </r>
    <r>
      <rPr>
        <sz val="9"/>
        <rFont val="Trebuchet MS"/>
        <family val="2"/>
      </rPr>
      <t>(Nota 11)</t>
    </r>
  </si>
  <si>
    <r>
      <t xml:space="preserve">Otros Pasivos  </t>
    </r>
    <r>
      <rPr>
        <sz val="9"/>
        <rFont val="Trebuchet MS"/>
        <family val="2"/>
      </rPr>
      <t>(Nota 12)</t>
    </r>
  </si>
  <si>
    <r>
      <t xml:space="preserve">Propiedad, Planta y Equipo - neto  </t>
    </r>
    <r>
      <rPr>
        <sz val="9"/>
        <color indexed="8"/>
        <rFont val="Trebuchet MS"/>
        <family val="2"/>
      </rPr>
      <t>(Nota 9)</t>
    </r>
  </si>
  <si>
    <r>
      <t xml:space="preserve">Efectivo y Equivalentes </t>
    </r>
    <r>
      <rPr>
        <sz val="9"/>
        <color indexed="8"/>
        <rFont val="Trebuchet MS"/>
        <family val="2"/>
      </rPr>
      <t>(Nota4)</t>
    </r>
  </si>
  <si>
    <r>
      <t xml:space="preserve">Inversiones Financieras  </t>
    </r>
    <r>
      <rPr>
        <sz val="9"/>
        <color indexed="8"/>
        <rFont val="Trebuchet MS"/>
        <family val="2"/>
      </rPr>
      <t>(Nota 5)</t>
    </r>
  </si>
  <si>
    <r>
      <t xml:space="preserve">Cartera de Préstamos - netos  </t>
    </r>
    <r>
      <rPr>
        <sz val="9"/>
        <color indexed="8"/>
        <rFont val="Trebuchet MS"/>
        <family val="2"/>
      </rPr>
      <t>(Nota 6)</t>
    </r>
  </si>
  <si>
    <r>
      <t xml:space="preserve">Activos extraordinarios - neto   </t>
    </r>
    <r>
      <rPr>
        <sz val="9"/>
        <color indexed="8"/>
        <rFont val="Trebuchet MS"/>
        <family val="2"/>
      </rPr>
      <t>(Nota 7)</t>
    </r>
  </si>
  <si>
    <r>
      <t xml:space="preserve">Otros Activos  </t>
    </r>
    <r>
      <rPr>
        <sz val="9"/>
        <rFont val="Trebuchet MS"/>
        <family val="2"/>
      </rPr>
      <t>(Nota 8)</t>
    </r>
  </si>
  <si>
    <r>
      <t xml:space="preserve">INGRESOS DE OPERACIÓN </t>
    </r>
    <r>
      <rPr>
        <sz val="9"/>
        <rFont val="Century Gothic"/>
        <family val="2"/>
      </rPr>
      <t>(Nota 14)</t>
    </r>
  </si>
  <si>
    <r>
      <t xml:space="preserve">GASTOS DE OPERACIÓN  </t>
    </r>
    <r>
      <rPr>
        <sz val="9"/>
        <rFont val="Century Gothic"/>
        <family val="2"/>
      </rPr>
      <t>(Nota 15)</t>
    </r>
  </si>
  <si>
    <r>
      <t xml:space="preserve">Gastos de Funcionamiento </t>
    </r>
    <r>
      <rPr>
        <sz val="11"/>
        <rFont val="Trebuchet MS"/>
        <family val="2"/>
      </rPr>
      <t xml:space="preserve">  </t>
    </r>
    <r>
      <rPr>
        <sz val="9"/>
        <rFont val="Trebuchet MS"/>
        <family val="2"/>
      </rPr>
      <t>(Nota 16)</t>
    </r>
  </si>
  <si>
    <r>
      <t xml:space="preserve">Gestión de Recuperación y Comercialización </t>
    </r>
    <r>
      <rPr>
        <sz val="9"/>
        <rFont val="Trebuchet MS"/>
        <family val="2"/>
      </rPr>
      <t>(Nota 17)</t>
    </r>
  </si>
  <si>
    <r>
      <t xml:space="preserve">Otros Ingresos  </t>
    </r>
    <r>
      <rPr>
        <sz val="9"/>
        <rFont val="Trebuchet MS"/>
        <family val="2"/>
      </rPr>
      <t>(Nota 18)</t>
    </r>
  </si>
  <si>
    <r>
      <t xml:space="preserve">OTROS GASTOS </t>
    </r>
    <r>
      <rPr>
        <sz val="9"/>
        <rFont val="Century Gothic"/>
        <family val="2"/>
      </rPr>
      <t>(Nota 19)</t>
    </r>
  </si>
  <si>
    <t>Variacion</t>
  </si>
  <si>
    <t>Dicembre 2014</t>
  </si>
  <si>
    <t>Disminución en préstamos y descuentos</t>
  </si>
  <si>
    <t>Disminución  de activos extraordinarios</t>
  </si>
  <si>
    <t>Aumento de otras cuentas por cobrar</t>
  </si>
  <si>
    <t>Presidente                    Gerente General                 Jefe Sección Contabilidad y Finanzas           Auditoría Externa</t>
  </si>
  <si>
    <t>Presidente                Gerente General                  Jefe Sección Contabilidad y Finanzas       Auditoría Externa</t>
  </si>
  <si>
    <t>Presidente                    Gerente General                      Jefe Sección Contabilidad y Finanzas                 Auditoría Externa</t>
  </si>
  <si>
    <t>Disminución (aumento) en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</si>
</sst>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US$&quot;\ * #,##0.00_);_(&quot;US$&quot;\ * \(#,##0.00\);_(&quot;US$&quot;\ * &quot;-&quot;??_);_(@_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_(* #,##0.00_);_(* \(#,##0.00\);_(* &quot;0.00&quot;_);_(@_)"/>
    <numFmt numFmtId="167" formatCode="0_);\(0\)"/>
    <numFmt numFmtId="168" formatCode="0.0%"/>
  </numFmts>
  <fonts count="60" x14ac:knownFonts="1">
    <font>
      <sz val="10"/>
      <name val="Arial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u/>
      <sz val="11"/>
      <name val="Trebuchet MS"/>
      <family val="2"/>
    </font>
    <font>
      <sz val="11"/>
      <color indexed="8"/>
      <name val="Trebuchet MS"/>
      <family val="2"/>
    </font>
    <font>
      <u val="double"/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0"/>
      <name val="Tms Rmn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1"/>
      <color indexed="8"/>
      <name val="Trebuchet MS"/>
      <family val="2"/>
    </font>
    <font>
      <sz val="10"/>
      <name val="Arial"/>
      <family val="2"/>
    </font>
    <font>
      <b/>
      <sz val="10"/>
      <name val="Tms Rmn"/>
    </font>
    <font>
      <b/>
      <sz val="14"/>
      <name val="Tms Rmn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Trebuchet MS"/>
      <family val="2"/>
    </font>
    <font>
      <b/>
      <u/>
      <sz val="11"/>
      <name val="Arial"/>
      <family val="2"/>
    </font>
    <font>
      <b/>
      <u val="singleAccounting"/>
      <sz val="10"/>
      <name val="Arial"/>
      <family val="2"/>
    </font>
    <font>
      <b/>
      <u val="singleAccounting"/>
      <sz val="10.5"/>
      <name val="Arial"/>
      <family val="2"/>
    </font>
    <font>
      <u val="singleAccounting"/>
      <sz val="12"/>
      <name val="Trebuchet MS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u/>
      <sz val="14"/>
      <name val="Century Gothic"/>
      <family val="2"/>
    </font>
    <font>
      <b/>
      <u/>
      <sz val="12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u/>
      <sz val="12"/>
      <name val="Century Gothic"/>
      <family val="2"/>
    </font>
    <font>
      <b/>
      <sz val="13"/>
      <name val="Century Gothic"/>
      <family val="2"/>
    </font>
    <font>
      <sz val="11"/>
      <name val="Century Gothic"/>
      <family val="2"/>
    </font>
    <font>
      <sz val="11"/>
      <name val="Arial"/>
      <family val="2"/>
    </font>
    <font>
      <u val="singleAccounting"/>
      <sz val="10"/>
      <name val="Arial"/>
      <family val="2"/>
    </font>
    <font>
      <sz val="9"/>
      <name val="Century Gothic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  <scheme val="minor"/>
    </font>
    <font>
      <sz val="10"/>
      <color indexed="8"/>
      <name val="Trebuchet MS"/>
      <family val="2"/>
    </font>
    <font>
      <sz val="10"/>
      <name val="Trebuchet MS"/>
      <family val="2"/>
    </font>
    <font>
      <b/>
      <sz val="10"/>
      <color indexed="8"/>
      <name val="Trebuchet MS"/>
      <family val="2"/>
    </font>
    <font>
      <b/>
      <sz val="10"/>
      <name val="Trebuchet MS"/>
      <family val="2"/>
    </font>
    <font>
      <sz val="9"/>
      <color indexed="8"/>
      <name val="Trebuchet MS"/>
      <family val="2"/>
    </font>
    <font>
      <sz val="16"/>
      <name val="Wingdings"/>
      <charset val="2"/>
    </font>
    <font>
      <sz val="10"/>
      <name val="BrowalliaUPC"/>
      <family val="2"/>
    </font>
    <font>
      <sz val="10"/>
      <name val="Arial"/>
      <family val="2"/>
    </font>
    <font>
      <sz val="12"/>
      <name val="BrowalliaUPC"/>
      <family val="2"/>
    </font>
    <font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" borderId="0">
      <alignment horizontal="center" vertical="center"/>
    </xf>
    <xf numFmtId="0" fontId="42" fillId="3" borderId="0">
      <alignment horizontal="left" vertical="top"/>
    </xf>
    <xf numFmtId="0" fontId="43" fillId="3" borderId="0">
      <alignment horizontal="right" vertical="top"/>
    </xf>
    <xf numFmtId="0" fontId="42" fillId="3" borderId="0">
      <alignment horizontal="right" vertical="top"/>
    </xf>
    <xf numFmtId="0" fontId="42" fillId="3" borderId="0">
      <alignment horizontal="right" vertical="top"/>
    </xf>
    <xf numFmtId="0" fontId="42" fillId="3" borderId="0">
      <alignment horizontal="right" vertical="top"/>
    </xf>
    <xf numFmtId="0" fontId="44" fillId="3" borderId="0">
      <alignment horizontal="left" vertical="top"/>
    </xf>
    <xf numFmtId="0" fontId="45" fillId="3" borderId="0">
      <alignment horizontal="right" vertical="top"/>
    </xf>
    <xf numFmtId="0" fontId="46" fillId="3" borderId="0">
      <alignment horizontal="left" vertical="top"/>
    </xf>
    <xf numFmtId="0" fontId="44" fillId="3" borderId="0">
      <alignment horizontal="left" vertical="top"/>
    </xf>
    <xf numFmtId="0" fontId="47" fillId="3" borderId="0">
      <alignment horizontal="center" vertical="top"/>
    </xf>
    <xf numFmtId="0" fontId="48" fillId="3" borderId="0">
      <alignment horizontal="left" vertical="top"/>
    </xf>
    <xf numFmtId="0" fontId="43" fillId="3" borderId="0">
      <alignment horizontal="right" vertical="top"/>
    </xf>
    <xf numFmtId="0" fontId="43" fillId="3" borderId="0">
      <alignment horizontal="right" vertical="top"/>
    </xf>
    <xf numFmtId="0" fontId="42" fillId="3" borderId="0">
      <alignment horizontal="left" vertical="top"/>
    </xf>
    <xf numFmtId="0" fontId="42" fillId="3" borderId="0">
      <alignment horizontal="right" vertical="top"/>
    </xf>
    <xf numFmtId="0" fontId="42" fillId="3" borderId="0">
      <alignment horizontal="right" vertical="top"/>
    </xf>
    <xf numFmtId="44" fontId="57" fillId="0" borderId="0" applyFont="0" applyFill="0" applyBorder="0" applyAlignment="0" applyProtection="0"/>
  </cellStyleXfs>
  <cellXfs count="471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164" fontId="2" fillId="2" borderId="0" xfId="1" applyNumberFormat="1" applyFont="1" applyFill="1"/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164" fontId="5" fillId="2" borderId="0" xfId="1" applyNumberFormat="1" applyFont="1" applyFill="1" applyAlignment="1">
      <alignment horizontal="left"/>
    </xf>
    <xf numFmtId="37" fontId="2" fillId="2" borderId="0" xfId="0" applyNumberFormat="1" applyFont="1" applyFill="1" applyAlignment="1">
      <alignment horizontal="left"/>
    </xf>
    <xf numFmtId="164" fontId="6" fillId="2" borderId="0" xfId="1" applyNumberFormat="1" applyFont="1" applyFill="1" applyAlignment="1">
      <alignment horizontal="left"/>
    </xf>
    <xf numFmtId="0" fontId="2" fillId="2" borderId="0" xfId="0" applyFont="1" applyFill="1" applyBorder="1"/>
    <xf numFmtId="0" fontId="8" fillId="0" borderId="0" xfId="0" applyFont="1" applyFill="1"/>
    <xf numFmtId="0" fontId="10" fillId="0" borderId="0" xfId="0" applyFont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left"/>
    </xf>
    <xf numFmtId="37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3" fontId="5" fillId="0" borderId="0" xfId="1" applyFont="1" applyFill="1" applyBorder="1" applyAlignment="1"/>
    <xf numFmtId="0" fontId="5" fillId="0" borderId="13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0" fontId="2" fillId="0" borderId="0" xfId="0" applyFont="1" applyFill="1" applyBorder="1"/>
    <xf numFmtId="43" fontId="2" fillId="0" borderId="14" xfId="1" applyFont="1" applyFill="1" applyBorder="1" applyAlignment="1">
      <alignment horizontal="left"/>
    </xf>
    <xf numFmtId="43" fontId="2" fillId="0" borderId="0" xfId="1" applyFont="1" applyFill="1" applyBorder="1" applyAlignment="1"/>
    <xf numFmtId="0" fontId="7" fillId="0" borderId="0" xfId="0" applyFont="1" applyFill="1" applyBorder="1" applyAlignment="1">
      <alignment horizontal="left"/>
    </xf>
    <xf numFmtId="43" fontId="3" fillId="0" borderId="15" xfId="1" applyFont="1" applyFill="1" applyBorder="1" applyAlignment="1">
      <alignment horizontal="left"/>
    </xf>
    <xf numFmtId="43" fontId="3" fillId="0" borderId="0" xfId="1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43" fontId="5" fillId="0" borderId="14" xfId="1" applyFont="1" applyFill="1" applyBorder="1" applyAlignment="1"/>
    <xf numFmtId="0" fontId="3" fillId="0" borderId="0" xfId="0" applyFont="1" applyFill="1" applyBorder="1" applyAlignment="1">
      <alignment horizontal="left"/>
    </xf>
    <xf numFmtId="43" fontId="3" fillId="0" borderId="14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2" fillId="0" borderId="16" xfId="0" applyFont="1" applyFill="1" applyBorder="1"/>
    <xf numFmtId="0" fontId="2" fillId="0" borderId="14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3" xfId="0" applyFont="1" applyFill="1" applyBorder="1"/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left"/>
    </xf>
    <xf numFmtId="43" fontId="2" fillId="0" borderId="0" xfId="1" applyFont="1" applyFill="1" applyBorder="1"/>
    <xf numFmtId="43" fontId="2" fillId="0" borderId="14" xfId="1" applyFont="1" applyFill="1" applyBorder="1" applyAlignment="1">
      <alignment horizontal="right"/>
    </xf>
    <xf numFmtId="43" fontId="3" fillId="0" borderId="18" xfId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/>
    </xf>
    <xf numFmtId="43" fontId="5" fillId="0" borderId="14" xfId="1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0" xfId="0" applyFont="1"/>
    <xf numFmtId="0" fontId="8" fillId="0" borderId="3" xfId="0" applyFont="1" applyBorder="1"/>
    <xf numFmtId="0" fontId="16" fillId="0" borderId="4" xfId="0" applyFont="1" applyBorder="1"/>
    <xf numFmtId="165" fontId="17" fillId="0" borderId="0" xfId="0" applyNumberFormat="1" applyFont="1" applyBorder="1" applyAlignment="1" applyProtection="1">
      <alignment horizontal="centerContinuous"/>
    </xf>
    <xf numFmtId="0" fontId="16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165" fontId="16" fillId="0" borderId="0" xfId="0" applyNumberFormat="1" applyFont="1" applyBorder="1" applyAlignment="1" applyProtection="1">
      <alignment horizontal="centerContinuous"/>
    </xf>
    <xf numFmtId="165" fontId="9" fillId="0" borderId="19" xfId="0" applyNumberFormat="1" applyFont="1" applyBorder="1" applyAlignment="1" applyProtection="1">
      <alignment horizontal="centerContinuous"/>
    </xf>
    <xf numFmtId="165" fontId="9" fillId="0" borderId="20" xfId="0" applyNumberFormat="1" applyFont="1" applyBorder="1" applyAlignment="1" applyProtection="1">
      <alignment horizontal="centerContinuous"/>
    </xf>
    <xf numFmtId="0" fontId="9" fillId="0" borderId="20" xfId="0" applyFont="1" applyBorder="1" applyAlignment="1">
      <alignment horizontal="centerContinuous"/>
    </xf>
    <xf numFmtId="166" fontId="9" fillId="0" borderId="21" xfId="0" applyNumberFormat="1" applyFont="1" applyBorder="1" applyProtection="1"/>
    <xf numFmtId="166" fontId="9" fillId="0" borderId="22" xfId="0" applyNumberFormat="1" applyFont="1" applyFill="1" applyBorder="1" applyProtection="1"/>
    <xf numFmtId="0" fontId="19" fillId="0" borderId="0" xfId="0" applyFont="1" applyBorder="1"/>
    <xf numFmtId="0" fontId="20" fillId="0" borderId="0" xfId="0" applyFont="1" applyBorder="1"/>
    <xf numFmtId="39" fontId="19" fillId="0" borderId="0" xfId="0" applyNumberFormat="1" applyFont="1" applyBorder="1"/>
    <xf numFmtId="39" fontId="19" fillId="0" borderId="0" xfId="0" applyNumberFormat="1" applyFont="1" applyFill="1" applyBorder="1"/>
    <xf numFmtId="39" fontId="19" fillId="0" borderId="0" xfId="0" applyNumberFormat="1" applyFont="1" applyFill="1" applyBorder="1" applyAlignment="1"/>
    <xf numFmtId="0" fontId="8" fillId="0" borderId="5" xfId="0" applyFont="1" applyBorder="1"/>
    <xf numFmtId="0" fontId="8" fillId="0" borderId="6" xfId="0" applyFont="1" applyBorder="1"/>
    <xf numFmtId="0" fontId="8" fillId="0" borderId="6" xfId="0" applyFont="1" applyFill="1" applyBorder="1"/>
    <xf numFmtId="0" fontId="8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7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4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9" xfId="0" applyFont="1" applyBorder="1"/>
    <xf numFmtId="0" fontId="21" fillId="0" borderId="10" xfId="0" applyFont="1" applyBorder="1"/>
    <xf numFmtId="0" fontId="21" fillId="0" borderId="11" xfId="0" applyFont="1" applyBorder="1"/>
    <xf numFmtId="0" fontId="10" fillId="0" borderId="12" xfId="0" applyFont="1" applyBorder="1"/>
    <xf numFmtId="0" fontId="21" fillId="0" borderId="13" xfId="0" applyFont="1" applyBorder="1"/>
    <xf numFmtId="0" fontId="21" fillId="0" borderId="0" xfId="0" applyFont="1" applyBorder="1" applyAlignment="1">
      <alignment horizontal="justify" wrapText="1"/>
    </xf>
    <xf numFmtId="0" fontId="21" fillId="0" borderId="14" xfId="0" applyFont="1" applyBorder="1"/>
    <xf numFmtId="0" fontId="21" fillId="0" borderId="23" xfId="0" applyFont="1" applyBorder="1"/>
    <xf numFmtId="0" fontId="10" fillId="0" borderId="16" xfId="0" applyFont="1" applyBorder="1"/>
    <xf numFmtId="0" fontId="21" fillId="0" borderId="17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2" fillId="0" borderId="0" xfId="0" applyFont="1" applyFill="1" applyAlignment="1">
      <alignment horizontal="left"/>
    </xf>
    <xf numFmtId="166" fontId="9" fillId="0" borderId="8" xfId="0" applyNumberFormat="1" applyFont="1" applyFill="1" applyBorder="1" applyProtection="1"/>
    <xf numFmtId="165" fontId="22" fillId="0" borderId="3" xfId="0" applyNumberFormat="1" applyFont="1" applyBorder="1" applyAlignment="1" applyProtection="1">
      <alignment horizontal="left"/>
    </xf>
    <xf numFmtId="165" fontId="22" fillId="0" borderId="0" xfId="0" applyNumberFormat="1" applyFont="1" applyBorder="1" applyAlignment="1" applyProtection="1">
      <alignment horizontal="left"/>
    </xf>
    <xf numFmtId="0" fontId="9" fillId="0" borderId="0" xfId="0" applyFont="1" applyBorder="1"/>
    <xf numFmtId="166" fontId="23" fillId="0" borderId="24" xfId="0" applyNumberFormat="1" applyFont="1" applyBorder="1" applyProtection="1"/>
    <xf numFmtId="166" fontId="23" fillId="0" borderId="25" xfId="0" applyNumberFormat="1" applyFont="1" applyBorder="1" applyProtection="1"/>
    <xf numFmtId="0" fontId="9" fillId="0" borderId="3" xfId="0" applyFont="1" applyBorder="1"/>
    <xf numFmtId="165" fontId="9" fillId="0" borderId="0" xfId="0" applyNumberFormat="1" applyFont="1" applyBorder="1" applyAlignment="1" applyProtection="1">
      <alignment horizontal="left"/>
    </xf>
    <xf numFmtId="0" fontId="22" fillId="0" borderId="0" xfId="0" applyFont="1" applyBorder="1"/>
    <xf numFmtId="166" fontId="9" fillId="0" borderId="26" xfId="0" applyNumberFormat="1" applyFont="1" applyBorder="1"/>
    <xf numFmtId="166" fontId="9" fillId="0" borderId="27" xfId="0" applyNumberFormat="1" applyFont="1" applyBorder="1"/>
    <xf numFmtId="0" fontId="9" fillId="0" borderId="28" xfId="0" applyFont="1" applyBorder="1"/>
    <xf numFmtId="0" fontId="9" fillId="0" borderId="29" xfId="0" applyFont="1" applyBorder="1"/>
    <xf numFmtId="165" fontId="9" fillId="0" borderId="29" xfId="0" applyNumberFormat="1" applyFont="1" applyBorder="1" applyAlignment="1" applyProtection="1">
      <alignment horizontal="center"/>
    </xf>
    <xf numFmtId="166" fontId="9" fillId="0" borderId="30" xfId="0" applyNumberFormat="1" applyFont="1" applyBorder="1" applyProtection="1"/>
    <xf numFmtId="166" fontId="9" fillId="0" borderId="31" xfId="0" applyNumberFormat="1" applyFont="1" applyBorder="1" applyProtection="1"/>
    <xf numFmtId="166" fontId="9" fillId="0" borderId="32" xfId="0" applyNumberFormat="1" applyFont="1" applyBorder="1" applyProtection="1"/>
    <xf numFmtId="166" fontId="9" fillId="0" borderId="33" xfId="0" applyNumberFormat="1" applyFont="1" applyBorder="1" applyProtection="1"/>
    <xf numFmtId="166" fontId="24" fillId="0" borderId="24" xfId="0" applyNumberFormat="1" applyFont="1" applyBorder="1" applyProtection="1"/>
    <xf numFmtId="166" fontId="24" fillId="0" borderId="25" xfId="0" applyNumberFormat="1" applyFont="1" applyBorder="1" applyProtection="1"/>
    <xf numFmtId="43" fontId="10" fillId="0" borderId="2" xfId="1" applyFont="1" applyBorder="1"/>
    <xf numFmtId="43" fontId="10" fillId="0" borderId="0" xfId="1" applyFont="1" applyBorder="1"/>
    <xf numFmtId="43" fontId="21" fillId="0" borderId="0" xfId="1" applyFont="1" applyBorder="1"/>
    <xf numFmtId="43" fontId="21" fillId="0" borderId="0" xfId="1" applyFont="1" applyBorder="1" applyAlignment="1">
      <alignment horizontal="center"/>
    </xf>
    <xf numFmtId="43" fontId="21" fillId="0" borderId="10" xfId="1" applyFont="1" applyBorder="1"/>
    <xf numFmtId="43" fontId="21" fillId="0" borderId="0" xfId="1" applyFont="1" applyFill="1" applyBorder="1"/>
    <xf numFmtId="4" fontId="21" fillId="0" borderId="0" xfId="0" applyNumberFormat="1" applyFont="1" applyBorder="1"/>
    <xf numFmtId="43" fontId="21" fillId="0" borderId="14" xfId="1" applyFont="1" applyFill="1" applyBorder="1"/>
    <xf numFmtId="43" fontId="21" fillId="0" borderId="14" xfId="1" applyFont="1" applyBorder="1"/>
    <xf numFmtId="43" fontId="21" fillId="0" borderId="23" xfId="1" applyFont="1" applyFill="1" applyBorder="1"/>
    <xf numFmtId="43" fontId="21" fillId="0" borderId="23" xfId="1" applyFont="1" applyBorder="1"/>
    <xf numFmtId="0" fontId="21" fillId="0" borderId="0" xfId="0" applyFont="1" applyBorder="1" applyAlignment="1">
      <alignment horizontal="left"/>
    </xf>
    <xf numFmtId="43" fontId="10" fillId="0" borderId="0" xfId="1" applyFont="1"/>
    <xf numFmtId="43" fontId="10" fillId="0" borderId="6" xfId="1" applyFont="1" applyBorder="1"/>
    <xf numFmtId="49" fontId="25" fillId="0" borderId="0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26" fillId="0" borderId="0" xfId="0" applyFont="1" applyFill="1"/>
    <xf numFmtId="0" fontId="26" fillId="0" borderId="0" xfId="0" applyFont="1"/>
    <xf numFmtId="166" fontId="30" fillId="0" borderId="34" xfId="0" applyNumberFormat="1" applyFont="1" applyFill="1" applyBorder="1"/>
    <xf numFmtId="166" fontId="30" fillId="0" borderId="23" xfId="0" applyNumberFormat="1" applyFont="1" applyFill="1" applyBorder="1"/>
    <xf numFmtId="166" fontId="30" fillId="0" borderId="35" xfId="0" applyNumberFormat="1" applyFont="1" applyFill="1" applyBorder="1"/>
    <xf numFmtId="49" fontId="28" fillId="0" borderId="36" xfId="0" applyNumberFormat="1" applyFont="1" applyFill="1" applyBorder="1" applyAlignment="1" applyProtection="1">
      <alignment horizontal="center" vertical="center" wrapText="1"/>
    </xf>
    <xf numFmtId="166" fontId="28" fillId="0" borderId="37" xfId="0" applyNumberFormat="1" applyFont="1" applyFill="1" applyBorder="1" applyAlignment="1" applyProtection="1">
      <alignment horizontal="centerContinuous" wrapText="1"/>
    </xf>
    <xf numFmtId="166" fontId="30" fillId="0" borderId="38" xfId="0" applyNumberFormat="1" applyFont="1" applyFill="1" applyBorder="1" applyAlignment="1" applyProtection="1">
      <alignment horizontal="centerContinuous"/>
    </xf>
    <xf numFmtId="166" fontId="30" fillId="0" borderId="0" xfId="0" applyNumberFormat="1" applyFont="1" applyFill="1" applyBorder="1" applyAlignment="1" applyProtection="1">
      <alignment horizontal="centerContinuous"/>
    </xf>
    <xf numFmtId="166" fontId="30" fillId="0" borderId="39" xfId="0" applyNumberFormat="1" applyFont="1" applyFill="1" applyBorder="1" applyAlignment="1">
      <alignment horizontal="centerContinuous"/>
    </xf>
    <xf numFmtId="167" fontId="28" fillId="0" borderId="40" xfId="0" applyNumberFormat="1" applyFont="1" applyFill="1" applyBorder="1" applyAlignment="1" applyProtection="1">
      <alignment horizontal="centerContinuous"/>
    </xf>
    <xf numFmtId="166" fontId="30" fillId="0" borderId="30" xfId="0" applyNumberFormat="1" applyFont="1" applyFill="1" applyBorder="1" applyAlignment="1" applyProtection="1">
      <alignment horizontal="centerContinuous"/>
    </xf>
    <xf numFmtId="166" fontId="31" fillId="0" borderId="9" xfId="0" applyNumberFormat="1" applyFont="1" applyFill="1" applyBorder="1" applyAlignment="1" applyProtection="1">
      <alignment horizontal="left"/>
    </xf>
    <xf numFmtId="166" fontId="32" fillId="0" borderId="10" xfId="0" applyNumberFormat="1" applyFont="1" applyFill="1" applyBorder="1" applyAlignment="1" applyProtection="1">
      <alignment horizontal="left"/>
    </xf>
    <xf numFmtId="166" fontId="28" fillId="0" borderId="11" xfId="0" applyNumberFormat="1" applyFont="1" applyFill="1" applyBorder="1"/>
    <xf numFmtId="166" fontId="33" fillId="0" borderId="33" xfId="0" applyNumberFormat="1" applyFont="1" applyFill="1" applyBorder="1" applyProtection="1"/>
    <xf numFmtId="166" fontId="32" fillId="0" borderId="12" xfId="0" applyNumberFormat="1" applyFont="1" applyFill="1" applyBorder="1" applyAlignment="1" applyProtection="1">
      <alignment horizontal="left"/>
    </xf>
    <xf numFmtId="166" fontId="34" fillId="0" borderId="39" xfId="0" applyNumberFormat="1" applyFont="1" applyFill="1" applyBorder="1" applyAlignment="1" applyProtection="1">
      <alignment horizontal="left"/>
    </xf>
    <xf numFmtId="166" fontId="32" fillId="0" borderId="0" xfId="0" applyNumberFormat="1" applyFont="1" applyFill="1" applyBorder="1" applyAlignment="1" applyProtection="1">
      <alignment horizontal="left"/>
    </xf>
    <xf numFmtId="166" fontId="28" fillId="0" borderId="13" xfId="0" applyNumberFormat="1" applyFont="1" applyFill="1" applyBorder="1" applyAlignment="1" applyProtection="1">
      <alignment horizontal="left"/>
    </xf>
    <xf numFmtId="166" fontId="34" fillId="0" borderId="24" xfId="0" applyNumberFormat="1" applyFont="1" applyFill="1" applyBorder="1" applyProtection="1"/>
    <xf numFmtId="166" fontId="34" fillId="0" borderId="39" xfId="0" applyNumberFormat="1" applyFont="1" applyFill="1" applyBorder="1" applyProtection="1"/>
    <xf numFmtId="166" fontId="28" fillId="0" borderId="12" xfId="0" applyNumberFormat="1" applyFont="1" applyFill="1" applyBorder="1"/>
    <xf numFmtId="166" fontId="34" fillId="0" borderId="0" xfId="0" applyNumberFormat="1" applyFont="1" applyFill="1" applyBorder="1"/>
    <xf numFmtId="166" fontId="34" fillId="0" borderId="30" xfId="0" applyNumberFormat="1" applyFont="1" applyFill="1" applyBorder="1" applyProtection="1"/>
    <xf numFmtId="166" fontId="34" fillId="0" borderId="41" xfId="0" applyNumberFormat="1" applyFont="1" applyFill="1" applyBorder="1" applyProtection="1"/>
    <xf numFmtId="166" fontId="34" fillId="0" borderId="42" xfId="0" applyNumberFormat="1" applyFont="1" applyFill="1" applyBorder="1" applyProtection="1"/>
    <xf numFmtId="166" fontId="28" fillId="0" borderId="0" xfId="0" applyNumberFormat="1" applyFont="1" applyFill="1" applyBorder="1"/>
    <xf numFmtId="166" fontId="28" fillId="0" borderId="13" xfId="0" applyNumberFormat="1" applyFont="1" applyFill="1" applyBorder="1"/>
    <xf numFmtId="166" fontId="28" fillId="0" borderId="24" xfId="0" applyNumberFormat="1" applyFont="1" applyFill="1" applyBorder="1"/>
    <xf numFmtId="166" fontId="28" fillId="0" borderId="39" xfId="0" applyNumberFormat="1" applyFont="1" applyFill="1" applyBorder="1"/>
    <xf numFmtId="166" fontId="31" fillId="0" borderId="12" xfId="0" applyNumberFormat="1" applyFont="1" applyFill="1" applyBorder="1" applyAlignment="1" applyProtection="1">
      <alignment horizontal="left"/>
    </xf>
    <xf numFmtId="166" fontId="33" fillId="0" borderId="30" xfId="0" applyNumberFormat="1" applyFont="1" applyFill="1" applyBorder="1" applyProtection="1"/>
    <xf numFmtId="166" fontId="28" fillId="0" borderId="0" xfId="0" applyNumberFormat="1" applyFont="1" applyFill="1" applyBorder="1" applyAlignment="1" applyProtection="1">
      <alignment horizontal="left"/>
    </xf>
    <xf numFmtId="166" fontId="34" fillId="0" borderId="13" xfId="0" applyNumberFormat="1" applyFont="1" applyFill="1" applyBorder="1" applyAlignment="1" applyProtection="1">
      <alignment horizontal="left"/>
    </xf>
    <xf numFmtId="166" fontId="34" fillId="0" borderId="43" xfId="0" applyNumberFormat="1" applyFont="1" applyFill="1" applyBorder="1" applyProtection="1"/>
    <xf numFmtId="166" fontId="35" fillId="0" borderId="0" xfId="0" applyNumberFormat="1" applyFont="1" applyFill="1" applyBorder="1" applyAlignment="1" applyProtection="1">
      <alignment horizontal="left"/>
    </xf>
    <xf numFmtId="166" fontId="35" fillId="0" borderId="13" xfId="0" applyNumberFormat="1" applyFont="1" applyFill="1" applyBorder="1" applyAlignment="1" applyProtection="1">
      <alignment horizontal="left"/>
    </xf>
    <xf numFmtId="166" fontId="34" fillId="0" borderId="30" xfId="1" applyNumberFormat="1" applyFont="1" applyFill="1" applyBorder="1" applyProtection="1"/>
    <xf numFmtId="166" fontId="28" fillId="0" borderId="24" xfId="0" applyNumberFormat="1" applyFont="1" applyFill="1" applyBorder="1" applyProtection="1"/>
    <xf numFmtId="166" fontId="28" fillId="0" borderId="39" xfId="0" applyNumberFormat="1" applyFont="1" applyFill="1" applyBorder="1" applyProtection="1"/>
    <xf numFmtId="166" fontId="33" fillId="0" borderId="24" xfId="0" applyNumberFormat="1" applyFont="1" applyFill="1" applyBorder="1" applyProtection="1"/>
    <xf numFmtId="166" fontId="33" fillId="0" borderId="12" xfId="0" applyNumberFormat="1" applyFont="1" applyFill="1" applyBorder="1"/>
    <xf numFmtId="166" fontId="28" fillId="0" borderId="39" xfId="0" applyNumberFormat="1" applyFont="1" applyFill="1" applyBorder="1" applyAlignment="1">
      <alignment horizontal="left"/>
    </xf>
    <xf numFmtId="0" fontId="26" fillId="0" borderId="0" xfId="0" applyFont="1" applyFill="1" applyBorder="1"/>
    <xf numFmtId="0" fontId="26" fillId="0" borderId="13" xfId="0" applyFont="1" applyFill="1" applyBorder="1"/>
    <xf numFmtId="166" fontId="36" fillId="0" borderId="37" xfId="0" applyNumberFormat="1" applyFont="1" applyFill="1" applyBorder="1" applyProtection="1"/>
    <xf numFmtId="166" fontId="33" fillId="0" borderId="39" xfId="0" applyNumberFormat="1" applyFont="1" applyFill="1" applyBorder="1"/>
    <xf numFmtId="0" fontId="26" fillId="0" borderId="44" xfId="0" applyFont="1" applyFill="1" applyBorder="1"/>
    <xf numFmtId="166" fontId="36" fillId="0" borderId="45" xfId="0" applyNumberFormat="1" applyFont="1" applyFill="1" applyBorder="1" applyProtection="1"/>
    <xf numFmtId="166" fontId="34" fillId="0" borderId="13" xfId="0" applyNumberFormat="1" applyFont="1" applyFill="1" applyBorder="1" applyProtection="1"/>
    <xf numFmtId="166" fontId="34" fillId="0" borderId="46" xfId="0" applyNumberFormat="1" applyFont="1" applyFill="1" applyBorder="1" applyProtection="1"/>
    <xf numFmtId="166" fontId="34" fillId="0" borderId="47" xfId="0" applyNumberFormat="1" applyFont="1" applyFill="1" applyBorder="1" applyProtection="1"/>
    <xf numFmtId="166" fontId="34" fillId="0" borderId="17" xfId="0" applyNumberFormat="1" applyFont="1" applyFill="1" applyBorder="1" applyProtection="1"/>
    <xf numFmtId="166" fontId="34" fillId="0" borderId="48" xfId="0" applyNumberFormat="1" applyFont="1" applyFill="1" applyBorder="1" applyProtection="1"/>
    <xf numFmtId="166" fontId="34" fillId="0" borderId="44" xfId="0" applyNumberFormat="1" applyFont="1" applyFill="1" applyBorder="1" applyProtection="1"/>
    <xf numFmtId="166" fontId="34" fillId="0" borderId="0" xfId="0" applyNumberFormat="1" applyFont="1" applyFill="1" applyBorder="1" applyAlignment="1" applyProtection="1">
      <alignment horizontal="left"/>
    </xf>
    <xf numFmtId="166" fontId="34" fillId="0" borderId="16" xfId="0" applyNumberFormat="1" applyFont="1" applyFill="1" applyBorder="1" applyProtection="1"/>
    <xf numFmtId="166" fontId="34" fillId="0" borderId="49" xfId="0" applyNumberFormat="1" applyFont="1" applyFill="1" applyBorder="1" applyProtection="1"/>
    <xf numFmtId="166" fontId="28" fillId="0" borderId="44" xfId="0" applyNumberFormat="1" applyFont="1" applyFill="1" applyBorder="1" applyAlignment="1" applyProtection="1">
      <alignment horizontal="left"/>
    </xf>
    <xf numFmtId="166" fontId="34" fillId="0" borderId="50" xfId="0" applyNumberFormat="1" applyFont="1" applyFill="1" applyBorder="1" applyProtection="1"/>
    <xf numFmtId="166" fontId="32" fillId="0" borderId="13" xfId="0" applyNumberFormat="1" applyFont="1" applyFill="1" applyBorder="1" applyAlignment="1" applyProtection="1">
      <alignment horizontal="left"/>
    </xf>
    <xf numFmtId="166" fontId="33" fillId="0" borderId="37" xfId="0" applyNumberFormat="1" applyFont="1" applyFill="1" applyBorder="1" applyProtection="1"/>
    <xf numFmtId="166" fontId="34" fillId="0" borderId="42" xfId="1" applyNumberFormat="1" applyFont="1" applyFill="1" applyBorder="1" applyProtection="1"/>
    <xf numFmtId="166" fontId="34" fillId="0" borderId="12" xfId="0" applyNumberFormat="1" applyFont="1" applyFill="1" applyBorder="1"/>
    <xf numFmtId="166" fontId="26" fillId="0" borderId="0" xfId="0" applyNumberFormat="1" applyFont="1"/>
    <xf numFmtId="166" fontId="28" fillId="0" borderId="12" xfId="0" applyNumberFormat="1" applyFont="1" applyFill="1" applyBorder="1" applyProtection="1"/>
    <xf numFmtId="166" fontId="28" fillId="0" borderId="46" xfId="0" applyNumberFormat="1" applyFont="1" applyFill="1" applyBorder="1" applyProtection="1"/>
    <xf numFmtId="166" fontId="34" fillId="0" borderId="13" xfId="0" applyNumberFormat="1" applyFont="1" applyFill="1" applyBorder="1"/>
    <xf numFmtId="166" fontId="32" fillId="0" borderId="16" xfId="0" applyNumberFormat="1" applyFont="1" applyFill="1" applyBorder="1" applyAlignment="1" applyProtection="1">
      <alignment horizontal="left"/>
    </xf>
    <xf numFmtId="166" fontId="34" fillId="0" borderId="17" xfId="0" applyNumberFormat="1" applyFont="1" applyFill="1" applyBorder="1"/>
    <xf numFmtId="166" fontId="35" fillId="0" borderId="14" xfId="0" applyNumberFormat="1" applyFont="1" applyFill="1" applyBorder="1" applyAlignment="1" applyProtection="1">
      <alignment horizontal="left"/>
    </xf>
    <xf numFmtId="166" fontId="28" fillId="0" borderId="34" xfId="0" applyNumberFormat="1" applyFont="1" applyFill="1" applyBorder="1" applyAlignment="1" applyProtection="1">
      <alignment horizontal="centerContinuous"/>
    </xf>
    <xf numFmtId="166" fontId="28" fillId="0" borderId="23" xfId="0" applyNumberFormat="1" applyFont="1" applyFill="1" applyBorder="1" applyAlignment="1" applyProtection="1">
      <alignment horizontal="centerContinuous"/>
    </xf>
    <xf numFmtId="166" fontId="28" fillId="0" borderId="35" xfId="0" applyNumberFormat="1" applyFont="1" applyFill="1" applyBorder="1" applyAlignment="1">
      <alignment horizontal="centerContinuous"/>
    </xf>
    <xf numFmtId="166" fontId="33" fillId="0" borderId="51" xfId="0" applyNumberFormat="1" applyFont="1" applyFill="1" applyBorder="1" applyProtection="1"/>
    <xf numFmtId="166" fontId="33" fillId="0" borderId="52" xfId="0" applyNumberFormat="1" applyFont="1" applyFill="1" applyBorder="1" applyProtection="1"/>
    <xf numFmtId="166" fontId="28" fillId="0" borderId="0" xfId="0" applyNumberFormat="1" applyFont="1" applyFill="1" applyBorder="1" applyAlignment="1" applyProtection="1">
      <alignment horizontal="centerContinuous"/>
    </xf>
    <xf numFmtId="166" fontId="28" fillId="0" borderId="0" xfId="0" applyNumberFormat="1" applyFont="1" applyFill="1" applyBorder="1" applyAlignment="1">
      <alignment horizontal="centerContinuous"/>
    </xf>
    <xf numFmtId="166" fontId="28" fillId="0" borderId="0" xfId="0" applyNumberFormat="1" applyFont="1" applyFill="1" applyBorder="1" applyProtection="1"/>
    <xf numFmtId="166" fontId="28" fillId="0" borderId="9" xfId="0" applyNumberFormat="1" applyFont="1" applyFill="1" applyBorder="1" applyAlignment="1">
      <alignment horizontal="centerContinuous"/>
    </xf>
    <xf numFmtId="166" fontId="28" fillId="0" borderId="10" xfId="0" applyNumberFormat="1" applyFont="1" applyFill="1" applyBorder="1" applyAlignment="1">
      <alignment horizontal="centerContinuous"/>
    </xf>
    <xf numFmtId="166" fontId="28" fillId="0" borderId="11" xfId="0" applyNumberFormat="1" applyFont="1" applyFill="1" applyBorder="1" applyAlignment="1">
      <alignment horizontal="centerContinuous"/>
    </xf>
    <xf numFmtId="166" fontId="28" fillId="0" borderId="16" xfId="0" applyNumberFormat="1" applyFont="1" applyFill="1" applyBorder="1" applyAlignment="1" applyProtection="1">
      <alignment horizontal="centerContinuous"/>
    </xf>
    <xf numFmtId="166" fontId="28" fillId="0" borderId="14" xfId="0" applyNumberFormat="1" applyFont="1" applyFill="1" applyBorder="1" applyAlignment="1" applyProtection="1">
      <alignment horizontal="centerContinuous"/>
    </xf>
    <xf numFmtId="166" fontId="28" fillId="0" borderId="17" xfId="0" applyNumberFormat="1" applyFont="1" applyFill="1" applyBorder="1" applyAlignment="1">
      <alignment horizontal="centerContinuous"/>
    </xf>
    <xf numFmtId="166" fontId="28" fillId="0" borderId="40" xfId="0" applyNumberFormat="1" applyFont="1" applyFill="1" applyBorder="1" applyAlignment="1" applyProtection="1">
      <alignment horizontal="centerContinuous"/>
    </xf>
    <xf numFmtId="166" fontId="28" fillId="0" borderId="43" xfId="0" applyNumberFormat="1" applyFont="1" applyFill="1" applyBorder="1" applyAlignment="1" applyProtection="1">
      <alignment horizontal="center"/>
    </xf>
    <xf numFmtId="166" fontId="31" fillId="0" borderId="38" xfId="0" applyNumberFormat="1" applyFont="1" applyFill="1" applyBorder="1" applyAlignment="1" applyProtection="1">
      <alignment horizontal="left"/>
    </xf>
    <xf numFmtId="166" fontId="28" fillId="0" borderId="0" xfId="0" applyNumberFormat="1" applyFont="1" applyFill="1"/>
    <xf numFmtId="166" fontId="32" fillId="0" borderId="38" xfId="0" applyNumberFormat="1" applyFont="1" applyFill="1" applyBorder="1" applyAlignment="1" applyProtection="1">
      <alignment horizontal="left"/>
    </xf>
    <xf numFmtId="166" fontId="34" fillId="0" borderId="0" xfId="0" applyNumberFormat="1" applyFont="1" applyFill="1" applyAlignment="1" applyProtection="1">
      <alignment horizontal="left"/>
    </xf>
    <xf numFmtId="166" fontId="34" fillId="0" borderId="0" xfId="0" applyNumberFormat="1" applyFont="1" applyFill="1"/>
    <xf numFmtId="166" fontId="34" fillId="0" borderId="12" xfId="0" applyNumberFormat="1" applyFont="1" applyFill="1" applyBorder="1" applyProtection="1"/>
    <xf numFmtId="166" fontId="28" fillId="0" borderId="38" xfId="0" applyNumberFormat="1" applyFont="1" applyFill="1" applyBorder="1" applyAlignment="1" applyProtection="1">
      <alignment horizontal="centerContinuous"/>
    </xf>
    <xf numFmtId="166" fontId="28" fillId="0" borderId="16" xfId="0" applyNumberFormat="1" applyFont="1" applyFill="1" applyBorder="1"/>
    <xf numFmtId="166" fontId="28" fillId="0" borderId="47" xfId="0" applyNumberFormat="1" applyFont="1" applyFill="1" applyBorder="1"/>
    <xf numFmtId="166" fontId="28" fillId="0" borderId="38" xfId="0" applyNumberFormat="1" applyFont="1" applyFill="1" applyBorder="1"/>
    <xf numFmtId="166" fontId="28" fillId="0" borderId="0" xfId="0" applyNumberFormat="1" applyFont="1" applyFill="1" applyAlignment="1" applyProtection="1">
      <alignment horizontal="left"/>
    </xf>
    <xf numFmtId="166" fontId="28" fillId="0" borderId="53" xfId="0" applyNumberFormat="1" applyFont="1" applyFill="1" applyBorder="1"/>
    <xf numFmtId="166" fontId="28" fillId="0" borderId="29" xfId="0" applyNumberFormat="1" applyFont="1" applyFill="1" applyBorder="1"/>
    <xf numFmtId="166" fontId="28" fillId="0" borderId="40" xfId="0" applyNumberFormat="1" applyFont="1" applyFill="1" applyBorder="1" applyAlignment="1" applyProtection="1">
      <alignment horizontal="center"/>
    </xf>
    <xf numFmtId="166" fontId="34" fillId="0" borderId="54" xfId="0" applyNumberFormat="1" applyFont="1" applyFill="1" applyBorder="1"/>
    <xf numFmtId="166" fontId="28" fillId="0" borderId="54" xfId="0" applyNumberFormat="1" applyFont="1" applyFill="1" applyBorder="1"/>
    <xf numFmtId="166" fontId="28" fillId="0" borderId="53" xfId="0" applyNumberFormat="1" applyFont="1" applyFill="1" applyBorder="1" applyAlignment="1" applyProtection="1">
      <alignment horizontal="centerContinuous"/>
    </xf>
    <xf numFmtId="166" fontId="28" fillId="0" borderId="29" xfId="0" applyNumberFormat="1" applyFont="1" applyFill="1" applyBorder="1" applyAlignment="1" applyProtection="1">
      <alignment horizontal="centerContinuous"/>
    </xf>
    <xf numFmtId="166" fontId="28" fillId="0" borderId="40" xfId="0" applyNumberFormat="1" applyFont="1" applyFill="1" applyBorder="1" applyAlignment="1">
      <alignment horizontal="centerContinuous"/>
    </xf>
    <xf numFmtId="166" fontId="34" fillId="0" borderId="33" xfId="0" applyNumberFormat="1" applyFont="1" applyFill="1" applyBorder="1"/>
    <xf numFmtId="166" fontId="28" fillId="0" borderId="33" xfId="0" applyNumberFormat="1" applyFont="1" applyFill="1" applyBorder="1"/>
    <xf numFmtId="166" fontId="33" fillId="0" borderId="55" xfId="0" applyNumberFormat="1" applyFont="1" applyFill="1" applyBorder="1" applyProtection="1"/>
    <xf numFmtId="166" fontId="36" fillId="0" borderId="56" xfId="0" applyNumberFormat="1" applyFont="1" applyFill="1" applyBorder="1" applyProtection="1"/>
    <xf numFmtId="166" fontId="34" fillId="0" borderId="38" xfId="0" applyNumberFormat="1" applyFont="1" applyFill="1" applyBorder="1" applyProtection="1"/>
    <xf numFmtId="166" fontId="34" fillId="0" borderId="56" xfId="0" applyNumberFormat="1" applyFont="1" applyFill="1" applyBorder="1" applyProtection="1"/>
    <xf numFmtId="166" fontId="34" fillId="0" borderId="57" xfId="0" applyNumberFormat="1" applyFont="1" applyFill="1" applyBorder="1" applyProtection="1"/>
    <xf numFmtId="166" fontId="34" fillId="0" borderId="58" xfId="0" applyNumberFormat="1" applyFont="1" applyFill="1" applyBorder="1" applyProtection="1"/>
    <xf numFmtId="166" fontId="36" fillId="0" borderId="47" xfId="0" applyNumberFormat="1" applyFont="1" applyFill="1" applyBorder="1" applyProtection="1"/>
    <xf numFmtId="166" fontId="34" fillId="0" borderId="37" xfId="0" applyNumberFormat="1" applyFont="1" applyFill="1" applyBorder="1" applyProtection="1"/>
    <xf numFmtId="166" fontId="34" fillId="0" borderId="59" xfId="0" applyNumberFormat="1" applyFont="1" applyFill="1" applyBorder="1" applyProtection="1"/>
    <xf numFmtId="166" fontId="28" fillId="0" borderId="26" xfId="0" applyNumberFormat="1" applyFont="1" applyFill="1" applyBorder="1"/>
    <xf numFmtId="166" fontId="34" fillId="0" borderId="24" xfId="1" applyNumberFormat="1" applyFont="1" applyFill="1" applyBorder="1" applyProtection="1"/>
    <xf numFmtId="166" fontId="34" fillId="0" borderId="39" xfId="1" applyNumberFormat="1" applyFont="1" applyFill="1" applyBorder="1" applyProtection="1"/>
    <xf numFmtId="166" fontId="33" fillId="0" borderId="30" xfId="1" applyNumberFormat="1" applyFont="1" applyFill="1" applyBorder="1" applyProtection="1"/>
    <xf numFmtId="166" fontId="28" fillId="0" borderId="29" xfId="0" applyNumberFormat="1" applyFont="1" applyFill="1" applyBorder="1" applyAlignment="1" applyProtection="1">
      <alignment horizontal="center"/>
    </xf>
    <xf numFmtId="166" fontId="28" fillId="0" borderId="42" xfId="0" applyNumberFormat="1" applyFont="1" applyFill="1" applyBorder="1"/>
    <xf numFmtId="166" fontId="28" fillId="0" borderId="29" xfId="0" applyNumberFormat="1" applyFont="1" applyFill="1" applyBorder="1" applyAlignment="1">
      <alignment horizontal="centerContinuous"/>
    </xf>
    <xf numFmtId="166" fontId="33" fillId="0" borderId="60" xfId="0" applyNumberFormat="1" applyFont="1" applyFill="1" applyBorder="1" applyProtection="1"/>
    <xf numFmtId="166" fontId="30" fillId="0" borderId="0" xfId="0" applyNumberFormat="1" applyFont="1" applyFill="1"/>
    <xf numFmtId="0" fontId="37" fillId="0" borderId="0" xfId="0" applyFont="1" applyFill="1"/>
    <xf numFmtId="39" fontId="37" fillId="0" borderId="0" xfId="0" applyNumberFormat="1" applyFont="1" applyFill="1"/>
    <xf numFmtId="43" fontId="26" fillId="0" borderId="0" xfId="0" applyNumberFormat="1" applyFont="1"/>
    <xf numFmtId="0" fontId="34" fillId="0" borderId="0" xfId="0" applyFont="1"/>
    <xf numFmtId="0" fontId="27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8" fillId="0" borderId="9" xfId="0" applyFont="1" applyFill="1" applyBorder="1"/>
    <xf numFmtId="0" fontId="28" fillId="0" borderId="11" xfId="0" applyFont="1" applyFill="1" applyBorder="1"/>
    <xf numFmtId="0" fontId="28" fillId="0" borderId="16" xfId="0" applyFont="1" applyBorder="1"/>
    <xf numFmtId="0" fontId="28" fillId="0" borderId="17" xfId="0" applyFont="1" applyBorder="1"/>
    <xf numFmtId="0" fontId="33" fillId="0" borderId="61" xfId="0" applyFont="1" applyBorder="1" applyAlignment="1" applyProtection="1">
      <alignment horizontal="left"/>
    </xf>
    <xf numFmtId="0" fontId="28" fillId="0" borderId="54" xfId="0" applyFont="1" applyBorder="1"/>
    <xf numFmtId="0" fontId="28" fillId="0" borderId="38" xfId="0" applyFont="1" applyBorder="1"/>
    <xf numFmtId="0" fontId="28" fillId="0" borderId="0" xfId="0" applyFont="1"/>
    <xf numFmtId="166" fontId="28" fillId="0" borderId="46" xfId="0" applyNumberFormat="1" applyFont="1" applyBorder="1"/>
    <xf numFmtId="0" fontId="33" fillId="0" borderId="38" xfId="0" applyFont="1" applyBorder="1" applyAlignment="1" applyProtection="1">
      <alignment horizontal="left"/>
    </xf>
    <xf numFmtId="166" fontId="33" fillId="0" borderId="62" xfId="0" applyNumberFormat="1" applyFont="1" applyBorder="1" applyProtection="1"/>
    <xf numFmtId="166" fontId="33" fillId="0" borderId="42" xfId="0" applyNumberFormat="1" applyFont="1" applyFill="1" applyBorder="1" applyProtection="1"/>
    <xf numFmtId="0" fontId="34" fillId="0" borderId="0" xfId="0" applyFont="1" applyAlignment="1" applyProtection="1">
      <alignment horizontal="left"/>
    </xf>
    <xf numFmtId="166" fontId="34" fillId="0" borderId="46" xfId="0" applyNumberFormat="1" applyFont="1" applyBorder="1" applyProtection="1"/>
    <xf numFmtId="168" fontId="26" fillId="0" borderId="0" xfId="2" applyNumberFormat="1" applyFont="1"/>
    <xf numFmtId="166" fontId="28" fillId="0" borderId="47" xfId="0" applyNumberFormat="1" applyFont="1" applyBorder="1" applyProtection="1"/>
    <xf numFmtId="166" fontId="28" fillId="0" borderId="42" xfId="0" applyNumberFormat="1" applyFont="1" applyFill="1" applyBorder="1" applyProtection="1"/>
    <xf numFmtId="166" fontId="28" fillId="0" borderId="24" xfId="0" applyNumberFormat="1" applyFont="1" applyBorder="1"/>
    <xf numFmtId="0" fontId="33" fillId="0" borderId="63" xfId="0" applyFont="1" applyBorder="1" applyAlignment="1" applyProtection="1">
      <alignment horizontal="left"/>
    </xf>
    <xf numFmtId="0" fontId="28" fillId="0" borderId="64" xfId="0" applyFont="1" applyBorder="1"/>
    <xf numFmtId="166" fontId="33" fillId="0" borderId="65" xfId="0" applyNumberFormat="1" applyFont="1" applyBorder="1" applyProtection="1"/>
    <xf numFmtId="166" fontId="33" fillId="0" borderId="66" xfId="0" applyNumberFormat="1" applyFont="1" applyFill="1" applyBorder="1" applyProtection="1"/>
    <xf numFmtId="166" fontId="28" fillId="0" borderId="0" xfId="0" applyNumberFormat="1" applyFont="1"/>
    <xf numFmtId="0" fontId="33" fillId="0" borderId="67" xfId="0" applyFont="1" applyBorder="1" applyAlignment="1" applyProtection="1">
      <alignment horizontal="left"/>
    </xf>
    <xf numFmtId="0" fontId="28" fillId="0" borderId="68" xfId="0" applyFont="1" applyBorder="1"/>
    <xf numFmtId="166" fontId="28" fillId="0" borderId="69" xfId="0" applyNumberFormat="1" applyFont="1" applyBorder="1"/>
    <xf numFmtId="166" fontId="28" fillId="0" borderId="70" xfId="0" applyNumberFormat="1" applyFont="1" applyFill="1" applyBorder="1"/>
    <xf numFmtId="0" fontId="28" fillId="0" borderId="12" xfId="0" applyFont="1" applyBorder="1"/>
    <xf numFmtId="0" fontId="28" fillId="0" borderId="0" xfId="0" applyFont="1" applyBorder="1"/>
    <xf numFmtId="0" fontId="33" fillId="0" borderId="12" xfId="0" applyFont="1" applyBorder="1" applyAlignment="1" applyProtection="1">
      <alignment horizontal="left"/>
    </xf>
    <xf numFmtId="166" fontId="33" fillId="0" borderId="30" xfId="0" applyNumberFormat="1" applyFont="1" applyBorder="1" applyProtection="1"/>
    <xf numFmtId="166" fontId="33" fillId="0" borderId="71" xfId="0" applyNumberFormat="1" applyFont="1" applyFill="1" applyBorder="1" applyProtection="1"/>
    <xf numFmtId="0" fontId="28" fillId="0" borderId="0" xfId="0" applyFont="1" applyBorder="1" applyAlignment="1" applyProtection="1">
      <alignment horizontal="left"/>
    </xf>
    <xf numFmtId="166" fontId="28" fillId="0" borderId="30" xfId="0" applyNumberFormat="1" applyFont="1" applyBorder="1" applyProtection="1"/>
    <xf numFmtId="166" fontId="28" fillId="0" borderId="71" xfId="0" applyNumberFormat="1" applyFont="1" applyFill="1" applyBorder="1" applyProtection="1"/>
    <xf numFmtId="0" fontId="33" fillId="0" borderId="16" xfId="0" applyFont="1" applyBorder="1" applyAlignment="1" applyProtection="1">
      <alignment horizontal="left"/>
    </xf>
    <xf numFmtId="0" fontId="33" fillId="0" borderId="72" xfId="0" applyFont="1" applyBorder="1"/>
    <xf numFmtId="0" fontId="28" fillId="0" borderId="73" xfId="0" applyFont="1" applyBorder="1"/>
    <xf numFmtId="166" fontId="28" fillId="0" borderId="74" xfId="0" applyNumberFormat="1" applyFont="1" applyFill="1" applyBorder="1"/>
    <xf numFmtId="0" fontId="33" fillId="0" borderId="75" xfId="0" applyFont="1" applyBorder="1" applyAlignment="1" applyProtection="1">
      <alignment horizontal="left"/>
    </xf>
    <xf numFmtId="166" fontId="33" fillId="0" borderId="76" xfId="0" applyNumberFormat="1" applyFont="1" applyBorder="1" applyProtection="1"/>
    <xf numFmtId="166" fontId="34" fillId="0" borderId="0" xfId="0" applyNumberFormat="1" applyFont="1"/>
    <xf numFmtId="0" fontId="34" fillId="0" borderId="0" xfId="0" applyFont="1" applyFill="1"/>
    <xf numFmtId="43" fontId="34" fillId="0" borderId="0" xfId="0" applyNumberFormat="1" applyFont="1"/>
    <xf numFmtId="168" fontId="26" fillId="0" borderId="0" xfId="2" applyNumberFormat="1" applyFont="1" applyFill="1"/>
    <xf numFmtId="43" fontId="26" fillId="0" borderId="0" xfId="1" applyFont="1"/>
    <xf numFmtId="10" fontId="26" fillId="0" borderId="0" xfId="2" applyNumberFormat="1" applyFont="1"/>
    <xf numFmtId="0" fontId="38" fillId="0" borderId="0" xfId="0" applyFont="1" applyBorder="1"/>
    <xf numFmtId="165" fontId="38" fillId="0" borderId="0" xfId="0" applyNumberFormat="1" applyFont="1" applyBorder="1" applyAlignment="1" applyProtection="1">
      <alignment horizontal="left"/>
    </xf>
    <xf numFmtId="166" fontId="15" fillId="0" borderId="24" xfId="0" applyNumberFormat="1" applyFont="1" applyBorder="1" applyProtection="1"/>
    <xf numFmtId="166" fontId="15" fillId="0" borderId="25" xfId="0" applyNumberFormat="1" applyFont="1" applyBorder="1" applyProtection="1"/>
    <xf numFmtId="0" fontId="8" fillId="0" borderId="4" xfId="0" applyFont="1" applyBorder="1"/>
    <xf numFmtId="166" fontId="39" fillId="0" borderId="24" xfId="0" applyNumberFormat="1" applyFont="1" applyBorder="1" applyProtection="1"/>
    <xf numFmtId="166" fontId="39" fillId="0" borderId="25" xfId="0" applyNumberFormat="1" applyFont="1" applyBorder="1" applyProtection="1"/>
    <xf numFmtId="0" fontId="15" fillId="0" borderId="0" xfId="0" applyFont="1" applyBorder="1"/>
    <xf numFmtId="166" fontId="15" fillId="0" borderId="30" xfId="0" applyNumberFormat="1" applyFont="1" applyBorder="1" applyProtection="1"/>
    <xf numFmtId="166" fontId="15" fillId="0" borderId="31" xfId="0" applyNumberFormat="1" applyFont="1" applyBorder="1" applyProtection="1"/>
    <xf numFmtId="43" fontId="8" fillId="0" borderId="0" xfId="0" applyNumberFormat="1" applyFont="1"/>
    <xf numFmtId="43" fontId="49" fillId="0" borderId="0" xfId="0" applyNumberFormat="1" applyFont="1"/>
    <xf numFmtId="43" fontId="8" fillId="0" borderId="0" xfId="1" applyFont="1"/>
    <xf numFmtId="166" fontId="8" fillId="0" borderId="0" xfId="0" applyNumberFormat="1" applyFont="1"/>
    <xf numFmtId="4" fontId="26" fillId="0" borderId="0" xfId="0" applyNumberFormat="1" applyFont="1"/>
    <xf numFmtId="0" fontId="44" fillId="0" borderId="0" xfId="0" applyFont="1"/>
    <xf numFmtId="4" fontId="44" fillId="0" borderId="0" xfId="0" applyNumberFormat="1" applyFont="1"/>
    <xf numFmtId="43" fontId="2" fillId="2" borderId="0" xfId="1" applyFont="1" applyFill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7" xfId="0" applyFont="1" applyBorder="1"/>
    <xf numFmtId="0" fontId="19" fillId="0" borderId="77" xfId="0" applyFont="1" applyBorder="1" applyAlignment="1">
      <alignment horizontal="center"/>
    </xf>
    <xf numFmtId="165" fontId="19" fillId="0" borderId="5" xfId="0" applyNumberFormat="1" applyFont="1" applyBorder="1" applyAlignment="1" applyProtection="1">
      <alignment horizontal="centerContinuous"/>
    </xf>
    <xf numFmtId="165" fontId="19" fillId="0" borderId="6" xfId="0" applyNumberFormat="1" applyFont="1" applyBorder="1" applyAlignment="1" applyProtection="1">
      <alignment horizontal="centerContinuous"/>
    </xf>
    <xf numFmtId="0" fontId="19" fillId="0" borderId="8" xfId="0" applyFont="1" applyBorder="1" applyAlignment="1">
      <alignment horizontal="centerContinuous"/>
    </xf>
    <xf numFmtId="0" fontId="19" fillId="0" borderId="78" xfId="0" quotePrefix="1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3" fontId="0" fillId="0" borderId="0" xfId="1" applyNumberFormat="1" applyFont="1"/>
    <xf numFmtId="10" fontId="0" fillId="0" borderId="0" xfId="2" applyNumberFormat="1" applyFont="1"/>
    <xf numFmtId="2" fontId="26" fillId="0" borderId="0" xfId="0" applyNumberFormat="1" applyFont="1"/>
    <xf numFmtId="4" fontId="15" fillId="0" borderId="0" xfId="0" applyNumberFormat="1" applyFont="1"/>
    <xf numFmtId="166" fontId="30" fillId="0" borderId="30" xfId="0" applyNumberFormat="1" applyFont="1" applyFill="1" applyBorder="1" applyAlignment="1" applyProtection="1">
      <alignment horizontal="centerContinuous" vertical="center"/>
    </xf>
    <xf numFmtId="167" fontId="28" fillId="0" borderId="40" xfId="0" applyNumberFormat="1" applyFont="1" applyFill="1" applyBorder="1" applyAlignment="1" applyProtection="1">
      <alignment horizontal="centerContinuous" vertical="center"/>
    </xf>
    <xf numFmtId="166" fontId="30" fillId="0" borderId="33" xfId="0" applyNumberFormat="1" applyFont="1" applyFill="1" applyBorder="1" applyAlignment="1" applyProtection="1">
      <alignment horizontal="centerContinuous" vertical="center"/>
    </xf>
    <xf numFmtId="10" fontId="44" fillId="0" borderId="0" xfId="2" applyNumberFormat="1" applyFont="1"/>
    <xf numFmtId="0" fontId="40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3" fillId="0" borderId="2" xfId="0" applyFont="1" applyFill="1" applyBorder="1"/>
    <xf numFmtId="0" fontId="2" fillId="0" borderId="7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3" fillId="0" borderId="0" xfId="0" applyFont="1" applyFill="1" applyBorder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4" xfId="0" applyFont="1" applyFill="1" applyBorder="1" applyAlignment="1">
      <alignment horizontal="left"/>
    </xf>
    <xf numFmtId="164" fontId="5" fillId="0" borderId="0" xfId="1" applyNumberFormat="1" applyFont="1" applyFill="1" applyAlignment="1">
      <alignment horizontal="left"/>
    </xf>
    <xf numFmtId="37" fontId="2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left"/>
    </xf>
    <xf numFmtId="43" fontId="2" fillId="0" borderId="0" xfId="0" applyNumberFormat="1" applyFont="1" applyFill="1"/>
    <xf numFmtId="41" fontId="2" fillId="0" borderId="0" xfId="1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8" xfId="0" applyFont="1" applyFill="1" applyBorder="1"/>
    <xf numFmtId="0" fontId="5" fillId="0" borderId="0" xfId="0" applyFont="1" applyFill="1" applyAlignment="1">
      <alignment horizontal="left"/>
    </xf>
    <xf numFmtId="43" fontId="2" fillId="0" borderId="14" xfId="1" applyFont="1" applyFill="1" applyBorder="1" applyAlignment="1"/>
    <xf numFmtId="49" fontId="28" fillId="0" borderId="55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166" fontId="21" fillId="0" borderId="24" xfId="0" applyNumberFormat="1" applyFont="1" applyBorder="1" applyProtection="1"/>
    <xf numFmtId="166" fontId="21" fillId="0" borderId="39" xfId="0" applyNumberFormat="1" applyFont="1" applyFill="1" applyBorder="1" applyProtection="1"/>
    <xf numFmtId="166" fontId="21" fillId="0" borderId="62" xfId="0" applyNumberFormat="1" applyFont="1" applyBorder="1" applyProtection="1"/>
    <xf numFmtId="166" fontId="21" fillId="0" borderId="42" xfId="0" applyNumberFormat="1" applyFont="1" applyFill="1" applyBorder="1" applyProtection="1"/>
    <xf numFmtId="166" fontId="21" fillId="0" borderId="46" xfId="0" applyNumberFormat="1" applyFont="1" applyBorder="1" applyProtection="1"/>
    <xf numFmtId="166" fontId="13" fillId="0" borderId="62" xfId="0" applyNumberFormat="1" applyFont="1" applyBorder="1" applyProtection="1"/>
    <xf numFmtId="166" fontId="28" fillId="0" borderId="79" xfId="0" applyNumberFormat="1" applyFont="1" applyBorder="1"/>
    <xf numFmtId="166" fontId="28" fillId="0" borderId="77" xfId="0" applyNumberFormat="1" applyFont="1" applyBorder="1"/>
    <xf numFmtId="166" fontId="13" fillId="0" borderId="78" xfId="0" applyNumberFormat="1" applyFont="1" applyBorder="1" applyProtection="1"/>
    <xf numFmtId="166" fontId="33" fillId="0" borderId="80" xfId="0" applyNumberFormat="1" applyFont="1" applyBorder="1" applyProtection="1"/>
    <xf numFmtId="43" fontId="2" fillId="0" borderId="0" xfId="1" applyFont="1" applyFill="1"/>
    <xf numFmtId="43" fontId="19" fillId="0" borderId="0" xfId="1" applyFont="1" applyFill="1" applyBorder="1"/>
    <xf numFmtId="166" fontId="16" fillId="0" borderId="0" xfId="0" applyNumberFormat="1" applyFont="1" applyBorder="1" applyAlignment="1">
      <alignment horizontal="centerContinuous"/>
    </xf>
    <xf numFmtId="166" fontId="34" fillId="0" borderId="55" xfId="0" applyNumberFormat="1" applyFont="1" applyFill="1" applyBorder="1" applyProtection="1"/>
    <xf numFmtId="166" fontId="34" fillId="0" borderId="45" xfId="0" applyNumberFormat="1" applyFont="1" applyFill="1" applyBorder="1" applyProtection="1"/>
    <xf numFmtId="166" fontId="34" fillId="0" borderId="24" xfId="0" applyNumberFormat="1" applyFont="1" applyFill="1" applyBorder="1" applyAlignment="1" applyProtection="1">
      <alignment horizontal="right"/>
    </xf>
    <xf numFmtId="166" fontId="34" fillId="0" borderId="30" xfId="0" applyNumberFormat="1" applyFont="1" applyFill="1" applyBorder="1" applyAlignment="1" applyProtection="1">
      <alignment horizontal="right"/>
    </xf>
    <xf numFmtId="166" fontId="34" fillId="0" borderId="39" xfId="0" applyNumberFormat="1" applyFont="1" applyFill="1" applyBorder="1" applyAlignment="1" applyProtection="1">
      <alignment horizontal="right"/>
    </xf>
    <xf numFmtId="166" fontId="34" fillId="0" borderId="46" xfId="0" applyNumberFormat="1" applyFont="1" applyFill="1" applyBorder="1" applyAlignment="1" applyProtection="1">
      <alignment horizontal="right"/>
    </xf>
    <xf numFmtId="166" fontId="34" fillId="0" borderId="41" xfId="0" applyNumberFormat="1" applyFont="1" applyFill="1" applyBorder="1" applyAlignment="1" applyProtection="1">
      <alignment horizontal="right"/>
    </xf>
    <xf numFmtId="166" fontId="36" fillId="0" borderId="37" xfId="0" applyNumberFormat="1" applyFont="1" applyFill="1" applyBorder="1" applyAlignment="1" applyProtection="1">
      <alignment horizontal="right"/>
    </xf>
    <xf numFmtId="168" fontId="15" fillId="0" borderId="0" xfId="2" applyNumberFormat="1" applyFont="1"/>
    <xf numFmtId="39" fontId="19" fillId="0" borderId="0" xfId="0" applyNumberFormat="1" applyFont="1" applyBorder="1" applyAlignment="1">
      <alignment horizontal="center"/>
    </xf>
    <xf numFmtId="0" fontId="50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0" fontId="51" fillId="0" borderId="14" xfId="0" applyFont="1" applyFill="1" applyBorder="1" applyAlignment="1">
      <alignment horizontal="left"/>
    </xf>
    <xf numFmtId="0" fontId="51" fillId="2" borderId="0" xfId="0" applyFont="1" applyFill="1" applyBorder="1" applyAlignment="1">
      <alignment horizontal="left"/>
    </xf>
    <xf numFmtId="43" fontId="51" fillId="0" borderId="0" xfId="1" applyFont="1" applyFill="1" applyBorder="1" applyAlignment="1">
      <alignment horizontal="left"/>
    </xf>
    <xf numFmtId="0" fontId="34" fillId="2" borderId="0" xfId="0" applyFont="1" applyFill="1" applyAlignment="1"/>
    <xf numFmtId="0" fontId="19" fillId="0" borderId="0" xfId="0" applyFont="1" applyBorder="1" applyAlignment="1"/>
    <xf numFmtId="39" fontId="19" fillId="0" borderId="0" xfId="0" applyNumberFormat="1" applyFont="1" applyBorder="1" applyAlignment="1"/>
    <xf numFmtId="0" fontId="33" fillId="0" borderId="81" xfId="0" applyFont="1" applyFill="1" applyBorder="1" applyAlignment="1" applyProtection="1">
      <alignment horizontal="left"/>
    </xf>
    <xf numFmtId="0" fontId="28" fillId="0" borderId="0" xfId="0" applyFont="1" applyFill="1" applyBorder="1"/>
    <xf numFmtId="166" fontId="21" fillId="0" borderId="41" xfId="0" applyNumberFormat="1" applyFont="1" applyBorder="1" applyProtection="1"/>
    <xf numFmtId="166" fontId="21" fillId="0" borderId="50" xfId="0" applyNumberFormat="1" applyFont="1" applyFill="1" applyBorder="1" applyProtection="1"/>
    <xf numFmtId="0" fontId="55" fillId="0" borderId="0" xfId="0" applyFont="1" applyAlignment="1">
      <alignment horizontal="justify" vertical="center" readingOrder="1"/>
    </xf>
    <xf numFmtId="43" fontId="56" fillId="0" borderId="0" xfId="1" applyFont="1"/>
    <xf numFmtId="44" fontId="26" fillId="0" borderId="0" xfId="20" applyFont="1"/>
    <xf numFmtId="0" fontId="37" fillId="2" borderId="0" xfId="0" applyFont="1" applyFill="1" applyAlignment="1"/>
    <xf numFmtId="168" fontId="58" fillId="0" borderId="0" xfId="2" applyNumberFormat="1" applyFont="1"/>
    <xf numFmtId="0" fontId="19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1" fillId="0" borderId="18" xfId="0" applyFont="1" applyBorder="1"/>
    <xf numFmtId="43" fontId="21" fillId="0" borderId="18" xfId="1" applyFont="1" applyBorder="1"/>
    <xf numFmtId="0" fontId="51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8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 wrapText="1"/>
    </xf>
    <xf numFmtId="49" fontId="30" fillId="0" borderId="48" xfId="0" applyNumberFormat="1" applyFont="1" applyFill="1" applyBorder="1" applyAlignment="1" applyProtection="1">
      <alignment horizontal="center" vertical="center" wrapText="1"/>
    </xf>
    <xf numFmtId="49" fontId="30" fillId="0" borderId="46" xfId="0" applyNumberFormat="1" applyFont="1" applyFill="1" applyBorder="1" applyAlignment="1" applyProtection="1">
      <alignment horizontal="center" vertical="center" wrapText="1"/>
    </xf>
    <xf numFmtId="49" fontId="30" fillId="0" borderId="47" xfId="0" applyNumberFormat="1" applyFont="1" applyFill="1" applyBorder="1" applyAlignment="1" applyProtection="1">
      <alignment horizontal="center" vertical="center" wrapText="1"/>
    </xf>
    <xf numFmtId="49" fontId="30" fillId="0" borderId="48" xfId="0" applyNumberFormat="1" applyFont="1" applyFill="1" applyBorder="1" applyAlignment="1" applyProtection="1">
      <alignment horizontal="center" vertical="center"/>
    </xf>
    <xf numFmtId="49" fontId="30" fillId="0" borderId="46" xfId="0" applyNumberFormat="1" applyFont="1" applyFill="1" applyBorder="1" applyAlignment="1" applyProtection="1">
      <alignment horizontal="center" vertical="center"/>
    </xf>
    <xf numFmtId="49" fontId="30" fillId="0" borderId="47" xfId="0" applyNumberFormat="1" applyFont="1" applyFill="1" applyBorder="1" applyAlignment="1" applyProtection="1">
      <alignment horizontal="center" vertical="center"/>
    </xf>
    <xf numFmtId="49" fontId="30" fillId="0" borderId="48" xfId="0" applyNumberFormat="1" applyFont="1" applyFill="1" applyBorder="1" applyAlignment="1" applyProtection="1">
      <alignment horizontal="center" wrapText="1"/>
    </xf>
    <xf numFmtId="49" fontId="30" fillId="0" borderId="46" xfId="0" applyNumberFormat="1" applyFont="1" applyFill="1" applyBorder="1" applyAlignment="1" applyProtection="1">
      <alignment horizontal="center" wrapText="1"/>
    </xf>
    <xf numFmtId="49" fontId="30" fillId="0" borderId="47" xfId="0" applyNumberFormat="1" applyFont="1" applyFill="1" applyBorder="1" applyAlignment="1" applyProtection="1">
      <alignment horizontal="center" wrapText="1"/>
    </xf>
    <xf numFmtId="166" fontId="28" fillId="0" borderId="0" xfId="0" applyNumberFormat="1" applyFont="1" applyFill="1" applyAlignment="1" applyProtection="1">
      <alignment horizontal="center"/>
    </xf>
    <xf numFmtId="166" fontId="33" fillId="0" borderId="0" xfId="0" applyNumberFormat="1" applyFont="1" applyFill="1" applyAlignment="1" applyProtection="1">
      <alignment horizontal="center"/>
    </xf>
    <xf numFmtId="166" fontId="29" fillId="0" borderId="0" xfId="0" applyNumberFormat="1" applyFont="1" applyFill="1" applyBorder="1" applyAlignment="1" applyProtection="1">
      <alignment horizontal="center"/>
    </xf>
    <xf numFmtId="166" fontId="28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165" fontId="13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center"/>
    </xf>
    <xf numFmtId="165" fontId="19" fillId="0" borderId="0" xfId="0" applyNumberFormat="1" applyFont="1" applyBorder="1" applyAlignment="1" applyProtection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3</xdr:row>
      <xdr:rowOff>95248</xdr:rowOff>
    </xdr:from>
    <xdr:to>
      <xdr:col>6</xdr:col>
      <xdr:colOff>781050</xdr:colOff>
      <xdr:row>8</xdr:row>
      <xdr:rowOff>66674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" y="647698"/>
          <a:ext cx="1352551" cy="7810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10582</xdr:colOff>
      <xdr:row>0</xdr:row>
      <xdr:rowOff>52918</xdr:rowOff>
    </xdr:from>
    <xdr:to>
      <xdr:col>2</xdr:col>
      <xdr:colOff>1121833</xdr:colOff>
      <xdr:row>3</xdr:row>
      <xdr:rowOff>127001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9" y="52918"/>
          <a:ext cx="1354667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0</xdr:row>
      <xdr:rowOff>92608</xdr:rowOff>
    </xdr:from>
    <xdr:to>
      <xdr:col>4</xdr:col>
      <xdr:colOff>1190625</xdr:colOff>
      <xdr:row>4</xdr:row>
      <xdr:rowOff>95249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92608"/>
          <a:ext cx="1411821" cy="764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3</xdr:row>
      <xdr:rowOff>0</xdr:rowOff>
    </xdr:from>
    <xdr:to>
      <xdr:col>5</xdr:col>
      <xdr:colOff>723899</xdr:colOff>
      <xdr:row>7</xdr:row>
      <xdr:rowOff>57150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4" y="638175"/>
          <a:ext cx="136207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0</xdr:row>
      <xdr:rowOff>123824</xdr:rowOff>
    </xdr:from>
    <xdr:to>
      <xdr:col>3</xdr:col>
      <xdr:colOff>1962150</xdr:colOff>
      <xdr:row>4</xdr:row>
      <xdr:rowOff>161924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123824"/>
          <a:ext cx="2305051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1381125</xdr:colOff>
      <xdr:row>7</xdr:row>
      <xdr:rowOff>66675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23875"/>
          <a:ext cx="176212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X62"/>
  <sheetViews>
    <sheetView topLeftCell="A34" zoomScaleNormal="75" zoomScaleSheetLayoutView="75" workbookViewId="0">
      <selection activeCell="E53" sqref="E53"/>
    </sheetView>
  </sheetViews>
  <sheetFormatPr baseColWidth="10" defaultColWidth="9.140625" defaultRowHeight="16.5" x14ac:dyDescent="0.3"/>
  <cols>
    <col min="1" max="1" width="5.85546875" style="4" customWidth="1"/>
    <col min="2" max="2" width="2.85546875" style="4" customWidth="1"/>
    <col min="3" max="3" width="4.28515625" style="4" customWidth="1"/>
    <col min="4" max="4" width="2" style="4" customWidth="1"/>
    <col min="5" max="5" width="1.85546875" style="1" customWidth="1"/>
    <col min="6" max="6" width="2.28515625" style="1" customWidth="1"/>
    <col min="7" max="7" width="50.5703125" style="1" customWidth="1"/>
    <col min="8" max="8" width="4.5703125" style="1" customWidth="1"/>
    <col min="9" max="9" width="19.85546875" style="1" bestFit="1" customWidth="1"/>
    <col min="10" max="10" width="1.42578125" style="6" customWidth="1"/>
    <col min="11" max="11" width="4" style="1" hidden="1" customWidth="1"/>
    <col min="12" max="12" width="19.85546875" style="1" hidden="1" customWidth="1"/>
    <col min="13" max="13" width="3.7109375" style="1" customWidth="1"/>
    <col min="14" max="14" width="19.85546875" style="1" customWidth="1"/>
    <col min="15" max="15" width="3.7109375" style="1" hidden="1" customWidth="1"/>
    <col min="16" max="16" width="19.85546875" style="1" hidden="1" customWidth="1"/>
    <col min="17" max="17" width="2.140625" style="1" customWidth="1"/>
    <col min="18" max="18" width="5.140625" style="1" customWidth="1"/>
    <col min="19" max="19" width="4" style="1" customWidth="1"/>
    <col min="20" max="20" width="14.140625" style="2" bestFit="1" customWidth="1"/>
    <col min="21" max="21" width="9.28515625" style="2" bestFit="1" customWidth="1"/>
    <col min="22" max="22" width="11.42578125" style="2" bestFit="1" customWidth="1"/>
    <col min="23" max="23" width="9.28515625" style="2" bestFit="1" customWidth="1"/>
    <col min="24" max="24" width="9.28515625" style="3" bestFit="1" customWidth="1"/>
    <col min="25" max="16384" width="9.140625" style="4"/>
  </cols>
  <sheetData>
    <row r="2" spans="3:18" ht="13.5" customHeight="1" thickBot="1" x14ac:dyDescent="0.35"/>
    <row r="3" spans="3:18" ht="13.5" customHeight="1" x14ac:dyDescent="0.3">
      <c r="C3" s="17"/>
      <c r="D3" s="18"/>
      <c r="E3" s="23"/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3"/>
      <c r="R3" s="25"/>
    </row>
    <row r="4" spans="3:18" x14ac:dyDescent="0.3">
      <c r="C4" s="19"/>
      <c r="D4" s="10"/>
      <c r="E4" s="6"/>
      <c r="F4" s="6"/>
      <c r="G4" s="6"/>
      <c r="H4" s="6"/>
      <c r="I4" s="6"/>
      <c r="K4" s="6"/>
      <c r="L4" s="16"/>
      <c r="M4" s="16"/>
      <c r="N4" s="16"/>
      <c r="O4" s="16"/>
      <c r="P4" s="16"/>
      <c r="Q4" s="6"/>
      <c r="R4" s="20"/>
    </row>
    <row r="5" spans="3:18" ht="18.75" x14ac:dyDescent="0.3">
      <c r="C5" s="19"/>
      <c r="D5" s="10"/>
      <c r="E5" s="445" t="s">
        <v>214</v>
      </c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20"/>
    </row>
    <row r="6" spans="3:18" ht="4.5" customHeight="1" x14ac:dyDescent="0.3">
      <c r="C6" s="1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0"/>
    </row>
    <row r="7" spans="3:18" ht="18.75" customHeight="1" x14ac:dyDescent="0.35">
      <c r="C7" s="19"/>
      <c r="D7" s="10"/>
      <c r="E7" s="446" t="s">
        <v>114</v>
      </c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20"/>
    </row>
    <row r="8" spans="3:18" ht="5.25" customHeight="1" x14ac:dyDescent="0.3">
      <c r="C8" s="19"/>
      <c r="D8" s="10"/>
      <c r="E8" s="13"/>
      <c r="F8" s="13"/>
      <c r="G8" s="13"/>
      <c r="H8" s="13"/>
      <c r="I8" s="13"/>
      <c r="J8" s="13"/>
      <c r="K8" s="13"/>
      <c r="L8" s="13"/>
      <c r="M8" s="13"/>
      <c r="N8" s="13"/>
      <c r="O8" s="440"/>
      <c r="P8" s="440"/>
      <c r="Q8" s="13"/>
      <c r="R8" s="20"/>
    </row>
    <row r="9" spans="3:18" x14ac:dyDescent="0.3">
      <c r="C9" s="19"/>
      <c r="D9" s="10"/>
      <c r="E9" s="447" t="s">
        <v>227</v>
      </c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20"/>
    </row>
    <row r="10" spans="3:18" ht="5.25" customHeight="1" x14ac:dyDescent="0.3">
      <c r="C10" s="19"/>
      <c r="D10" s="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440"/>
      <c r="P10" s="440"/>
      <c r="Q10" s="13"/>
      <c r="R10" s="20"/>
    </row>
    <row r="11" spans="3:18" x14ac:dyDescent="0.3">
      <c r="C11" s="19"/>
      <c r="D11" s="10"/>
      <c r="E11" s="447" t="s">
        <v>4</v>
      </c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20"/>
    </row>
    <row r="12" spans="3:18" ht="6.75" customHeight="1" x14ac:dyDescent="0.3">
      <c r="C12" s="19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1"/>
      <c r="R12" s="20"/>
    </row>
    <row r="13" spans="3:18" x14ac:dyDescent="0.3">
      <c r="C13" s="19"/>
      <c r="D13" s="32"/>
      <c r="E13" s="33"/>
      <c r="F13" s="33"/>
      <c r="G13" s="34" t="s">
        <v>3</v>
      </c>
      <c r="H13" s="33"/>
      <c r="I13" s="35" t="s">
        <v>224</v>
      </c>
      <c r="J13" s="36"/>
      <c r="K13" s="33"/>
      <c r="L13" s="35" t="s">
        <v>220</v>
      </c>
      <c r="M13" s="35"/>
      <c r="N13" s="35" t="s">
        <v>205</v>
      </c>
      <c r="O13" s="35"/>
      <c r="P13" s="35" t="s">
        <v>246</v>
      </c>
      <c r="Q13" s="37"/>
      <c r="R13" s="20"/>
    </row>
    <row r="14" spans="3:18" ht="19.5" customHeight="1" x14ac:dyDescent="0.35">
      <c r="C14" s="19"/>
      <c r="D14" s="32"/>
      <c r="E14" s="33"/>
      <c r="F14" s="38" t="s">
        <v>235</v>
      </c>
      <c r="G14" s="38"/>
      <c r="H14" s="420" t="s">
        <v>0</v>
      </c>
      <c r="I14" s="39">
        <f>+'Balance-Anexo1A'!F8</f>
        <v>448336.51</v>
      </c>
      <c r="J14" s="39"/>
      <c r="K14" s="420" t="s">
        <v>0</v>
      </c>
      <c r="L14" s="39">
        <f>+'Balance-Anexo1A'!G8</f>
        <v>611887.65</v>
      </c>
      <c r="M14" s="420" t="s">
        <v>0</v>
      </c>
      <c r="N14" s="39">
        <f>+'Balance-Anexo1A'!I8</f>
        <v>1177268.19</v>
      </c>
      <c r="O14" s="420" t="s">
        <v>0</v>
      </c>
      <c r="P14" s="39">
        <f>+I14-N14</f>
        <v>-728931.67999999993</v>
      </c>
      <c r="Q14" s="40"/>
      <c r="R14" s="20"/>
    </row>
    <row r="15" spans="3:18" ht="19.5" customHeight="1" x14ac:dyDescent="0.35">
      <c r="C15" s="19"/>
      <c r="D15" s="32"/>
      <c r="E15" s="33"/>
      <c r="F15" s="38" t="s">
        <v>236</v>
      </c>
      <c r="G15" s="38"/>
      <c r="H15" s="421"/>
      <c r="I15" s="39">
        <f>+'Balance-Anexo1A'!F14</f>
        <v>80418722.790000007</v>
      </c>
      <c r="J15" s="39"/>
      <c r="K15" s="426"/>
      <c r="L15" s="39">
        <f>+'Balance-Anexo1A'!G14</f>
        <v>80418722.790000007</v>
      </c>
      <c r="M15" s="421"/>
      <c r="N15" s="39">
        <f>+'Balance-Anexo1A'!I14</f>
        <v>70885729.180000007</v>
      </c>
      <c r="O15" s="421"/>
      <c r="P15" s="39">
        <f t="shared" ref="P15:P19" si="0">+I15-N15</f>
        <v>9532993.6099999994</v>
      </c>
      <c r="Q15" s="37"/>
      <c r="R15" s="20"/>
    </row>
    <row r="16" spans="3:18" ht="19.5" customHeight="1" x14ac:dyDescent="0.35">
      <c r="C16" s="19"/>
      <c r="D16" s="32"/>
      <c r="E16" s="33"/>
      <c r="F16" s="38" t="s">
        <v>237</v>
      </c>
      <c r="G16" s="38"/>
      <c r="H16" s="421"/>
      <c r="I16" s="39">
        <f>+'Balance-Anexo1A'!F22</f>
        <v>10897464.330000013</v>
      </c>
      <c r="J16" s="39"/>
      <c r="K16" s="426"/>
      <c r="L16" s="39">
        <f>+'Balance-Anexo1A'!G22</f>
        <v>10933207.949999988</v>
      </c>
      <c r="M16" s="421"/>
      <c r="N16" s="39">
        <f>+'Balance-Anexo1A'!I22</f>
        <v>10775967.540000021</v>
      </c>
      <c r="O16" s="421"/>
      <c r="P16" s="39">
        <f t="shared" si="0"/>
        <v>121496.78999999166</v>
      </c>
      <c r="Q16" s="37"/>
      <c r="R16" s="20"/>
    </row>
    <row r="17" spans="3:22" ht="19.5" customHeight="1" x14ac:dyDescent="0.35">
      <c r="C17" s="19"/>
      <c r="D17" s="32"/>
      <c r="E17" s="33"/>
      <c r="F17" s="38" t="s">
        <v>238</v>
      </c>
      <c r="G17" s="38"/>
      <c r="H17" s="421"/>
      <c r="I17" s="39">
        <f>+'Balance-Anexo1A'!F45</f>
        <v>7430903.1099999994</v>
      </c>
      <c r="J17" s="39"/>
      <c r="K17" s="426"/>
      <c r="L17" s="39">
        <f>+'Balance-Anexo1A'!G45</f>
        <v>7522328.3199999994</v>
      </c>
      <c r="M17" s="421"/>
      <c r="N17" s="39">
        <f>+'Balance-Anexo1A'!I45</f>
        <v>9771168.4600000009</v>
      </c>
      <c r="O17" s="421"/>
      <c r="P17" s="39">
        <f t="shared" si="0"/>
        <v>-2340265.3500000015</v>
      </c>
      <c r="Q17" s="37"/>
      <c r="R17" s="20"/>
    </row>
    <row r="18" spans="3:22" ht="19.5" customHeight="1" x14ac:dyDescent="0.35">
      <c r="C18" s="19"/>
      <c r="D18" s="32"/>
      <c r="E18" s="38"/>
      <c r="F18" s="42" t="s">
        <v>239</v>
      </c>
      <c r="G18" s="38"/>
      <c r="H18" s="421"/>
      <c r="I18" s="41">
        <f>+'Balance-Anexo1A'!F51</f>
        <v>3812150.2899999996</v>
      </c>
      <c r="J18" s="41"/>
      <c r="K18" s="426"/>
      <c r="L18" s="41">
        <f>+'Balance-Anexo1A'!G51</f>
        <v>3800648.2499999995</v>
      </c>
      <c r="M18" s="421"/>
      <c r="N18" s="41">
        <f>+'Balance-Anexo1A'!I51</f>
        <v>3662085.9999999995</v>
      </c>
      <c r="O18" s="421"/>
      <c r="P18" s="39">
        <f t="shared" si="0"/>
        <v>150064.29000000004</v>
      </c>
      <c r="Q18" s="37"/>
      <c r="R18" s="20"/>
    </row>
    <row r="19" spans="3:22" ht="19.5" customHeight="1" x14ac:dyDescent="0.35">
      <c r="C19" s="19"/>
      <c r="D19" s="32"/>
      <c r="E19" s="38"/>
      <c r="F19" s="38" t="s">
        <v>234</v>
      </c>
      <c r="G19" s="38"/>
      <c r="H19" s="421"/>
      <c r="I19" s="43">
        <f>+'Balance-Anexo1A'!F58</f>
        <v>54000.850000000035</v>
      </c>
      <c r="J19" s="41"/>
      <c r="K19" s="426"/>
      <c r="L19" s="43">
        <f>+'Balance-Anexo1A'!G58</f>
        <v>52903.229999999981</v>
      </c>
      <c r="M19" s="421"/>
      <c r="N19" s="43">
        <f>+'Balance-Anexo1A'!I58</f>
        <v>54659.510000000009</v>
      </c>
      <c r="O19" s="421"/>
      <c r="P19" s="50">
        <f t="shared" si="0"/>
        <v>-658.65999999997439</v>
      </c>
      <c r="Q19" s="37"/>
      <c r="R19" s="20"/>
    </row>
    <row r="20" spans="3:22" ht="5.25" customHeight="1" x14ac:dyDescent="0.3">
      <c r="C20" s="19"/>
      <c r="D20" s="32"/>
      <c r="E20" s="33"/>
      <c r="F20" s="38"/>
      <c r="G20" s="38"/>
      <c r="H20" s="421"/>
      <c r="I20" s="44"/>
      <c r="J20" s="44"/>
      <c r="K20" s="426"/>
      <c r="L20" s="44"/>
      <c r="M20" s="421"/>
      <c r="N20" s="44"/>
      <c r="O20" s="421"/>
      <c r="P20" s="44"/>
      <c r="Q20" s="37"/>
      <c r="R20" s="20"/>
      <c r="V20" s="7"/>
    </row>
    <row r="21" spans="3:22" ht="21" customHeight="1" thickBot="1" x14ac:dyDescent="0.35">
      <c r="C21" s="19"/>
      <c r="D21" s="32"/>
      <c r="E21" s="33"/>
      <c r="F21" s="33"/>
      <c r="G21" s="45" t="s">
        <v>117</v>
      </c>
      <c r="H21" s="422" t="s">
        <v>0</v>
      </c>
      <c r="I21" s="46">
        <f>SUM(I14:I19)</f>
        <v>103061577.88000003</v>
      </c>
      <c r="J21" s="47"/>
      <c r="K21" s="422" t="s">
        <v>0</v>
      </c>
      <c r="L21" s="46">
        <f>SUM(L14:L19)</f>
        <v>103339698.19</v>
      </c>
      <c r="M21" s="422" t="s">
        <v>0</v>
      </c>
      <c r="N21" s="46">
        <f>SUM(N14:N19)</f>
        <v>96326878.88000004</v>
      </c>
      <c r="O21" s="422" t="s">
        <v>0</v>
      </c>
      <c r="P21" s="46">
        <f>SUM(P14:P19)</f>
        <v>6734698.9999999898</v>
      </c>
      <c r="Q21" s="48"/>
      <c r="R21" s="20"/>
    </row>
    <row r="22" spans="3:22" ht="8.25" customHeight="1" thickTop="1" x14ac:dyDescent="0.3">
      <c r="C22" s="19"/>
      <c r="D22" s="32"/>
      <c r="E22" s="38"/>
      <c r="F22" s="33"/>
      <c r="G22" s="33"/>
      <c r="H22" s="421"/>
      <c r="I22" s="49"/>
      <c r="J22" s="49"/>
      <c r="K22" s="421"/>
      <c r="L22" s="49"/>
      <c r="M22" s="421"/>
      <c r="N22" s="49"/>
      <c r="O22" s="421"/>
      <c r="P22" s="49"/>
      <c r="Q22" s="37"/>
      <c r="R22" s="20"/>
    </row>
    <row r="23" spans="3:22" ht="21" customHeight="1" x14ac:dyDescent="0.3">
      <c r="C23" s="19"/>
      <c r="D23" s="32"/>
      <c r="E23" s="33"/>
      <c r="F23" s="45" t="s">
        <v>115</v>
      </c>
      <c r="G23" s="34"/>
      <c r="H23" s="421"/>
      <c r="I23" s="49"/>
      <c r="J23" s="49"/>
      <c r="K23" s="421"/>
      <c r="L23" s="49"/>
      <c r="M23" s="421"/>
      <c r="N23" s="49"/>
      <c r="O23" s="421"/>
      <c r="P23" s="49"/>
      <c r="Q23" s="37"/>
      <c r="R23" s="20"/>
    </row>
    <row r="24" spans="3:22" ht="6" customHeight="1" x14ac:dyDescent="0.3">
      <c r="C24" s="19"/>
      <c r="D24" s="32"/>
      <c r="E24" s="38"/>
      <c r="F24" s="33"/>
      <c r="G24" s="33"/>
      <c r="H24" s="421"/>
      <c r="I24" s="49"/>
      <c r="J24" s="49"/>
      <c r="K24" s="421"/>
      <c r="L24" s="49"/>
      <c r="M24" s="421"/>
      <c r="N24" s="49"/>
      <c r="O24" s="421"/>
      <c r="P24" s="49"/>
      <c r="Q24" s="37"/>
      <c r="R24" s="20"/>
    </row>
    <row r="25" spans="3:22" ht="21" customHeight="1" x14ac:dyDescent="0.3">
      <c r="C25" s="19"/>
      <c r="D25" s="32"/>
      <c r="E25" s="45" t="s">
        <v>2</v>
      </c>
      <c r="F25" s="33"/>
      <c r="G25" s="33"/>
      <c r="H25" s="421"/>
      <c r="I25" s="49"/>
      <c r="J25" s="49"/>
      <c r="K25" s="421"/>
      <c r="L25" s="49"/>
      <c r="M25" s="421"/>
      <c r="N25" s="49"/>
      <c r="O25" s="421"/>
      <c r="P25" s="49"/>
      <c r="Q25" s="37"/>
      <c r="R25" s="20"/>
    </row>
    <row r="26" spans="3:22" ht="21" customHeight="1" x14ac:dyDescent="0.35">
      <c r="C26" s="19"/>
      <c r="D26" s="32"/>
      <c r="E26" s="38"/>
      <c r="F26" s="444" t="s">
        <v>231</v>
      </c>
      <c r="G26" s="444"/>
      <c r="H26" s="420" t="s">
        <v>0</v>
      </c>
      <c r="I26" s="39">
        <f>+'Balance-Anexo1A'!F66</f>
        <v>456621.64</v>
      </c>
      <c r="J26" s="39"/>
      <c r="K26" s="420" t="s">
        <v>0</v>
      </c>
      <c r="L26" s="39">
        <f>+'Balance-Anexo1A'!G66</f>
        <v>417212.53</v>
      </c>
      <c r="M26" s="420" t="s">
        <v>0</v>
      </c>
      <c r="N26" s="39">
        <f>+'Balance-Anexo1A'!I66</f>
        <v>708546.17999999993</v>
      </c>
      <c r="O26" s="420" t="s">
        <v>0</v>
      </c>
      <c r="P26" s="39">
        <f t="shared" ref="P26:P28" si="1">+I26-N26</f>
        <v>-251924.53999999992</v>
      </c>
      <c r="Q26" s="37"/>
      <c r="R26" s="20"/>
    </row>
    <row r="27" spans="3:22" ht="21" customHeight="1" x14ac:dyDescent="0.35">
      <c r="C27" s="19"/>
      <c r="D27" s="32"/>
      <c r="E27" s="38"/>
      <c r="F27" s="33" t="s">
        <v>232</v>
      </c>
      <c r="G27" s="33"/>
      <c r="H27" s="421"/>
      <c r="I27" s="44">
        <f>+'Balance-Anexo1A'!F72</f>
        <v>111979547.09999999</v>
      </c>
      <c r="J27" s="49"/>
      <c r="K27" s="421"/>
      <c r="L27" s="44">
        <f>+'Balance-Anexo1A'!G72</f>
        <v>111999547.09999999</v>
      </c>
      <c r="M27" s="421"/>
      <c r="N27" s="44">
        <f>+'Balance-Anexo1A'!I72</f>
        <v>112889547.09999999</v>
      </c>
      <c r="O27" s="421"/>
      <c r="P27" s="39">
        <f t="shared" si="1"/>
        <v>-910000</v>
      </c>
      <c r="Q27" s="37"/>
      <c r="R27" s="20"/>
    </row>
    <row r="28" spans="3:22" ht="21" customHeight="1" x14ac:dyDescent="0.35">
      <c r="C28" s="19"/>
      <c r="D28" s="32"/>
      <c r="E28" s="33"/>
      <c r="F28" s="33" t="s">
        <v>233</v>
      </c>
      <c r="G28" s="33"/>
      <c r="H28" s="421"/>
      <c r="I28" s="393">
        <f>+'Balance-Anexo1A'!F76</f>
        <v>499964.58999999997</v>
      </c>
      <c r="J28" s="44"/>
      <c r="K28" s="421"/>
      <c r="L28" s="393">
        <f>+'Balance-Anexo1A'!G76</f>
        <v>513303.80000000005</v>
      </c>
      <c r="M28" s="421"/>
      <c r="N28" s="50">
        <f>+'Balance-Anexo1A'!I76</f>
        <v>677372.99000000011</v>
      </c>
      <c r="O28" s="421"/>
      <c r="P28" s="50">
        <f t="shared" si="1"/>
        <v>-177408.40000000014</v>
      </c>
      <c r="Q28" s="40"/>
      <c r="R28" s="20"/>
    </row>
    <row r="29" spans="3:22" ht="4.5" customHeight="1" x14ac:dyDescent="0.3">
      <c r="C29" s="19"/>
      <c r="D29" s="32"/>
      <c r="E29" s="33"/>
      <c r="F29" s="33"/>
      <c r="G29" s="33"/>
      <c r="H29" s="421"/>
      <c r="I29" s="44"/>
      <c r="J29" s="44"/>
      <c r="K29" s="421"/>
      <c r="L29" s="44"/>
      <c r="M29" s="421"/>
      <c r="N29" s="44"/>
      <c r="O29" s="421"/>
      <c r="P29" s="44"/>
      <c r="Q29" s="37"/>
      <c r="R29" s="20"/>
    </row>
    <row r="30" spans="3:22" ht="21" customHeight="1" x14ac:dyDescent="0.3">
      <c r="C30" s="19"/>
      <c r="D30" s="32"/>
      <c r="E30" s="33"/>
      <c r="F30" s="33"/>
      <c r="G30" s="51" t="s">
        <v>118</v>
      </c>
      <c r="H30" s="423"/>
      <c r="I30" s="52">
        <f>SUM(I26:I28)</f>
        <v>112936133.33</v>
      </c>
      <c r="J30" s="47"/>
      <c r="K30" s="423"/>
      <c r="L30" s="52">
        <f>+L26+L27+L28</f>
        <v>112930063.42999999</v>
      </c>
      <c r="M30" s="423"/>
      <c r="N30" s="52">
        <f>SUM(N26:N28)</f>
        <v>114275466.27</v>
      </c>
      <c r="O30" s="423"/>
      <c r="P30" s="52">
        <f>SUM(P26:P28)</f>
        <v>-1339332.9400000002</v>
      </c>
      <c r="Q30" s="37"/>
      <c r="R30" s="20"/>
    </row>
    <row r="31" spans="3:22" ht="9.75" customHeight="1" x14ac:dyDescent="0.3">
      <c r="C31" s="19"/>
      <c r="D31" s="32"/>
      <c r="E31" s="33"/>
      <c r="F31" s="33"/>
      <c r="G31" s="38"/>
      <c r="H31" s="421"/>
      <c r="I31" s="49"/>
      <c r="J31" s="49"/>
      <c r="K31" s="421"/>
      <c r="L31" s="49"/>
      <c r="M31" s="421"/>
      <c r="N31" s="49"/>
      <c r="O31" s="421"/>
      <c r="P31" s="49"/>
      <c r="Q31" s="37"/>
      <c r="R31" s="20"/>
    </row>
    <row r="32" spans="3:22" ht="6" customHeight="1" x14ac:dyDescent="0.3">
      <c r="C32" s="19"/>
      <c r="D32" s="32"/>
      <c r="E32" s="33"/>
      <c r="F32" s="38"/>
      <c r="G32" s="38"/>
      <c r="H32" s="421"/>
      <c r="I32" s="49"/>
      <c r="J32" s="49"/>
      <c r="K32" s="421"/>
      <c r="L32" s="49"/>
      <c r="M32" s="421"/>
      <c r="N32" s="49"/>
      <c r="O32" s="421"/>
      <c r="P32" s="49"/>
      <c r="Q32" s="37"/>
      <c r="R32" s="20"/>
    </row>
    <row r="33" spans="3:20" ht="21" customHeight="1" x14ac:dyDescent="0.35">
      <c r="C33" s="19"/>
      <c r="D33" s="32"/>
      <c r="E33" s="45" t="s">
        <v>230</v>
      </c>
      <c r="F33" s="38"/>
      <c r="G33" s="38"/>
      <c r="H33" s="421"/>
      <c r="I33" s="49"/>
      <c r="J33" s="49"/>
      <c r="K33" s="421"/>
      <c r="L33" s="49"/>
      <c r="M33" s="421"/>
      <c r="N33" s="49"/>
      <c r="O33" s="421"/>
      <c r="P33" s="49"/>
      <c r="Q33" s="37"/>
      <c r="R33" s="20"/>
    </row>
    <row r="34" spans="3:20" ht="21" customHeight="1" x14ac:dyDescent="0.35">
      <c r="C34" s="19"/>
      <c r="D34" s="32"/>
      <c r="E34" s="33"/>
      <c r="F34" s="38" t="s">
        <v>209</v>
      </c>
      <c r="G34" s="38"/>
      <c r="H34" s="421"/>
      <c r="I34" s="39">
        <f>+'Balance-Anexo1A'!F83</f>
        <v>122211880.86</v>
      </c>
      <c r="J34" s="39"/>
      <c r="K34" s="421"/>
      <c r="L34" s="39">
        <f>+'Balance-Anexo1A'!G83</f>
        <v>122341880.86</v>
      </c>
      <c r="M34" s="421"/>
      <c r="N34" s="39">
        <f>+'Balance-Anexo1A'!I83</f>
        <v>122435440.73999999</v>
      </c>
      <c r="O34" s="421"/>
      <c r="P34" s="39">
        <f t="shared" ref="P34:P37" si="2">+I34-N34</f>
        <v>-223559.87999999523</v>
      </c>
      <c r="Q34" s="37"/>
      <c r="R34" s="20"/>
    </row>
    <row r="35" spans="3:20" ht="21" customHeight="1" x14ac:dyDescent="0.3">
      <c r="C35" s="19"/>
      <c r="D35" s="32"/>
      <c r="E35" s="33"/>
      <c r="F35" s="38" t="s">
        <v>17</v>
      </c>
      <c r="G35" s="38"/>
      <c r="H35" s="421"/>
      <c r="I35" s="39">
        <f>+'Balance-Anexo1A'!F103</f>
        <v>96483225.210000008</v>
      </c>
      <c r="J35" s="39"/>
      <c r="K35" s="421"/>
      <c r="L35" s="39">
        <f>+'Balance-Anexo1A'!G103</f>
        <v>96392787.090000004</v>
      </c>
      <c r="M35" s="421"/>
      <c r="N35" s="39">
        <f>+'Balance-Anexo1A'!I103</f>
        <v>87009573.010000005</v>
      </c>
      <c r="O35" s="421"/>
      <c r="P35" s="39">
        <f t="shared" si="2"/>
        <v>9473652.200000003</v>
      </c>
      <c r="Q35" s="37"/>
      <c r="R35" s="26"/>
    </row>
    <row r="36" spans="3:20" ht="21" customHeight="1" x14ac:dyDescent="0.3">
      <c r="C36" s="19"/>
      <c r="D36" s="32"/>
      <c r="E36" s="33"/>
      <c r="F36" s="38" t="s">
        <v>179</v>
      </c>
      <c r="G36" s="38"/>
      <c r="H36" s="421"/>
      <c r="I36" s="39">
        <f>+'Balance-Anexo1A'!F110</f>
        <v>-227865259.72999999</v>
      </c>
      <c r="J36" s="39"/>
      <c r="K36" s="421"/>
      <c r="L36" s="39">
        <f>+'Balance-Anexo1A'!G110</f>
        <v>-227774821.61000001</v>
      </c>
      <c r="M36" s="421"/>
      <c r="N36" s="39">
        <f>+'Balance-Anexo1A'!I110</f>
        <v>-227343358.44</v>
      </c>
      <c r="O36" s="421"/>
      <c r="P36" s="39">
        <f t="shared" si="2"/>
        <v>-521901.28999999166</v>
      </c>
      <c r="Q36" s="37"/>
      <c r="R36" s="26"/>
    </row>
    <row r="37" spans="3:20" ht="21" customHeight="1" x14ac:dyDescent="0.3">
      <c r="C37" s="19"/>
      <c r="D37" s="32"/>
      <c r="E37" s="33"/>
      <c r="F37" s="38" t="s">
        <v>192</v>
      </c>
      <c r="G37" s="38"/>
      <c r="H37" s="421"/>
      <c r="I37" s="50">
        <f>+'Balance-Anexo1A'!F111</f>
        <v>-704401.79</v>
      </c>
      <c r="J37" s="39"/>
      <c r="K37" s="421"/>
      <c r="L37" s="50">
        <f>+'Balance-Anexo1A'!G111</f>
        <v>-550211.57999999996</v>
      </c>
      <c r="M37" s="421"/>
      <c r="N37" s="50">
        <f>+'Balance-Anexo1A'!I111</f>
        <v>-50242.7</v>
      </c>
      <c r="O37" s="421"/>
      <c r="P37" s="50">
        <f t="shared" si="2"/>
        <v>-654159.09000000008</v>
      </c>
      <c r="Q37" s="37"/>
      <c r="R37" s="26"/>
    </row>
    <row r="38" spans="3:20" ht="4.5" customHeight="1" x14ac:dyDescent="0.3">
      <c r="C38" s="19"/>
      <c r="D38" s="32"/>
      <c r="E38" s="33"/>
      <c r="F38" s="33"/>
      <c r="G38" s="38"/>
      <c r="H38" s="421"/>
      <c r="I38" s="44"/>
      <c r="J38" s="44"/>
      <c r="K38" s="421"/>
      <c r="L38" s="44"/>
      <c r="M38" s="421"/>
      <c r="N38" s="44"/>
      <c r="O38" s="421"/>
      <c r="P38" s="44"/>
      <c r="Q38" s="37"/>
      <c r="R38" s="20"/>
      <c r="T38" s="9"/>
    </row>
    <row r="39" spans="3:20" ht="21" customHeight="1" x14ac:dyDescent="0.3">
      <c r="C39" s="19"/>
      <c r="D39" s="32"/>
      <c r="E39" s="33"/>
      <c r="F39" s="33"/>
      <c r="G39" s="45" t="s">
        <v>119</v>
      </c>
      <c r="H39" s="423"/>
      <c r="I39" s="53">
        <f>SUM(I34:I38)</f>
        <v>-9874555.4499999955</v>
      </c>
      <c r="J39" s="54"/>
      <c r="K39" s="423"/>
      <c r="L39" s="53">
        <f>SUM(L34:L38)</f>
        <v>-9590365.2400000263</v>
      </c>
      <c r="M39" s="423"/>
      <c r="N39" s="53">
        <f>SUM(N34:N38)</f>
        <v>-17948587.389999997</v>
      </c>
      <c r="O39" s="423"/>
      <c r="P39" s="53">
        <f>SUM(P34:P38)</f>
        <v>8074031.9400000162</v>
      </c>
      <c r="Q39" s="37"/>
      <c r="R39" s="20"/>
      <c r="T39" s="9"/>
    </row>
    <row r="40" spans="3:20" ht="8.25" customHeight="1" x14ac:dyDescent="0.3">
      <c r="C40" s="19"/>
      <c r="D40" s="32"/>
      <c r="E40" s="33"/>
      <c r="F40" s="33"/>
      <c r="G40" s="38"/>
      <c r="H40" s="421"/>
      <c r="I40" s="55"/>
      <c r="J40" s="55"/>
      <c r="K40" s="421"/>
      <c r="L40" s="55"/>
      <c r="M40" s="421"/>
      <c r="N40" s="55"/>
      <c r="O40" s="421"/>
      <c r="P40" s="55"/>
      <c r="Q40" s="37"/>
      <c r="R40" s="20"/>
      <c r="T40" s="9"/>
    </row>
    <row r="41" spans="3:20" ht="7.5" customHeight="1" x14ac:dyDescent="0.3">
      <c r="C41" s="19"/>
      <c r="D41" s="32"/>
      <c r="E41" s="33"/>
      <c r="F41" s="33"/>
      <c r="G41" s="38"/>
      <c r="H41" s="421"/>
      <c r="I41" s="44"/>
      <c r="J41" s="44"/>
      <c r="K41" s="421"/>
      <c r="L41" s="44"/>
      <c r="M41" s="421"/>
      <c r="N41" s="44"/>
      <c r="O41" s="421"/>
      <c r="P41" s="44"/>
      <c r="Q41" s="37"/>
      <c r="R41" s="20"/>
      <c r="T41" s="9"/>
    </row>
    <row r="42" spans="3:20" ht="21" customHeight="1" thickBot="1" x14ac:dyDescent="0.35">
      <c r="C42" s="19"/>
      <c r="D42" s="32"/>
      <c r="E42" s="33"/>
      <c r="F42" s="33"/>
      <c r="G42" s="45" t="s">
        <v>120</v>
      </c>
      <c r="H42" s="422" t="s">
        <v>0</v>
      </c>
      <c r="I42" s="46">
        <f>+I30+I39</f>
        <v>103061577.88</v>
      </c>
      <c r="J42" s="47"/>
      <c r="K42" s="422" t="s">
        <v>0</v>
      </c>
      <c r="L42" s="46">
        <f>+L30+L39</f>
        <v>103339698.18999997</v>
      </c>
      <c r="M42" s="422" t="s">
        <v>0</v>
      </c>
      <c r="N42" s="46">
        <f>+N30+N39</f>
        <v>96326878.879999995</v>
      </c>
      <c r="O42" s="422" t="s">
        <v>0</v>
      </c>
      <c r="P42" s="46">
        <f>+P30+P39</f>
        <v>6734699.0000000158</v>
      </c>
      <c r="Q42" s="40"/>
      <c r="R42" s="20"/>
    </row>
    <row r="43" spans="3:20" ht="17.25" thickTop="1" x14ac:dyDescent="0.3">
      <c r="C43" s="19"/>
      <c r="D43" s="56"/>
      <c r="E43" s="57"/>
      <c r="F43" s="57"/>
      <c r="G43" s="57"/>
      <c r="H43" s="424"/>
      <c r="I43" s="57"/>
      <c r="J43" s="57"/>
      <c r="K43" s="424"/>
      <c r="L43" s="57"/>
      <c r="M43" s="57"/>
      <c r="N43" s="57"/>
      <c r="O43" s="57"/>
      <c r="P43" s="57"/>
      <c r="Q43" s="58"/>
      <c r="R43" s="20"/>
      <c r="T43" s="349"/>
    </row>
    <row r="44" spans="3:20" x14ac:dyDescent="0.3">
      <c r="C44" s="19"/>
      <c r="D44" s="10"/>
      <c r="E44" s="6"/>
      <c r="F44" s="6"/>
      <c r="G44" s="6"/>
      <c r="H44" s="425"/>
      <c r="I44" s="6"/>
      <c r="K44" s="425"/>
      <c r="L44" s="6"/>
      <c r="M44" s="6"/>
      <c r="N44" s="6"/>
      <c r="O44" s="6"/>
      <c r="P44" s="6"/>
      <c r="Q44" s="6"/>
      <c r="R44" s="20"/>
    </row>
    <row r="45" spans="3:20" x14ac:dyDescent="0.3">
      <c r="C45" s="19"/>
      <c r="D45" s="10"/>
      <c r="E45" s="6"/>
      <c r="F45" s="6"/>
      <c r="G45" s="6"/>
      <c r="H45" s="6"/>
      <c r="I45" s="6"/>
      <c r="K45" s="6"/>
      <c r="L45" s="6"/>
      <c r="M45" s="6"/>
      <c r="N45" s="6"/>
      <c r="O45" s="6"/>
      <c r="P45" s="6"/>
      <c r="Q45" s="6"/>
      <c r="R45" s="20"/>
    </row>
    <row r="46" spans="3:20" x14ac:dyDescent="0.3">
      <c r="C46" s="19"/>
      <c r="D46" s="10"/>
      <c r="E46" s="6"/>
      <c r="F46" s="6"/>
      <c r="G46" s="6"/>
      <c r="H46" s="6"/>
      <c r="I46" s="6"/>
      <c r="K46" s="6"/>
      <c r="L46" s="6"/>
      <c r="M46" s="6"/>
      <c r="N46" s="6"/>
      <c r="O46" s="6"/>
      <c r="P46" s="6"/>
      <c r="Q46" s="6"/>
      <c r="R46" s="20"/>
    </row>
    <row r="47" spans="3:20" x14ac:dyDescent="0.3">
      <c r="C47" s="19"/>
      <c r="D47" s="10"/>
      <c r="E47" s="6"/>
      <c r="F47" s="6"/>
      <c r="G47" s="6"/>
      <c r="H47" s="6"/>
      <c r="I47" s="14"/>
      <c r="J47" s="14"/>
      <c r="K47" s="6"/>
      <c r="L47" s="6"/>
      <c r="M47" s="6"/>
      <c r="N47" s="6"/>
      <c r="O47" s="6"/>
      <c r="P47" s="6"/>
      <c r="Q47" s="6"/>
      <c r="R47" s="20"/>
    </row>
    <row r="48" spans="3:20" x14ac:dyDescent="0.3">
      <c r="C48" s="19"/>
      <c r="D48" s="10"/>
      <c r="E48" s="6"/>
      <c r="F48" s="6"/>
      <c r="G48" s="6"/>
      <c r="H48" s="6"/>
      <c r="I48" s="6"/>
      <c r="K48" s="6"/>
      <c r="L48" s="6"/>
      <c r="M48" s="6"/>
      <c r="N48" s="6"/>
      <c r="O48" s="6"/>
      <c r="P48" s="6"/>
      <c r="Q48" s="6"/>
      <c r="R48" s="20"/>
    </row>
    <row r="49" spans="3:18" x14ac:dyDescent="0.3">
      <c r="C49" s="19"/>
      <c r="D49" s="10"/>
      <c r="R49" s="20"/>
    </row>
    <row r="50" spans="3:18" x14ac:dyDescent="0.3">
      <c r="C50" s="19"/>
      <c r="D50" s="10"/>
      <c r="E50" s="6"/>
      <c r="F50" s="6"/>
      <c r="G50" s="6"/>
      <c r="H50" s="6"/>
      <c r="I50" s="6"/>
      <c r="K50" s="6"/>
      <c r="L50" s="6"/>
      <c r="M50" s="6"/>
      <c r="N50" s="6"/>
      <c r="O50" s="6"/>
      <c r="P50" s="6"/>
      <c r="Q50" s="6"/>
      <c r="R50" s="20"/>
    </row>
    <row r="51" spans="3:18" x14ac:dyDescent="0.3">
      <c r="C51" s="19"/>
      <c r="D51" s="10"/>
      <c r="E51" s="6"/>
      <c r="F51" s="6"/>
      <c r="G51" s="6"/>
      <c r="H51" s="6"/>
      <c r="I51" s="6"/>
      <c r="K51" s="6"/>
      <c r="L51" s="6"/>
      <c r="M51" s="6"/>
      <c r="N51" s="6"/>
      <c r="O51" s="6"/>
      <c r="P51" s="6"/>
      <c r="Q51" s="6"/>
      <c r="R51" s="20"/>
    </row>
    <row r="52" spans="3:18" x14ac:dyDescent="0.3">
      <c r="C52" s="19"/>
      <c r="D52" s="10"/>
      <c r="E52" s="443" t="s">
        <v>253</v>
      </c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20"/>
    </row>
    <row r="53" spans="3:18" x14ac:dyDescent="0.3">
      <c r="C53" s="19"/>
      <c r="D53" s="10"/>
      <c r="E53" s="6"/>
      <c r="F53" s="6"/>
      <c r="G53" s="6"/>
      <c r="H53" s="6"/>
      <c r="I53" s="6"/>
      <c r="K53" s="6"/>
      <c r="L53" s="6"/>
      <c r="M53" s="6"/>
      <c r="N53" s="6"/>
      <c r="O53" s="6"/>
      <c r="P53" s="6"/>
      <c r="Q53" s="6"/>
      <c r="R53" s="20"/>
    </row>
    <row r="54" spans="3:18" hidden="1" x14ac:dyDescent="0.3">
      <c r="C54" s="19"/>
      <c r="D54" s="10"/>
      <c r="E54" s="6"/>
      <c r="F54" s="6"/>
      <c r="G54" s="6"/>
      <c r="H54" s="6"/>
      <c r="I54" s="6"/>
      <c r="K54" s="6"/>
      <c r="L54" s="6"/>
      <c r="M54" s="6"/>
      <c r="N54" s="6"/>
      <c r="O54" s="6"/>
      <c r="P54" s="6"/>
      <c r="Q54" s="6"/>
      <c r="R54" s="20"/>
    </row>
    <row r="55" spans="3:18" hidden="1" x14ac:dyDescent="0.3">
      <c r="C55" s="19"/>
      <c r="D55" s="10"/>
      <c r="E55" s="6"/>
      <c r="F55" s="6"/>
      <c r="G55" s="6"/>
      <c r="H55" s="6"/>
      <c r="I55" s="6"/>
      <c r="K55" s="6"/>
      <c r="L55" s="6"/>
      <c r="M55" s="6"/>
      <c r="N55" s="6"/>
      <c r="O55" s="6"/>
      <c r="P55" s="6"/>
      <c r="Q55" s="6"/>
      <c r="R55" s="20"/>
    </row>
    <row r="56" spans="3:18" x14ac:dyDescent="0.3">
      <c r="C56" s="19"/>
      <c r="D56" s="10"/>
      <c r="E56" s="6"/>
      <c r="F56" s="6"/>
      <c r="G56" s="6"/>
      <c r="H56" s="6"/>
      <c r="I56" s="6"/>
      <c r="K56" s="6"/>
      <c r="L56" s="6"/>
      <c r="M56" s="6"/>
      <c r="N56" s="6"/>
      <c r="O56" s="6"/>
      <c r="P56" s="6"/>
      <c r="Q56" s="6"/>
      <c r="R56" s="20"/>
    </row>
    <row r="57" spans="3:18" ht="17.25" thickBot="1" x14ac:dyDescent="0.35">
      <c r="C57" s="21"/>
      <c r="D57" s="22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8"/>
    </row>
    <row r="58" spans="3:18" x14ac:dyDescent="0.3">
      <c r="E58" s="5"/>
      <c r="I58" s="8"/>
      <c r="J58" s="15"/>
    </row>
    <row r="62" spans="3:18" ht="21.75" customHeight="1" x14ac:dyDescent="0.3"/>
  </sheetData>
  <mergeCells count="6">
    <mergeCell ref="E52:Q52"/>
    <mergeCell ref="F26:G26"/>
    <mergeCell ref="E5:Q5"/>
    <mergeCell ref="E7:Q7"/>
    <mergeCell ref="E9:Q9"/>
    <mergeCell ref="E11:Q11"/>
  </mergeCells>
  <phoneticPr fontId="0" type="noConversion"/>
  <printOptions horizontalCentered="1"/>
  <pageMargins left="0.56999999999999995" right="0.36" top="1.1417322834645669" bottom="1.1417322834645669" header="0.98425196850393704" footer="0.51181102362204722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62"/>
  <sheetViews>
    <sheetView zoomScale="90" workbookViewId="0">
      <selection activeCell="B51" sqref="B51"/>
    </sheetView>
  </sheetViews>
  <sheetFormatPr baseColWidth="10" defaultRowHeight="13.5" x14ac:dyDescent="0.25"/>
  <cols>
    <col min="1" max="1" width="2.28515625" style="153" customWidth="1"/>
    <col min="2" max="2" width="3.7109375" style="153" customWidth="1"/>
    <col min="3" max="3" width="62.140625" style="153" customWidth="1"/>
    <col min="4" max="4" width="21.7109375" style="153" customWidth="1"/>
    <col min="5" max="5" width="21.140625" style="153" hidden="1" customWidth="1"/>
    <col min="6" max="6" width="22.85546875" style="153" hidden="1" customWidth="1"/>
    <col min="7" max="7" width="22.140625" style="153" customWidth="1"/>
    <col min="8" max="8" width="21.140625" style="153" hidden="1" customWidth="1"/>
    <col min="9" max="9" width="14.140625" style="153" bestFit="1" customWidth="1"/>
    <col min="10" max="10" width="14.7109375" style="153" hidden="1" customWidth="1"/>
    <col min="11" max="11" width="12.42578125" style="153" bestFit="1" customWidth="1"/>
    <col min="12" max="12" width="15" style="153" bestFit="1" customWidth="1"/>
    <col min="13" max="13" width="17.140625" style="153" customWidth="1"/>
    <col min="14" max="16384" width="11.42578125" style="153"/>
  </cols>
  <sheetData>
    <row r="1" spans="1:13" ht="20.25" x14ac:dyDescent="0.3">
      <c r="A1" s="282"/>
      <c r="B1" s="283"/>
      <c r="C1" s="284"/>
      <c r="D1" s="284"/>
      <c r="E1" s="284"/>
      <c r="F1" s="284"/>
      <c r="G1" s="284"/>
    </row>
    <row r="2" spans="1:13" ht="18" x14ac:dyDescent="0.25">
      <c r="A2" s="449" t="s">
        <v>20</v>
      </c>
      <c r="B2" s="449"/>
      <c r="C2" s="449"/>
      <c r="D2" s="449"/>
      <c r="E2" s="449"/>
      <c r="F2" s="449"/>
      <c r="G2" s="449"/>
      <c r="H2" s="449"/>
    </row>
    <row r="3" spans="1:13" ht="15.75" x14ac:dyDescent="0.25">
      <c r="A3" s="448" t="s">
        <v>99</v>
      </c>
      <c r="B3" s="448"/>
      <c r="C3" s="448"/>
      <c r="D3" s="448"/>
      <c r="E3" s="448"/>
      <c r="F3" s="448"/>
      <c r="G3" s="448"/>
      <c r="H3" s="448"/>
    </row>
    <row r="4" spans="1:13" ht="15.75" x14ac:dyDescent="0.25">
      <c r="A4" s="448" t="s">
        <v>100</v>
      </c>
      <c r="B4" s="448"/>
      <c r="C4" s="448"/>
      <c r="D4" s="448"/>
      <c r="E4" s="448"/>
      <c r="F4" s="448"/>
      <c r="G4" s="448"/>
      <c r="H4" s="448"/>
    </row>
    <row r="5" spans="1:13" ht="21" customHeight="1" x14ac:dyDescent="0.3">
      <c r="A5" s="282"/>
      <c r="B5" s="285"/>
      <c r="C5" s="286"/>
      <c r="D5" s="453" t="s">
        <v>224</v>
      </c>
      <c r="E5" s="453" t="s">
        <v>220</v>
      </c>
      <c r="F5" s="450" t="s">
        <v>225</v>
      </c>
      <c r="G5" s="453" t="s">
        <v>205</v>
      </c>
      <c r="H5" s="456" t="s">
        <v>226</v>
      </c>
    </row>
    <row r="6" spans="1:13" ht="17.25" hidden="1" customHeight="1" x14ac:dyDescent="0.3">
      <c r="A6" s="282"/>
      <c r="B6" s="287"/>
      <c r="C6" s="288"/>
      <c r="D6" s="454"/>
      <c r="E6" s="454"/>
      <c r="F6" s="451"/>
      <c r="G6" s="454"/>
      <c r="H6" s="457"/>
    </row>
    <row r="7" spans="1:13" ht="21" customHeight="1" x14ac:dyDescent="0.3">
      <c r="A7" s="282"/>
      <c r="B7" s="289" t="s">
        <v>101</v>
      </c>
      <c r="C7" s="290"/>
      <c r="D7" s="455"/>
      <c r="E7" s="455"/>
      <c r="F7" s="452"/>
      <c r="G7" s="455"/>
      <c r="H7" s="458"/>
    </row>
    <row r="8" spans="1:13" ht="7.5" customHeight="1" x14ac:dyDescent="0.3">
      <c r="A8" s="282"/>
      <c r="B8" s="291"/>
      <c r="C8" s="292"/>
      <c r="D8" s="293"/>
      <c r="E8" s="293"/>
      <c r="F8" s="182"/>
      <c r="G8" s="293"/>
      <c r="H8" s="182"/>
    </row>
    <row r="9" spans="1:13" ht="21" customHeight="1" x14ac:dyDescent="0.3">
      <c r="A9" s="282"/>
      <c r="B9" s="430" t="s">
        <v>240</v>
      </c>
      <c r="C9" s="431"/>
      <c r="D9" s="402">
        <f>SUM(D10:D15)</f>
        <v>5784648.79</v>
      </c>
      <c r="E9" s="402">
        <f>SUM(E10:E15)</f>
        <v>5654997.2200000007</v>
      </c>
      <c r="F9" s="402">
        <f>D9-E9</f>
        <v>129651.56999999937</v>
      </c>
      <c r="G9" s="295">
        <f>SUM(G10:G15)</f>
        <v>3078506.82</v>
      </c>
      <c r="H9" s="296">
        <f>SUM(H10:H15)</f>
        <v>2706141.97</v>
      </c>
      <c r="I9" s="299"/>
      <c r="J9" s="331"/>
      <c r="M9" s="434"/>
    </row>
    <row r="10" spans="1:13" ht="21" customHeight="1" x14ac:dyDescent="0.35">
      <c r="A10" s="282"/>
      <c r="B10" s="291"/>
      <c r="C10" s="395" t="s">
        <v>196</v>
      </c>
      <c r="D10" s="401">
        <v>4526708.43</v>
      </c>
      <c r="E10" s="401">
        <v>4474692.16</v>
      </c>
      <c r="F10" s="398">
        <f t="shared" ref="F10:F15" si="0">+D10-E10</f>
        <v>52016.269999999553</v>
      </c>
      <c r="G10" s="401">
        <v>1504960.89</v>
      </c>
      <c r="H10" s="401">
        <f t="shared" ref="H10:H15" si="1">+D10-G10</f>
        <v>3021747.54</v>
      </c>
      <c r="I10" s="299"/>
      <c r="J10" s="299">
        <f>+D10/D23</f>
        <v>0.78142213530034177</v>
      </c>
      <c r="K10" s="438"/>
      <c r="L10" s="217"/>
      <c r="M10" s="434"/>
    </row>
    <row r="11" spans="1:13" ht="21" customHeight="1" x14ac:dyDescent="0.35">
      <c r="A11" s="282"/>
      <c r="B11" s="291"/>
      <c r="C11" s="395" t="s">
        <v>102</v>
      </c>
      <c r="D11" s="401">
        <v>187886.44</v>
      </c>
      <c r="E11" s="401">
        <v>172666.7</v>
      </c>
      <c r="F11" s="398">
        <f t="shared" si="0"/>
        <v>15219.739999999991</v>
      </c>
      <c r="G11" s="401">
        <v>463685.09</v>
      </c>
      <c r="H11" s="401">
        <f t="shared" si="1"/>
        <v>-275798.65000000002</v>
      </c>
      <c r="J11" s="330"/>
      <c r="K11" s="435"/>
      <c r="M11" s="217"/>
    </row>
    <row r="12" spans="1:13" ht="21" customHeight="1" x14ac:dyDescent="0.35">
      <c r="A12" s="282"/>
      <c r="B12" s="291"/>
      <c r="C12" s="395" t="s">
        <v>198</v>
      </c>
      <c r="D12" s="401">
        <v>76073.78</v>
      </c>
      <c r="E12" s="401">
        <v>70900.98</v>
      </c>
      <c r="F12" s="398">
        <f t="shared" si="0"/>
        <v>5172.8000000000029</v>
      </c>
      <c r="G12" s="401">
        <v>86661.96</v>
      </c>
      <c r="H12" s="401">
        <f t="shared" si="1"/>
        <v>-10588.180000000008</v>
      </c>
      <c r="J12" s="330"/>
      <c r="K12" s="281"/>
      <c r="L12" s="330"/>
    </row>
    <row r="13" spans="1:13" ht="21" customHeight="1" x14ac:dyDescent="0.35">
      <c r="A13" s="282"/>
      <c r="B13" s="291"/>
      <c r="C13" s="395" t="s">
        <v>104</v>
      </c>
      <c r="D13" s="401">
        <v>867719.46</v>
      </c>
      <c r="E13" s="401">
        <v>811124.25</v>
      </c>
      <c r="F13" s="398">
        <f t="shared" si="0"/>
        <v>56595.209999999963</v>
      </c>
      <c r="G13" s="401">
        <v>889449.12</v>
      </c>
      <c r="H13" s="401">
        <f t="shared" si="1"/>
        <v>-21729.660000000033</v>
      </c>
      <c r="J13" s="330"/>
      <c r="K13" s="299"/>
      <c r="L13" s="330"/>
    </row>
    <row r="14" spans="1:13" ht="21" customHeight="1" x14ac:dyDescent="0.35">
      <c r="A14" s="282"/>
      <c r="B14" s="291"/>
      <c r="C14" s="395" t="s">
        <v>103</v>
      </c>
      <c r="D14" s="401">
        <v>112806.54</v>
      </c>
      <c r="E14" s="401">
        <v>112806.54</v>
      </c>
      <c r="F14" s="398">
        <f t="shared" si="0"/>
        <v>0</v>
      </c>
      <c r="G14" s="401">
        <v>108768.82</v>
      </c>
      <c r="H14" s="401">
        <f t="shared" si="1"/>
        <v>4037.7199999999866</v>
      </c>
      <c r="J14" s="330"/>
      <c r="L14" s="330"/>
      <c r="M14" s="217"/>
    </row>
    <row r="15" spans="1:13" ht="21" customHeight="1" x14ac:dyDescent="0.35">
      <c r="A15" s="282"/>
      <c r="B15" s="291"/>
      <c r="C15" s="395" t="s">
        <v>106</v>
      </c>
      <c r="D15" s="399">
        <v>13454.14</v>
      </c>
      <c r="E15" s="399">
        <v>12806.59</v>
      </c>
      <c r="F15" s="400">
        <f t="shared" si="0"/>
        <v>647.54999999999927</v>
      </c>
      <c r="G15" s="399">
        <v>24980.94</v>
      </c>
      <c r="H15" s="399">
        <f t="shared" si="1"/>
        <v>-11526.8</v>
      </c>
      <c r="I15" s="299"/>
      <c r="J15" s="330"/>
      <c r="L15" s="330"/>
      <c r="M15" s="281"/>
    </row>
    <row r="16" spans="1:13" ht="7.5" customHeight="1" x14ac:dyDescent="0.3">
      <c r="A16" s="282"/>
      <c r="B16" s="291"/>
      <c r="C16" s="292"/>
      <c r="D16" s="293"/>
      <c r="E16" s="293"/>
      <c r="F16" s="182"/>
      <c r="G16" s="293"/>
      <c r="H16" s="182"/>
      <c r="J16" s="330"/>
    </row>
    <row r="17" spans="1:12" ht="21" customHeight="1" x14ac:dyDescent="0.3">
      <c r="A17" s="282"/>
      <c r="B17" s="294" t="s">
        <v>105</v>
      </c>
      <c r="C17" s="292"/>
      <c r="D17" s="402">
        <f>SUM(D18:D20)</f>
        <v>8261.6299999999992</v>
      </c>
      <c r="E17" s="402">
        <f>SUM(E18:E20)</f>
        <v>7071.13</v>
      </c>
      <c r="F17" s="402">
        <f>D17-E17</f>
        <v>1190.4999999999991</v>
      </c>
      <c r="G17" s="295">
        <f>SUM(G18:G20)</f>
        <v>69643.25</v>
      </c>
      <c r="H17" s="296">
        <f>SUM(H18:H20)</f>
        <v>-61381.62</v>
      </c>
      <c r="K17" s="281"/>
      <c r="L17" s="281"/>
    </row>
    <row r="18" spans="1:12" ht="21" hidden="1" customHeight="1" x14ac:dyDescent="0.3">
      <c r="A18" s="282"/>
      <c r="B18" s="291"/>
      <c r="C18" s="297"/>
      <c r="D18" s="298"/>
      <c r="E18" s="298"/>
      <c r="F18" s="173"/>
      <c r="G18" s="298"/>
      <c r="H18" s="173">
        <f>+D18-G18</f>
        <v>0</v>
      </c>
    </row>
    <row r="19" spans="1:12" ht="21" hidden="1" customHeight="1" x14ac:dyDescent="0.3">
      <c r="A19" s="282"/>
      <c r="B19" s="291"/>
      <c r="C19" s="297"/>
      <c r="D19" s="298"/>
      <c r="E19" s="298"/>
      <c r="F19" s="173"/>
      <c r="G19" s="298"/>
      <c r="H19" s="173">
        <f>+D19-G19</f>
        <v>0</v>
      </c>
    </row>
    <row r="20" spans="1:12" ht="21" customHeight="1" x14ac:dyDescent="0.35">
      <c r="A20" s="282"/>
      <c r="B20" s="291"/>
      <c r="C20" s="395" t="s">
        <v>244</v>
      </c>
      <c r="D20" s="399">
        <v>8261.6299999999992</v>
      </c>
      <c r="E20" s="399">
        <v>7071.13</v>
      </c>
      <c r="F20" s="400">
        <f>+D20-E20</f>
        <v>1190.4999999999991</v>
      </c>
      <c r="G20" s="399">
        <v>69643.25</v>
      </c>
      <c r="H20" s="399">
        <f>+D20-G20</f>
        <v>-61381.62</v>
      </c>
      <c r="L20" s="330"/>
    </row>
    <row r="21" spans="1:12" ht="6" customHeight="1" x14ac:dyDescent="0.3">
      <c r="A21" s="282"/>
      <c r="B21" s="289"/>
      <c r="C21" s="290"/>
      <c r="D21" s="300"/>
      <c r="E21" s="300"/>
      <c r="F21" s="301"/>
      <c r="G21" s="300"/>
      <c r="H21" s="301"/>
    </row>
    <row r="22" spans="1:12" ht="6.75" customHeight="1" x14ac:dyDescent="0.3">
      <c r="A22" s="282"/>
      <c r="B22" s="291"/>
      <c r="C22" s="292"/>
      <c r="D22" s="302"/>
      <c r="E22" s="302"/>
      <c r="F22" s="182"/>
      <c r="G22" s="302"/>
      <c r="H22" s="182"/>
      <c r="L22" s="281"/>
    </row>
    <row r="23" spans="1:12" ht="19.5" thickBot="1" x14ac:dyDescent="0.35">
      <c r="A23" s="282"/>
      <c r="B23" s="303" t="s">
        <v>107</v>
      </c>
      <c r="C23" s="304"/>
      <c r="D23" s="402">
        <f>D9+D17+D21</f>
        <v>5792910.4199999999</v>
      </c>
      <c r="E23" s="402">
        <f>E9+E17+E21</f>
        <v>5662068.3500000006</v>
      </c>
      <c r="F23" s="402">
        <f>+F9+F17</f>
        <v>130842.06999999937</v>
      </c>
      <c r="G23" s="305">
        <f>G9+G17+G21</f>
        <v>3148150.07</v>
      </c>
      <c r="H23" s="306">
        <f>+H9+H17</f>
        <v>2644760.35</v>
      </c>
    </row>
    <row r="24" spans="1:12" ht="9" customHeight="1" thickTop="1" x14ac:dyDescent="0.3">
      <c r="A24" s="282"/>
      <c r="B24" s="292"/>
      <c r="C24" s="292"/>
      <c r="D24" s="307"/>
      <c r="E24" s="307"/>
      <c r="F24" s="241"/>
      <c r="G24" s="307"/>
      <c r="H24" s="241"/>
      <c r="I24" s="281"/>
      <c r="L24" s="281"/>
    </row>
    <row r="25" spans="1:12" ht="18.75" x14ac:dyDescent="0.3">
      <c r="A25" s="282"/>
      <c r="B25" s="308" t="s">
        <v>108</v>
      </c>
      <c r="C25" s="309"/>
      <c r="D25" s="310"/>
      <c r="E25" s="310"/>
      <c r="F25" s="311"/>
      <c r="G25" s="310"/>
      <c r="H25" s="166"/>
    </row>
    <row r="26" spans="1:12" ht="5.25" customHeight="1" x14ac:dyDescent="0.3">
      <c r="A26" s="282"/>
      <c r="B26" s="312"/>
      <c r="C26" s="313"/>
      <c r="D26" s="302"/>
      <c r="E26" s="302"/>
      <c r="F26" s="182"/>
      <c r="G26" s="302"/>
      <c r="H26" s="180"/>
    </row>
    <row r="27" spans="1:12" ht="21" customHeight="1" x14ac:dyDescent="0.3">
      <c r="A27" s="282"/>
      <c r="B27" s="314" t="s">
        <v>241</v>
      </c>
      <c r="C27" s="313"/>
      <c r="D27" s="402">
        <f>SUM(D28:D32)</f>
        <v>5304833.93</v>
      </c>
      <c r="E27" s="402">
        <f>SUM(E28:E32)</f>
        <v>5019801.6499999994</v>
      </c>
      <c r="F27" s="402">
        <f>D27-E27</f>
        <v>285032.28000000026</v>
      </c>
      <c r="G27" s="315">
        <f>SUM(G28:G32)</f>
        <v>3198392.7699999996</v>
      </c>
      <c r="H27" s="316">
        <f>SUM(H28:H32)</f>
        <v>2106441.16</v>
      </c>
      <c r="I27" s="347"/>
    </row>
    <row r="28" spans="1:12" ht="21" customHeight="1" x14ac:dyDescent="0.35">
      <c r="A28" s="282"/>
      <c r="B28" s="314"/>
      <c r="C28" s="396" t="s">
        <v>242</v>
      </c>
      <c r="D28" s="397">
        <v>1825167.77</v>
      </c>
      <c r="E28" s="397">
        <v>1575917.48</v>
      </c>
      <c r="F28" s="398">
        <f t="shared" ref="F28:F32" si="2">+D28-E28</f>
        <v>249250.29000000004</v>
      </c>
      <c r="G28" s="397">
        <v>1903174.23</v>
      </c>
      <c r="H28" s="397">
        <f>+D28-G28</f>
        <v>-78006.459999999963</v>
      </c>
      <c r="I28" s="368"/>
      <c r="J28" s="364"/>
      <c r="K28" s="418"/>
    </row>
    <row r="29" spans="1:12" ht="21" customHeight="1" x14ac:dyDescent="0.35">
      <c r="A29" s="282"/>
      <c r="B29" s="312"/>
      <c r="C29" s="396" t="s">
        <v>110</v>
      </c>
      <c r="D29" s="397">
        <v>178359.91</v>
      </c>
      <c r="E29" s="397">
        <v>164259.09</v>
      </c>
      <c r="F29" s="398">
        <f t="shared" si="2"/>
        <v>14100.820000000007</v>
      </c>
      <c r="G29" s="397">
        <v>222775.73</v>
      </c>
      <c r="H29" s="397">
        <f>+D29-G29</f>
        <v>-44415.820000000007</v>
      </c>
      <c r="I29" s="348"/>
      <c r="J29" s="281"/>
    </row>
    <row r="30" spans="1:12" ht="21" customHeight="1" x14ac:dyDescent="0.35">
      <c r="A30" s="282"/>
      <c r="B30" s="312"/>
      <c r="C30" s="396" t="s">
        <v>243</v>
      </c>
      <c r="D30" s="397">
        <f>1012402.74-D36</f>
        <v>109826.66000000003</v>
      </c>
      <c r="E30" s="397">
        <f>999939.1-E36</f>
        <v>97363.020000000019</v>
      </c>
      <c r="F30" s="398">
        <f t="shared" si="2"/>
        <v>12463.640000000014</v>
      </c>
      <c r="G30" s="397">
        <v>119112.94</v>
      </c>
      <c r="H30" s="397">
        <f>+D30-G30</f>
        <v>-9286.2799999999697</v>
      </c>
      <c r="I30" s="348"/>
      <c r="J30" s="217"/>
    </row>
    <row r="31" spans="1:12" ht="21" customHeight="1" x14ac:dyDescent="0.35">
      <c r="A31" s="282"/>
      <c r="B31" s="312"/>
      <c r="C31" s="396" t="s">
        <v>203</v>
      </c>
      <c r="D31" s="397">
        <v>0</v>
      </c>
      <c r="E31" s="397">
        <v>0</v>
      </c>
      <c r="F31" s="398">
        <f t="shared" si="2"/>
        <v>0</v>
      </c>
      <c r="G31" s="397">
        <v>108768.82</v>
      </c>
      <c r="H31" s="397">
        <f>+D31-G31</f>
        <v>-108768.82</v>
      </c>
      <c r="I31" s="348"/>
      <c r="J31" s="217"/>
    </row>
    <row r="32" spans="1:12" ht="21" customHeight="1" x14ac:dyDescent="0.35">
      <c r="A32" s="282"/>
      <c r="B32" s="312"/>
      <c r="C32" s="396" t="s">
        <v>190</v>
      </c>
      <c r="D32" s="397">
        <f>3481381.79-D37</f>
        <v>3191479.59</v>
      </c>
      <c r="E32" s="397">
        <f>3472164.26-E37</f>
        <v>3182262.0599999996</v>
      </c>
      <c r="F32" s="398">
        <f t="shared" si="2"/>
        <v>9217.5300000002608</v>
      </c>
      <c r="G32" s="397">
        <v>844561.05</v>
      </c>
      <c r="H32" s="397">
        <f>+D32-G32</f>
        <v>2346918.54</v>
      </c>
      <c r="I32" s="348"/>
      <c r="J32" s="217"/>
    </row>
    <row r="33" spans="1:11" ht="6.75" customHeight="1" x14ac:dyDescent="0.3">
      <c r="A33" s="282"/>
      <c r="B33" s="312"/>
      <c r="C33" s="317"/>
      <c r="D33" s="318"/>
      <c r="E33" s="318"/>
      <c r="F33" s="301"/>
      <c r="G33" s="318"/>
      <c r="H33" s="319"/>
    </row>
    <row r="34" spans="1:11" ht="9" customHeight="1" x14ac:dyDescent="0.3">
      <c r="A34" s="282"/>
      <c r="B34" s="312"/>
      <c r="C34" s="313"/>
      <c r="D34" s="302"/>
      <c r="E34" s="302"/>
      <c r="F34" s="182"/>
      <c r="G34" s="302"/>
      <c r="H34" s="180"/>
      <c r="J34" s="281"/>
      <c r="K34" s="330"/>
    </row>
    <row r="35" spans="1:11" ht="21" customHeight="1" x14ac:dyDescent="0.3">
      <c r="A35" s="282"/>
      <c r="B35" s="314" t="s">
        <v>245</v>
      </c>
      <c r="C35" s="313"/>
      <c r="D35" s="402">
        <f>SUM(D36:D37)</f>
        <v>1192478.28</v>
      </c>
      <c r="E35" s="402">
        <f>SUM(E36:E37)</f>
        <v>1192478.28</v>
      </c>
      <c r="F35" s="402">
        <f>D35-E35</f>
        <v>0</v>
      </c>
      <c r="G35" s="315">
        <f>SUM(G36:G37)</f>
        <v>0</v>
      </c>
      <c r="H35" s="316">
        <f>+H36+H37</f>
        <v>1192478.28</v>
      </c>
    </row>
    <row r="36" spans="1:11" ht="20.25" customHeight="1" x14ac:dyDescent="0.35">
      <c r="A36" s="282"/>
      <c r="B36" s="312"/>
      <c r="C36" s="396" t="s">
        <v>210</v>
      </c>
      <c r="D36" s="397">
        <v>902576.08</v>
      </c>
      <c r="E36" s="397">
        <v>902576.08</v>
      </c>
      <c r="F36" s="398">
        <f>+D36-E36</f>
        <v>0</v>
      </c>
      <c r="G36" s="397">
        <v>0</v>
      </c>
      <c r="H36" s="397">
        <f>+D36-G36</f>
        <v>902576.08</v>
      </c>
    </row>
    <row r="37" spans="1:11" ht="20.25" customHeight="1" x14ac:dyDescent="0.35">
      <c r="A37" s="282"/>
      <c r="B37" s="320"/>
      <c r="C37" s="106" t="s">
        <v>213</v>
      </c>
      <c r="D37" s="432">
        <v>289902.2</v>
      </c>
      <c r="E37" s="432">
        <v>289902.2</v>
      </c>
      <c r="F37" s="433">
        <f>+D37-E37</f>
        <v>0</v>
      </c>
      <c r="G37" s="432">
        <v>0</v>
      </c>
      <c r="H37" s="432">
        <f>+D37-G37</f>
        <v>289902.2</v>
      </c>
    </row>
    <row r="38" spans="1:11" ht="6.75" customHeight="1" x14ac:dyDescent="0.3">
      <c r="A38" s="282"/>
      <c r="B38" s="291"/>
      <c r="C38" s="292"/>
      <c r="D38" s="302"/>
      <c r="E38" s="302"/>
      <c r="F38" s="182"/>
      <c r="G38" s="302"/>
      <c r="H38" s="182"/>
      <c r="J38" s="363"/>
      <c r="K38" s="363"/>
    </row>
    <row r="39" spans="1:11" ht="19.5" thickBot="1" x14ac:dyDescent="0.35">
      <c r="A39" s="282"/>
      <c r="B39" s="303" t="s">
        <v>111</v>
      </c>
      <c r="C39" s="304"/>
      <c r="D39" s="402">
        <f>D27+D35</f>
        <v>6497312.21</v>
      </c>
      <c r="E39" s="402">
        <f>E27+E35</f>
        <v>6212279.9299999997</v>
      </c>
      <c r="F39" s="402">
        <f>F27+F35</f>
        <v>285032.28000000026</v>
      </c>
      <c r="G39" s="305">
        <f>G27+G35</f>
        <v>3198392.7699999996</v>
      </c>
      <c r="H39" s="306">
        <f>H27+H35</f>
        <v>3298919.4400000004</v>
      </c>
      <c r="K39" s="281"/>
    </row>
    <row r="40" spans="1:11" ht="8.25" customHeight="1" thickTop="1" thickBot="1" x14ac:dyDescent="0.35">
      <c r="A40" s="282"/>
      <c r="B40" s="292"/>
      <c r="C40" s="292"/>
      <c r="D40" s="307"/>
      <c r="E40" s="307"/>
      <c r="F40" s="241"/>
      <c r="G40" s="307"/>
      <c r="H40" s="241"/>
      <c r="J40" s="330"/>
      <c r="K40" s="330"/>
    </row>
    <row r="41" spans="1:11" ht="7.5" customHeight="1" thickTop="1" x14ac:dyDescent="0.3">
      <c r="A41" s="282"/>
      <c r="B41" s="321"/>
      <c r="C41" s="322"/>
      <c r="D41" s="404"/>
      <c r="E41" s="404"/>
      <c r="F41" s="404"/>
      <c r="G41" s="403"/>
      <c r="H41" s="323"/>
    </row>
    <row r="42" spans="1:11" ht="19.5" thickBot="1" x14ac:dyDescent="0.35">
      <c r="A42" s="282"/>
      <c r="B42" s="324" t="s">
        <v>207</v>
      </c>
      <c r="C42" s="304"/>
      <c r="D42" s="405">
        <f>+D23-D39</f>
        <v>-704401.79</v>
      </c>
      <c r="E42" s="405">
        <f>E23-E39</f>
        <v>-550211.57999999914</v>
      </c>
      <c r="F42" s="405">
        <f>D42-E42</f>
        <v>-154190.21000000089</v>
      </c>
      <c r="G42" s="406">
        <f>G23-G39</f>
        <v>-50242.699999999721</v>
      </c>
      <c r="H42" s="325">
        <f>H23-H39</f>
        <v>-654159.09000000032</v>
      </c>
    </row>
    <row r="43" spans="1:11" ht="18" thickTop="1" x14ac:dyDescent="0.3">
      <c r="A43" s="282"/>
      <c r="B43" s="282"/>
      <c r="C43" s="282"/>
      <c r="D43" s="326"/>
      <c r="E43" s="326"/>
      <c r="F43" s="244"/>
      <c r="G43" s="326"/>
    </row>
    <row r="44" spans="1:11" ht="17.25" x14ac:dyDescent="0.3">
      <c r="A44" s="282"/>
      <c r="B44" s="282"/>
      <c r="C44" s="282"/>
      <c r="D44" s="326"/>
      <c r="E44" s="282"/>
      <c r="F44" s="327"/>
      <c r="G44" s="282"/>
      <c r="H44" s="281"/>
    </row>
    <row r="45" spans="1:11" ht="17.25" x14ac:dyDescent="0.3">
      <c r="A45" s="282"/>
      <c r="B45" s="282"/>
      <c r="C45" s="282"/>
      <c r="D45" s="328"/>
      <c r="E45" s="282"/>
      <c r="F45" s="327"/>
      <c r="G45" s="282"/>
      <c r="H45" s="281"/>
    </row>
    <row r="46" spans="1:11" ht="17.25" x14ac:dyDescent="0.3">
      <c r="A46" s="282"/>
      <c r="B46" s="282"/>
      <c r="C46" s="282"/>
      <c r="D46" s="282"/>
      <c r="E46" s="282"/>
      <c r="F46" s="327"/>
      <c r="G46" s="282"/>
    </row>
    <row r="50" spans="2:8" s="369" customFormat="1" ht="17.25" x14ac:dyDescent="0.3">
      <c r="B50" s="437" t="s">
        <v>251</v>
      </c>
      <c r="C50" s="437"/>
      <c r="D50" s="437"/>
      <c r="E50" s="437"/>
      <c r="F50" s="437"/>
      <c r="G50" s="427"/>
      <c r="H50" s="427"/>
    </row>
    <row r="62" spans="2:8" x14ac:dyDescent="0.25">
      <c r="G62" s="436"/>
    </row>
  </sheetData>
  <mergeCells count="8">
    <mergeCell ref="A3:H3"/>
    <mergeCell ref="A2:H2"/>
    <mergeCell ref="A4:H4"/>
    <mergeCell ref="F5:F7"/>
    <mergeCell ref="D5:D7"/>
    <mergeCell ref="E5:E7"/>
    <mergeCell ref="H5:H7"/>
    <mergeCell ref="G5:G7"/>
  </mergeCells>
  <phoneticPr fontId="11" type="noConversion"/>
  <printOptions horizontalCentered="1"/>
  <pageMargins left="0.43307086614173229" right="0.23622047244094491" top="0.6692913385826772" bottom="0.31496062992125984" header="0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7"/>
  <sheetViews>
    <sheetView tabSelected="1" topLeftCell="A42" zoomScale="80" zoomScaleNormal="80" workbookViewId="0">
      <selection activeCell="A53" sqref="A53:XFD53"/>
    </sheetView>
  </sheetViews>
  <sheetFormatPr baseColWidth="10" defaultRowHeight="13.5" x14ac:dyDescent="0.25"/>
  <cols>
    <col min="1" max="1" width="2.140625" style="153" customWidth="1"/>
    <col min="2" max="4" width="1.42578125" style="153" customWidth="1"/>
    <col min="5" max="5" width="55.28515625" style="153" customWidth="1"/>
    <col min="6" max="6" width="24" style="153" customWidth="1"/>
    <col min="7" max="7" width="24.7109375" style="153" hidden="1" customWidth="1"/>
    <col min="8" max="8" width="22" style="153" hidden="1" customWidth="1"/>
    <col min="9" max="9" width="24.28515625" style="153" customWidth="1"/>
    <col min="10" max="10" width="21.5703125" style="153" customWidth="1"/>
    <col min="11" max="11" width="1.42578125" style="153" customWidth="1"/>
    <col min="12" max="12" width="11.42578125" style="153"/>
    <col min="13" max="13" width="13" style="153" bestFit="1" customWidth="1"/>
    <col min="14" max="14" width="13.7109375" style="153" customWidth="1"/>
    <col min="15" max="15" width="13.7109375" style="153" bestFit="1" customWidth="1"/>
    <col min="16" max="16384" width="11.42578125" style="153"/>
  </cols>
  <sheetData>
    <row r="2" spans="1:13" ht="18" x14ac:dyDescent="0.25">
      <c r="A2" s="152" t="s">
        <v>19</v>
      </c>
      <c r="B2" s="460" t="s">
        <v>20</v>
      </c>
      <c r="C2" s="460"/>
      <c r="D2" s="460"/>
      <c r="E2" s="460"/>
      <c r="F2" s="460"/>
      <c r="G2" s="460"/>
      <c r="H2" s="460"/>
      <c r="I2" s="460"/>
      <c r="J2" s="460"/>
    </row>
    <row r="3" spans="1:13" ht="15.75" x14ac:dyDescent="0.25">
      <c r="A3" s="152"/>
      <c r="B3" s="459" t="s">
        <v>26</v>
      </c>
      <c r="C3" s="459"/>
      <c r="D3" s="459"/>
      <c r="E3" s="459"/>
      <c r="F3" s="459"/>
      <c r="G3" s="459"/>
      <c r="H3" s="459"/>
      <c r="I3" s="459"/>
      <c r="J3" s="459"/>
    </row>
    <row r="4" spans="1:13" x14ac:dyDescent="0.25">
      <c r="A4" s="152"/>
      <c r="B4" s="461" t="s">
        <v>27</v>
      </c>
      <c r="C4" s="461"/>
      <c r="D4" s="461"/>
      <c r="E4" s="461"/>
      <c r="F4" s="461"/>
      <c r="G4" s="461"/>
      <c r="H4" s="461"/>
      <c r="I4" s="461"/>
      <c r="J4" s="461"/>
    </row>
    <row r="5" spans="1:13" ht="8.25" customHeight="1" x14ac:dyDescent="0.25">
      <c r="A5" s="152"/>
      <c r="B5" s="461"/>
      <c r="C5" s="461"/>
      <c r="D5" s="461"/>
      <c r="E5" s="461"/>
      <c r="F5" s="461"/>
      <c r="G5" s="461"/>
      <c r="H5" s="461"/>
      <c r="I5" s="461"/>
      <c r="J5" s="461"/>
    </row>
    <row r="6" spans="1:13" ht="30" customHeight="1" x14ac:dyDescent="0.25">
      <c r="A6" s="152"/>
      <c r="B6" s="154"/>
      <c r="C6" s="155"/>
      <c r="D6" s="155"/>
      <c r="E6" s="156"/>
      <c r="F6" s="157" t="s">
        <v>221</v>
      </c>
      <c r="G6" s="157" t="s">
        <v>219</v>
      </c>
      <c r="H6" s="394" t="s">
        <v>222</v>
      </c>
      <c r="I6" s="157" t="s">
        <v>204</v>
      </c>
      <c r="J6" s="158" t="s">
        <v>112</v>
      </c>
    </row>
    <row r="7" spans="1:13" ht="24" customHeight="1" x14ac:dyDescent="0.25">
      <c r="A7" s="152"/>
      <c r="B7" s="159" t="s">
        <v>28</v>
      </c>
      <c r="C7" s="160"/>
      <c r="D7" s="160"/>
      <c r="E7" s="161"/>
      <c r="F7" s="367" t="s">
        <v>29</v>
      </c>
      <c r="G7" s="366">
        <v>-2</v>
      </c>
      <c r="H7" s="365" t="s">
        <v>30</v>
      </c>
      <c r="I7" s="366">
        <v>-2</v>
      </c>
      <c r="J7" s="365" t="s">
        <v>30</v>
      </c>
    </row>
    <row r="8" spans="1:13" ht="21" customHeight="1" x14ac:dyDescent="0.25">
      <c r="A8" s="152"/>
      <c r="B8" s="164" t="s">
        <v>15</v>
      </c>
      <c r="C8" s="165"/>
      <c r="D8" s="165"/>
      <c r="E8" s="166"/>
      <c r="F8" s="167">
        <f>SUM(F9:F12)</f>
        <v>448336.51</v>
      </c>
      <c r="G8" s="167">
        <f>SUM(G9:G12)</f>
        <v>611887.65</v>
      </c>
      <c r="H8" s="167">
        <f>SUM(H9:H12)</f>
        <v>-163551.13999999998</v>
      </c>
      <c r="I8" s="167">
        <f>SUM(I9:I12)</f>
        <v>1177268.19</v>
      </c>
      <c r="J8" s="167">
        <f>SUM(J9:J12)</f>
        <v>-728931.67999999993</v>
      </c>
      <c r="M8" s="330"/>
    </row>
    <row r="9" spans="1:13" ht="21" customHeight="1" x14ac:dyDescent="0.3">
      <c r="A9" s="152"/>
      <c r="B9" s="168"/>
      <c r="C9" s="169" t="s">
        <v>31</v>
      </c>
      <c r="D9" s="170"/>
      <c r="E9" s="171"/>
      <c r="F9" s="412">
        <v>976.58</v>
      </c>
      <c r="G9" s="412">
        <v>348</v>
      </c>
      <c r="H9" s="173">
        <f>+F9-G9</f>
        <v>628.58000000000004</v>
      </c>
      <c r="I9" s="172">
        <v>0</v>
      </c>
      <c r="J9" s="173">
        <f>+F9-I9</f>
        <v>976.58</v>
      </c>
      <c r="L9" s="217"/>
    </row>
    <row r="10" spans="1:13" ht="21" customHeight="1" x14ac:dyDescent="0.3">
      <c r="A10" s="152"/>
      <c r="B10" s="174"/>
      <c r="C10" s="169" t="s">
        <v>32</v>
      </c>
      <c r="D10" s="175"/>
      <c r="E10" s="171"/>
      <c r="F10" s="412">
        <v>319240.59000000003</v>
      </c>
      <c r="G10" s="412">
        <v>308993.26</v>
      </c>
      <c r="H10" s="173">
        <f>+F10-G10</f>
        <v>10247.330000000016</v>
      </c>
      <c r="I10" s="172">
        <v>917361.95</v>
      </c>
      <c r="J10" s="173">
        <f>+F10-I10</f>
        <v>-598121.35999999987</v>
      </c>
    </row>
    <row r="11" spans="1:13" ht="21" customHeight="1" x14ac:dyDescent="0.3">
      <c r="A11" s="152"/>
      <c r="B11" s="174"/>
      <c r="C11" s="169" t="s">
        <v>33</v>
      </c>
      <c r="D11" s="175"/>
      <c r="E11" s="171"/>
      <c r="F11" s="412">
        <v>126085.05</v>
      </c>
      <c r="G11" s="412">
        <v>300512.09999999998</v>
      </c>
      <c r="H11" s="173">
        <f>+F11-G11</f>
        <v>-174427.05</v>
      </c>
      <c r="I11" s="172">
        <v>257871.95</v>
      </c>
      <c r="J11" s="173">
        <f>+F11-I11</f>
        <v>-131786.90000000002</v>
      </c>
    </row>
    <row r="12" spans="1:13" ht="21" customHeight="1" x14ac:dyDescent="0.3">
      <c r="A12" s="152"/>
      <c r="B12" s="174"/>
      <c r="C12" s="169" t="s">
        <v>34</v>
      </c>
      <c r="D12" s="175"/>
      <c r="E12" s="171"/>
      <c r="F12" s="413">
        <v>2034.29</v>
      </c>
      <c r="G12" s="413">
        <v>2034.29</v>
      </c>
      <c r="H12" s="177">
        <f>+F12-G12</f>
        <v>0</v>
      </c>
      <c r="I12" s="176">
        <v>2034.29</v>
      </c>
      <c r="J12" s="178">
        <f>+F12-I12</f>
        <v>0</v>
      </c>
    </row>
    <row r="13" spans="1:13" ht="21" customHeight="1" x14ac:dyDescent="0.25">
      <c r="A13" s="152"/>
      <c r="B13" s="174"/>
      <c r="C13" s="179"/>
      <c r="D13" s="179"/>
      <c r="E13" s="180"/>
      <c r="F13" s="181"/>
      <c r="G13" s="181"/>
      <c r="H13" s="182"/>
      <c r="I13" s="181"/>
      <c r="J13" s="182"/>
    </row>
    <row r="14" spans="1:13" ht="21" customHeight="1" x14ac:dyDescent="0.25">
      <c r="A14" s="152"/>
      <c r="B14" s="183" t="s">
        <v>14</v>
      </c>
      <c r="C14" s="170"/>
      <c r="D14" s="170"/>
      <c r="E14" s="180"/>
      <c r="F14" s="184">
        <f>+F19+F20</f>
        <v>80418722.790000007</v>
      </c>
      <c r="G14" s="184">
        <f>+G19+G20</f>
        <v>80418722.790000007</v>
      </c>
      <c r="H14" s="184">
        <f>+H19+H20</f>
        <v>0</v>
      </c>
      <c r="I14" s="184">
        <f>+I19+I20</f>
        <v>70885729.180000007</v>
      </c>
      <c r="J14" s="184">
        <f>+J19+J20</f>
        <v>9532993.6099999994</v>
      </c>
    </row>
    <row r="15" spans="1:13" ht="21" customHeight="1" x14ac:dyDescent="0.3">
      <c r="A15" s="185"/>
      <c r="B15" s="174"/>
      <c r="C15" s="169" t="s">
        <v>35</v>
      </c>
      <c r="D15" s="175"/>
      <c r="E15" s="186"/>
      <c r="F15" s="412">
        <v>80418722.790000007</v>
      </c>
      <c r="G15" s="412">
        <v>80418722.790000007</v>
      </c>
      <c r="H15" s="173">
        <f>+F15-G15</f>
        <v>0</v>
      </c>
      <c r="I15" s="172">
        <v>70885729.180000007</v>
      </c>
      <c r="J15" s="173">
        <f>+F15-I15</f>
        <v>9532993.6099999994</v>
      </c>
      <c r="M15" s="346"/>
    </row>
    <row r="16" spans="1:13" ht="21" hidden="1" customHeight="1" x14ac:dyDescent="0.3">
      <c r="A16" s="152"/>
      <c r="B16" s="174"/>
      <c r="C16" s="169" t="s">
        <v>36</v>
      </c>
      <c r="D16" s="175"/>
      <c r="E16" s="186"/>
      <c r="F16" s="172">
        <v>0</v>
      </c>
      <c r="G16" s="172">
        <v>0</v>
      </c>
      <c r="H16" s="173">
        <f>+F16-G16</f>
        <v>0</v>
      </c>
      <c r="I16" s="172">
        <v>0</v>
      </c>
      <c r="J16" s="173">
        <f>+F16-I16</f>
        <v>0</v>
      </c>
    </row>
    <row r="17" spans="1:13" ht="21" hidden="1" customHeight="1" x14ac:dyDescent="0.3">
      <c r="A17" s="152"/>
      <c r="B17" s="174"/>
      <c r="C17" s="169" t="s">
        <v>37</v>
      </c>
      <c r="D17" s="175"/>
      <c r="E17" s="186"/>
      <c r="F17" s="172">
        <v>0</v>
      </c>
      <c r="G17" s="172">
        <v>0</v>
      </c>
      <c r="H17" s="173">
        <f>+F17-G17</f>
        <v>0</v>
      </c>
      <c r="I17" s="172">
        <v>0</v>
      </c>
      <c r="J17" s="173">
        <f>+F17-I17</f>
        <v>0</v>
      </c>
      <c r="M17" s="281"/>
    </row>
    <row r="18" spans="1:13" ht="21" hidden="1" customHeight="1" x14ac:dyDescent="0.3">
      <c r="A18" s="152"/>
      <c r="B18" s="174"/>
      <c r="C18" s="169" t="s">
        <v>38</v>
      </c>
      <c r="D18" s="175"/>
      <c r="E18" s="186"/>
      <c r="F18" s="176">
        <v>0</v>
      </c>
      <c r="G18" s="176">
        <v>0</v>
      </c>
      <c r="H18" s="178">
        <f>+F18-G18</f>
        <v>0</v>
      </c>
      <c r="I18" s="176">
        <v>0</v>
      </c>
      <c r="J18" s="178">
        <f>+F18-I18</f>
        <v>0</v>
      </c>
    </row>
    <row r="19" spans="1:13" ht="21" hidden="1" customHeight="1" x14ac:dyDescent="0.3">
      <c r="A19" s="152"/>
      <c r="B19" s="174"/>
      <c r="C19" s="175"/>
      <c r="D19" s="175"/>
      <c r="E19" s="186" t="s">
        <v>39</v>
      </c>
      <c r="F19" s="187">
        <f>SUM(F15:F18)</f>
        <v>80418722.790000007</v>
      </c>
      <c r="G19" s="187">
        <f>SUM(G15:G18)</f>
        <v>80418722.790000007</v>
      </c>
      <c r="H19" s="187">
        <f>SUM(H15:H18)</f>
        <v>0</v>
      </c>
      <c r="I19" s="187">
        <f>SUM(I15:I18)</f>
        <v>70885729.180000007</v>
      </c>
      <c r="J19" s="187">
        <f>SUM(J15:J18)</f>
        <v>9532993.6099999994</v>
      </c>
    </row>
    <row r="20" spans="1:13" ht="21" hidden="1" customHeight="1" x14ac:dyDescent="0.3">
      <c r="A20" s="152"/>
      <c r="B20" s="174"/>
      <c r="C20" s="188" t="s">
        <v>40</v>
      </c>
      <c r="D20" s="175"/>
      <c r="E20" s="189"/>
      <c r="F20" s="190">
        <v>0</v>
      </c>
      <c r="G20" s="190">
        <v>0</v>
      </c>
      <c r="H20" s="178">
        <f>+F20-G20</f>
        <v>0</v>
      </c>
      <c r="I20" s="190">
        <v>0</v>
      </c>
      <c r="J20" s="178">
        <f>+F20-I20</f>
        <v>0</v>
      </c>
      <c r="M20" s="281"/>
    </row>
    <row r="21" spans="1:13" ht="21" customHeight="1" x14ac:dyDescent="0.3">
      <c r="A21" s="152"/>
      <c r="B21" s="174"/>
      <c r="C21" s="175"/>
      <c r="D21" s="175"/>
      <c r="E21" s="171"/>
      <c r="F21" s="191"/>
      <c r="G21" s="191"/>
      <c r="H21" s="192"/>
      <c r="I21" s="191"/>
      <c r="J21" s="192"/>
    </row>
    <row r="22" spans="1:13" ht="21" customHeight="1" x14ac:dyDescent="0.25">
      <c r="A22" s="152"/>
      <c r="B22" s="183" t="s">
        <v>41</v>
      </c>
      <c r="C22" s="170"/>
      <c r="D22" s="170"/>
      <c r="E22" s="180"/>
      <c r="F22" s="193">
        <f>+F23+F43</f>
        <v>10897464.330000013</v>
      </c>
      <c r="G22" s="193">
        <f>+G23+G43</f>
        <v>10933207.949999988</v>
      </c>
      <c r="H22" s="193">
        <f>+H23+H43</f>
        <v>-35743.61999999173</v>
      </c>
      <c r="I22" s="193">
        <f>+I23+I43</f>
        <v>10775967.540000021</v>
      </c>
      <c r="J22" s="193">
        <f>+J23+J43</f>
        <v>121496.79000002146</v>
      </c>
    </row>
    <row r="23" spans="1:13" ht="21" customHeight="1" x14ac:dyDescent="0.25">
      <c r="A23" s="152"/>
      <c r="B23" s="194" t="s">
        <v>113</v>
      </c>
      <c r="C23" s="195"/>
      <c r="D23" s="196"/>
      <c r="E23" s="197"/>
      <c r="F23" s="198">
        <f>+F38+F34+F29+F24</f>
        <v>231515126.84</v>
      </c>
      <c r="G23" s="198">
        <f>+G38+G34+G29+G24</f>
        <v>234006097.63999999</v>
      </c>
      <c r="H23" s="198">
        <f>+H38+H34+H29+H24</f>
        <v>-2490970.7999999989</v>
      </c>
      <c r="I23" s="198">
        <f>+I38+I34+I29+I24</f>
        <v>365966824.17000002</v>
      </c>
      <c r="J23" s="198">
        <f>+J38+J34+J29+J24</f>
        <v>-134451697.32999998</v>
      </c>
    </row>
    <row r="24" spans="1:13" ht="21" customHeight="1" x14ac:dyDescent="0.25">
      <c r="A24" s="152"/>
      <c r="B24" s="168"/>
      <c r="C24" s="182" t="s">
        <v>42</v>
      </c>
      <c r="D24" s="182"/>
      <c r="E24" s="200"/>
      <c r="F24" s="201">
        <f>SUM(F25:F28)</f>
        <v>106626912.33</v>
      </c>
      <c r="G24" s="201">
        <f>SUM(G25:G28)</f>
        <v>106630673.13</v>
      </c>
      <c r="H24" s="201">
        <f>SUM(H25:H28)</f>
        <v>-3760.7999999970198</v>
      </c>
      <c r="I24" s="201">
        <f>SUM(I25:I28)</f>
        <v>131995394.18000001</v>
      </c>
      <c r="J24" s="201">
        <f>SUM(J25:J28)</f>
        <v>-25368481.850000001</v>
      </c>
    </row>
    <row r="25" spans="1:13" ht="21" customHeight="1" x14ac:dyDescent="0.3">
      <c r="A25" s="152"/>
      <c r="B25" s="174"/>
      <c r="C25" s="175"/>
      <c r="D25" s="186" t="s">
        <v>43</v>
      </c>
      <c r="E25" s="186"/>
      <c r="F25" s="414">
        <v>58261428.450000003</v>
      </c>
      <c r="G25" s="414">
        <v>58264296.07</v>
      </c>
      <c r="H25" s="173">
        <f>+F25-G25</f>
        <v>-2867.6199999973178</v>
      </c>
      <c r="I25" s="173">
        <v>76173199.560000002</v>
      </c>
      <c r="J25" s="173">
        <f>+F25-I25</f>
        <v>-17911771.109999999</v>
      </c>
    </row>
    <row r="26" spans="1:13" ht="21" customHeight="1" x14ac:dyDescent="0.3">
      <c r="A26" s="152"/>
      <c r="B26" s="174"/>
      <c r="C26" s="175"/>
      <c r="D26" s="186" t="s">
        <v>44</v>
      </c>
      <c r="E26" s="186"/>
      <c r="F26" s="412">
        <v>20283403.16</v>
      </c>
      <c r="G26" s="412">
        <v>20283403.16</v>
      </c>
      <c r="H26" s="202">
        <f>+F26-G26</f>
        <v>0</v>
      </c>
      <c r="I26" s="172">
        <v>27011043.09</v>
      </c>
      <c r="J26" s="202">
        <f>+F26-I26</f>
        <v>-6727639.9299999997</v>
      </c>
    </row>
    <row r="27" spans="1:13" ht="21" customHeight="1" x14ac:dyDescent="0.3">
      <c r="A27" s="152"/>
      <c r="B27" s="174"/>
      <c r="C27" s="175"/>
      <c r="D27" s="186" t="s">
        <v>125</v>
      </c>
      <c r="E27" s="186"/>
      <c r="F27" s="415">
        <v>28082080.719999999</v>
      </c>
      <c r="G27" s="415">
        <v>28082973.899999999</v>
      </c>
      <c r="H27" s="203">
        <f>+F27-G27</f>
        <v>-893.17999999970198</v>
      </c>
      <c r="I27" s="203">
        <v>28811151.530000001</v>
      </c>
      <c r="J27" s="203">
        <f>+F27-I27</f>
        <v>-729070.81000000238</v>
      </c>
    </row>
    <row r="28" spans="1:13" ht="21.75" hidden="1" customHeight="1" x14ac:dyDescent="0.3">
      <c r="A28" s="152"/>
      <c r="B28" s="174"/>
      <c r="C28" s="175"/>
      <c r="D28" s="186" t="s">
        <v>124</v>
      </c>
      <c r="E28" s="186"/>
      <c r="F28" s="204">
        <v>0</v>
      </c>
      <c r="G28" s="204">
        <v>0</v>
      </c>
      <c r="H28" s="205">
        <f>+F28-G28</f>
        <v>0</v>
      </c>
      <c r="I28" s="204">
        <v>0</v>
      </c>
      <c r="J28" s="205">
        <f>+F28-I28</f>
        <v>0</v>
      </c>
    </row>
    <row r="29" spans="1:13" ht="21" customHeight="1" x14ac:dyDescent="0.25">
      <c r="A29" s="152"/>
      <c r="B29" s="174"/>
      <c r="C29" s="182" t="s">
        <v>45</v>
      </c>
      <c r="D29" s="182"/>
      <c r="E29" s="200"/>
      <c r="F29" s="201">
        <f>SUM(F30:F33)</f>
        <v>79366512.329999998</v>
      </c>
      <c r="G29" s="201">
        <f>SUM(G30:G33)</f>
        <v>81811632.090000004</v>
      </c>
      <c r="H29" s="201">
        <f>SUM(H30:H33)</f>
        <v>-2445119.7600000054</v>
      </c>
      <c r="I29" s="201">
        <f>SUM(I30:I33)</f>
        <v>160864254.84999999</v>
      </c>
      <c r="J29" s="201">
        <f>SUM(J30:J33)</f>
        <v>-81497742.519999996</v>
      </c>
    </row>
    <row r="30" spans="1:13" ht="21" customHeight="1" x14ac:dyDescent="0.3">
      <c r="A30" s="152"/>
      <c r="B30" s="174"/>
      <c r="C30" s="175"/>
      <c r="D30" s="186" t="s">
        <v>46</v>
      </c>
      <c r="E30" s="186"/>
      <c r="F30" s="415">
        <v>38414023.049999997</v>
      </c>
      <c r="G30" s="415">
        <v>39157383.490000002</v>
      </c>
      <c r="H30" s="206">
        <f>+F30-G30</f>
        <v>-743360.44000000507</v>
      </c>
      <c r="I30" s="203">
        <v>66090858.149999999</v>
      </c>
      <c r="J30" s="206">
        <f>+F30-I30</f>
        <v>-27676835.100000001</v>
      </c>
    </row>
    <row r="31" spans="1:13" ht="21" customHeight="1" x14ac:dyDescent="0.3">
      <c r="A31" s="152"/>
      <c r="B31" s="174"/>
      <c r="C31" s="175"/>
      <c r="D31" s="186" t="s">
        <v>47</v>
      </c>
      <c r="E31" s="186"/>
      <c r="F31" s="412">
        <v>40087648.729999997</v>
      </c>
      <c r="G31" s="412">
        <v>41731706.119999997</v>
      </c>
      <c r="H31" s="207">
        <f>+F31-G31</f>
        <v>-1644057.3900000006</v>
      </c>
      <c r="I31" s="172">
        <v>93813814.189999998</v>
      </c>
      <c r="J31" s="207">
        <f>+F31-I31</f>
        <v>-53726165.460000001</v>
      </c>
    </row>
    <row r="32" spans="1:13" ht="20.25" customHeight="1" x14ac:dyDescent="0.3">
      <c r="A32" s="152"/>
      <c r="B32" s="174"/>
      <c r="C32" s="175"/>
      <c r="D32" s="208" t="s">
        <v>123</v>
      </c>
      <c r="E32" s="186"/>
      <c r="F32" s="415">
        <v>864840.55</v>
      </c>
      <c r="G32" s="415">
        <v>922542.48</v>
      </c>
      <c r="H32" s="202">
        <f>+F32-G32</f>
        <v>-57701.929999999935</v>
      </c>
      <c r="I32" s="203">
        <v>959582.51</v>
      </c>
      <c r="J32" s="207">
        <f>+F32-I32</f>
        <v>-94741.959999999963</v>
      </c>
    </row>
    <row r="33" spans="1:13" ht="15.75" hidden="1" customHeight="1" x14ac:dyDescent="0.3">
      <c r="A33" s="152"/>
      <c r="B33" s="174"/>
      <c r="C33" s="175"/>
      <c r="D33" s="186" t="s">
        <v>124</v>
      </c>
      <c r="E33" s="186"/>
      <c r="F33" s="209">
        <v>0</v>
      </c>
      <c r="G33" s="209">
        <v>0</v>
      </c>
      <c r="H33" s="210">
        <f>+F33-G33</f>
        <v>0</v>
      </c>
      <c r="I33" s="209">
        <v>0</v>
      </c>
      <c r="J33" s="210">
        <f>+F33-I33</f>
        <v>0</v>
      </c>
    </row>
    <row r="34" spans="1:13" ht="21" customHeight="1" x14ac:dyDescent="0.25">
      <c r="A34" s="152"/>
      <c r="B34" s="174"/>
      <c r="C34" s="182" t="s">
        <v>48</v>
      </c>
      <c r="D34" s="199"/>
      <c r="E34" s="211"/>
      <c r="F34" s="198">
        <f>SUM(F35:F37)</f>
        <v>32792.25</v>
      </c>
      <c r="G34" s="198">
        <f>SUM(G35:G37)</f>
        <v>33074.300000000003</v>
      </c>
      <c r="H34" s="201">
        <f>SUM(H35:H37)</f>
        <v>-282.05000000000291</v>
      </c>
      <c r="I34" s="198">
        <f>SUM(I35:I37)</f>
        <v>36009.360000000001</v>
      </c>
      <c r="J34" s="201">
        <f>SUM(J35:J37)</f>
        <v>-3217.1100000000006</v>
      </c>
    </row>
    <row r="35" spans="1:13" ht="21" customHeight="1" x14ac:dyDescent="0.3">
      <c r="A35" s="152"/>
      <c r="B35" s="174"/>
      <c r="C35" s="175"/>
      <c r="D35" s="186" t="s">
        <v>49</v>
      </c>
      <c r="E35" s="186"/>
      <c r="F35" s="414">
        <v>32792.25</v>
      </c>
      <c r="G35" s="414">
        <v>33074.300000000003</v>
      </c>
      <c r="H35" s="173">
        <f>+F35-G35</f>
        <v>-282.05000000000291</v>
      </c>
      <c r="I35" s="173">
        <v>36009.360000000001</v>
      </c>
      <c r="J35" s="173">
        <f>+F35-I35</f>
        <v>-3217.1100000000006</v>
      </c>
    </row>
    <row r="36" spans="1:13" ht="21" hidden="1" customHeight="1" x14ac:dyDescent="0.3">
      <c r="A36" s="152"/>
      <c r="B36" s="174"/>
      <c r="C36" s="175"/>
      <c r="D36" s="186" t="s">
        <v>50</v>
      </c>
      <c r="E36" s="186"/>
      <c r="F36" s="172">
        <v>0</v>
      </c>
      <c r="G36" s="172">
        <v>0</v>
      </c>
      <c r="H36" s="173">
        <f>+F36-G36</f>
        <v>0</v>
      </c>
      <c r="I36" s="172">
        <v>0</v>
      </c>
      <c r="J36" s="173">
        <f>+F36-I36</f>
        <v>0</v>
      </c>
    </row>
    <row r="37" spans="1:13" ht="21" hidden="1" customHeight="1" x14ac:dyDescent="0.3">
      <c r="A37" s="152"/>
      <c r="B37" s="174"/>
      <c r="C37" s="175"/>
      <c r="D37" s="186" t="s">
        <v>51</v>
      </c>
      <c r="E37" s="186"/>
      <c r="F37" s="177">
        <v>0</v>
      </c>
      <c r="G37" s="177">
        <v>0</v>
      </c>
      <c r="H37" s="212">
        <f>+F37-G37</f>
        <v>0</v>
      </c>
      <c r="I37" s="177">
        <v>0</v>
      </c>
      <c r="J37" s="212">
        <f>+F37-I37</f>
        <v>0</v>
      </c>
    </row>
    <row r="38" spans="1:13" ht="21" customHeight="1" x14ac:dyDescent="0.25">
      <c r="A38" s="152"/>
      <c r="B38" s="174"/>
      <c r="C38" s="182" t="s">
        <v>52</v>
      </c>
      <c r="D38" s="182"/>
      <c r="E38" s="171"/>
      <c r="F38" s="198">
        <f>SUM(F39:F42)</f>
        <v>45488909.930000007</v>
      </c>
      <c r="G38" s="198">
        <f>SUM(G39:G42)</f>
        <v>45530718.120000005</v>
      </c>
      <c r="H38" s="198">
        <f>SUM(H39:H42)</f>
        <v>-41808.189999996684</v>
      </c>
      <c r="I38" s="198">
        <f>SUM(I39:I42)</f>
        <v>73071165.780000001</v>
      </c>
      <c r="J38" s="198">
        <f>SUM(J39:J42)</f>
        <v>-27582255.849999998</v>
      </c>
    </row>
    <row r="39" spans="1:13" ht="21" customHeight="1" x14ac:dyDescent="0.3">
      <c r="A39" s="152"/>
      <c r="B39" s="174"/>
      <c r="C39" s="175"/>
      <c r="D39" s="186" t="s">
        <v>53</v>
      </c>
      <c r="E39" s="186"/>
      <c r="F39" s="414">
        <v>32211550.030000001</v>
      </c>
      <c r="G39" s="414">
        <v>32246671.199999999</v>
      </c>
      <c r="H39" s="173">
        <f>+F39-G39</f>
        <v>-35121.169999998063</v>
      </c>
      <c r="I39" s="173">
        <v>52569516.130000003</v>
      </c>
      <c r="J39" s="173">
        <f>+F39-I39</f>
        <v>-20357966.100000001</v>
      </c>
    </row>
    <row r="40" spans="1:13" ht="21" customHeight="1" x14ac:dyDescent="0.3">
      <c r="A40" s="152"/>
      <c r="B40" s="174"/>
      <c r="C40" s="175"/>
      <c r="D40" s="186" t="s">
        <v>54</v>
      </c>
      <c r="E40" s="186"/>
      <c r="F40" s="414">
        <v>14713385.470000001</v>
      </c>
      <c r="G40" s="414">
        <v>14718185.199999999</v>
      </c>
      <c r="H40" s="173">
        <f>+F40-G40</f>
        <v>-4799.7299999985844</v>
      </c>
      <c r="I40" s="173">
        <v>25300077.199999999</v>
      </c>
      <c r="J40" s="173">
        <f>+F40-I40</f>
        <v>-10586691.729999999</v>
      </c>
    </row>
    <row r="41" spans="1:13" ht="21" customHeight="1" x14ac:dyDescent="0.3">
      <c r="A41" s="152"/>
      <c r="B41" s="174"/>
      <c r="C41" s="175"/>
      <c r="D41" s="186" t="s">
        <v>126</v>
      </c>
      <c r="E41" s="186"/>
      <c r="F41" s="414">
        <v>882192.09</v>
      </c>
      <c r="G41" s="414">
        <v>884049.38</v>
      </c>
      <c r="H41" s="173">
        <f>+F41-G41</f>
        <v>-1857.2900000000373</v>
      </c>
      <c r="I41" s="173">
        <v>1123284.8899999999</v>
      </c>
      <c r="J41" s="173">
        <f>+F41-I41</f>
        <v>-241092.79999999993</v>
      </c>
    </row>
    <row r="42" spans="1:13" ht="21" customHeight="1" x14ac:dyDescent="0.3">
      <c r="A42" s="152"/>
      <c r="B42" s="174"/>
      <c r="C42" s="175"/>
      <c r="D42" s="186" t="s">
        <v>193</v>
      </c>
      <c r="E42" s="186"/>
      <c r="F42" s="416">
        <v>-2318217.66</v>
      </c>
      <c r="G42" s="416">
        <v>-2318187.66</v>
      </c>
      <c r="H42" s="212">
        <f>+F42-G42</f>
        <v>-30</v>
      </c>
      <c r="I42" s="177">
        <v>-5921712.4400000004</v>
      </c>
      <c r="J42" s="212">
        <f>+F42-I42</f>
        <v>3603494.7800000003</v>
      </c>
    </row>
    <row r="43" spans="1:13" ht="21" customHeight="1" x14ac:dyDescent="0.3">
      <c r="A43" s="152"/>
      <c r="B43" s="174" t="s">
        <v>200</v>
      </c>
      <c r="C43" s="182"/>
      <c r="D43" s="175"/>
      <c r="E43" s="213"/>
      <c r="F43" s="417">
        <v>-220617662.50999999</v>
      </c>
      <c r="G43" s="417">
        <v>-223072889.69</v>
      </c>
      <c r="H43" s="198">
        <f>+F43-G43</f>
        <v>2455227.1800000072</v>
      </c>
      <c r="I43" s="198">
        <v>-355190856.63</v>
      </c>
      <c r="J43" s="198">
        <f>+F43-I43</f>
        <v>134573194.12</v>
      </c>
    </row>
    <row r="44" spans="1:13" ht="21" customHeight="1" x14ac:dyDescent="0.25">
      <c r="A44" s="152"/>
      <c r="B44" s="174"/>
      <c r="C44" s="179"/>
      <c r="D44" s="179"/>
      <c r="E44" s="171"/>
      <c r="F44" s="191"/>
      <c r="G44" s="191"/>
      <c r="H44" s="192"/>
      <c r="I44" s="191"/>
      <c r="J44" s="192"/>
    </row>
    <row r="45" spans="1:13" ht="21" customHeight="1" x14ac:dyDescent="0.25">
      <c r="A45" s="152"/>
      <c r="B45" s="183" t="s">
        <v>55</v>
      </c>
      <c r="C45" s="196"/>
      <c r="D45" s="170"/>
      <c r="E45" s="180"/>
      <c r="F45" s="214">
        <f>+F48+F49</f>
        <v>7430903.1099999994</v>
      </c>
      <c r="G45" s="214">
        <f>+G48+G49</f>
        <v>7522328.3199999994</v>
      </c>
      <c r="H45" s="214">
        <f>+H48+H49</f>
        <v>-91425.209999999963</v>
      </c>
      <c r="I45" s="214">
        <f>+I48+I49</f>
        <v>9771168.4600000009</v>
      </c>
      <c r="J45" s="214">
        <f>+J48+J49</f>
        <v>-2340265.3499999996</v>
      </c>
    </row>
    <row r="46" spans="1:13" ht="21" customHeight="1" x14ac:dyDescent="0.3">
      <c r="A46" s="152"/>
      <c r="B46" s="174"/>
      <c r="C46" s="186" t="s">
        <v>56</v>
      </c>
      <c r="D46" s="175"/>
      <c r="E46" s="186"/>
      <c r="F46" s="412">
        <v>127097.11</v>
      </c>
      <c r="G46" s="412">
        <v>127097.11</v>
      </c>
      <c r="H46" s="173">
        <f>+F46-G46</f>
        <v>0</v>
      </c>
      <c r="I46" s="172">
        <v>348166.85</v>
      </c>
      <c r="J46" s="173">
        <f>+F46-I46</f>
        <v>-221069.74</v>
      </c>
    </row>
    <row r="47" spans="1:13" ht="21" customHeight="1" x14ac:dyDescent="0.3">
      <c r="A47" s="152"/>
      <c r="B47" s="174"/>
      <c r="C47" s="186" t="s">
        <v>57</v>
      </c>
      <c r="D47" s="175"/>
      <c r="E47" s="186"/>
      <c r="F47" s="412">
        <v>13550258.17</v>
      </c>
      <c r="G47" s="412">
        <v>13717316.99</v>
      </c>
      <c r="H47" s="173">
        <f>+F47-G47</f>
        <v>-167058.8200000003</v>
      </c>
      <c r="I47" s="172">
        <v>17148655.449999999</v>
      </c>
      <c r="J47" s="173">
        <f>+F47-I47</f>
        <v>-3598397.2799999993</v>
      </c>
      <c r="M47" s="217"/>
    </row>
    <row r="48" spans="1:13" ht="21" customHeight="1" x14ac:dyDescent="0.3">
      <c r="A48" s="152"/>
      <c r="B48" s="174"/>
      <c r="C48" s="186" t="s">
        <v>39</v>
      </c>
      <c r="D48" s="175"/>
      <c r="E48" s="186"/>
      <c r="F48" s="187">
        <f>SUM(F46:F47)</f>
        <v>13677355.279999999</v>
      </c>
      <c r="G48" s="187">
        <f>SUM(G46:G47)</f>
        <v>13844414.1</v>
      </c>
      <c r="H48" s="187">
        <f>+F48-G48</f>
        <v>-167058.8200000003</v>
      </c>
      <c r="I48" s="187">
        <f>SUM(I46:I47)</f>
        <v>17496822.300000001</v>
      </c>
      <c r="J48" s="187">
        <f>SUM(J46:J47)</f>
        <v>-3819467.0199999996</v>
      </c>
    </row>
    <row r="49" spans="1:13" ht="21" customHeight="1" x14ac:dyDescent="0.3">
      <c r="A49" s="152"/>
      <c r="B49" s="174"/>
      <c r="C49" s="186" t="s">
        <v>58</v>
      </c>
      <c r="D49" s="175"/>
      <c r="E49" s="186"/>
      <c r="F49" s="190">
        <v>-6246452.1699999999</v>
      </c>
      <c r="G49" s="190">
        <v>-6322085.7800000003</v>
      </c>
      <c r="H49" s="215">
        <f>+F49-G49</f>
        <v>75633.610000000335</v>
      </c>
      <c r="I49" s="190">
        <v>-7725653.8399999999</v>
      </c>
      <c r="J49" s="215">
        <f>+F49-I49</f>
        <v>1479201.67</v>
      </c>
      <c r="M49" s="217"/>
    </row>
    <row r="50" spans="1:13" ht="21" customHeight="1" x14ac:dyDescent="0.25">
      <c r="A50" s="152"/>
      <c r="B50" s="174"/>
      <c r="C50" s="179"/>
      <c r="D50" s="179"/>
      <c r="E50" s="171"/>
      <c r="F50" s="191"/>
      <c r="G50" s="191"/>
      <c r="H50" s="192"/>
      <c r="I50" s="191"/>
      <c r="J50" s="192"/>
    </row>
    <row r="51" spans="1:13" ht="21" customHeight="1" x14ac:dyDescent="0.25">
      <c r="A51" s="152"/>
      <c r="B51" s="183" t="s">
        <v>16</v>
      </c>
      <c r="C51" s="196"/>
      <c r="D51" s="170"/>
      <c r="E51" s="180"/>
      <c r="F51" s="214">
        <f>SUM(F52:F56)</f>
        <v>3812150.2899999996</v>
      </c>
      <c r="G51" s="214">
        <f>SUM(G52:G56)</f>
        <v>3800648.2499999995</v>
      </c>
      <c r="H51" s="214">
        <f>SUM(H52:H56)</f>
        <v>11502.04</v>
      </c>
      <c r="I51" s="214">
        <f>SUM(I52:I56)</f>
        <v>3662085.9999999995</v>
      </c>
      <c r="J51" s="214">
        <f>SUM(J52:J56)</f>
        <v>150064.29000000012</v>
      </c>
    </row>
    <row r="52" spans="1:13" ht="21" customHeight="1" x14ac:dyDescent="0.3">
      <c r="A52" s="152"/>
      <c r="B52" s="216"/>
      <c r="C52" s="186" t="s">
        <v>59</v>
      </c>
      <c r="D52" s="188"/>
      <c r="E52" s="186"/>
      <c r="F52" s="172">
        <v>18478.86</v>
      </c>
      <c r="G52" s="172">
        <v>28858.48</v>
      </c>
      <c r="H52" s="173">
        <f>+F52-G52</f>
        <v>-10379.619999999999</v>
      </c>
      <c r="I52" s="172">
        <v>20463.82</v>
      </c>
      <c r="J52" s="173">
        <f>+F52-I52</f>
        <v>-1984.9599999999991</v>
      </c>
      <c r="L52" s="217"/>
    </row>
    <row r="53" spans="1:13" ht="21" hidden="1" customHeight="1" x14ac:dyDescent="0.3">
      <c r="A53" s="152"/>
      <c r="B53" s="216"/>
      <c r="C53" s="186" t="s">
        <v>60</v>
      </c>
      <c r="D53" s="188"/>
      <c r="E53" s="186"/>
      <c r="F53" s="172">
        <v>0</v>
      </c>
      <c r="G53" s="172">
        <v>111.84</v>
      </c>
      <c r="H53" s="173">
        <f>+F53-G53</f>
        <v>-111.84</v>
      </c>
      <c r="I53" s="172">
        <v>0</v>
      </c>
      <c r="J53" s="173">
        <f>+F53-I53</f>
        <v>0</v>
      </c>
      <c r="L53" s="217"/>
    </row>
    <row r="54" spans="1:13" ht="21" customHeight="1" x14ac:dyDescent="0.3">
      <c r="A54" s="152"/>
      <c r="B54" s="216"/>
      <c r="C54" s="186" t="s">
        <v>61</v>
      </c>
      <c r="D54" s="188"/>
      <c r="E54" s="186"/>
      <c r="F54" s="172">
        <v>3774672.9</v>
      </c>
      <c r="G54" s="172">
        <v>3752679.4</v>
      </c>
      <c r="H54" s="173">
        <f>+F54-G54</f>
        <v>21993.5</v>
      </c>
      <c r="I54" s="172">
        <v>3623291.03</v>
      </c>
      <c r="J54" s="173">
        <f>+F54-I54</f>
        <v>151381.87000000011</v>
      </c>
    </row>
    <row r="55" spans="1:13" ht="21" customHeight="1" x14ac:dyDescent="0.3">
      <c r="A55" s="152"/>
      <c r="B55" s="216"/>
      <c r="C55" s="186" t="s">
        <v>62</v>
      </c>
      <c r="D55" s="188"/>
      <c r="E55" s="186"/>
      <c r="F55" s="172">
        <v>17409.96</v>
      </c>
      <c r="G55" s="172">
        <v>17409.96</v>
      </c>
      <c r="H55" s="173">
        <f>+F55-G55</f>
        <v>0</v>
      </c>
      <c r="I55" s="172">
        <v>16742.580000000002</v>
      </c>
      <c r="J55" s="173">
        <f>+F55-I55</f>
        <v>667.37999999999738</v>
      </c>
    </row>
    <row r="56" spans="1:13" ht="21" customHeight="1" x14ac:dyDescent="0.3">
      <c r="A56" s="152"/>
      <c r="B56" s="216"/>
      <c r="C56" s="186" t="s">
        <v>63</v>
      </c>
      <c r="D56" s="188"/>
      <c r="E56" s="186"/>
      <c r="F56" s="176">
        <v>1588.57</v>
      </c>
      <c r="G56" s="176">
        <v>1588.57</v>
      </c>
      <c r="H56" s="178">
        <f>+F56-G56</f>
        <v>0</v>
      </c>
      <c r="I56" s="176">
        <v>1588.57</v>
      </c>
      <c r="J56" s="178">
        <f>+F56-I56</f>
        <v>0</v>
      </c>
    </row>
    <row r="57" spans="1:13" ht="21" customHeight="1" x14ac:dyDescent="0.3">
      <c r="A57" s="152"/>
      <c r="B57" s="216"/>
      <c r="C57" s="170"/>
      <c r="D57" s="170"/>
      <c r="E57" s="180"/>
      <c r="F57" s="218"/>
      <c r="G57" s="218"/>
      <c r="H57" s="219"/>
      <c r="I57" s="218"/>
      <c r="J57" s="219"/>
    </row>
    <row r="58" spans="1:13" ht="21" customHeight="1" x14ac:dyDescent="0.25">
      <c r="A58" s="152"/>
      <c r="B58" s="183" t="s">
        <v>64</v>
      </c>
      <c r="C58" s="196"/>
      <c r="D58" s="170"/>
      <c r="E58" s="180"/>
      <c r="F58" s="214">
        <f>+F59+F60</f>
        <v>54000.850000000035</v>
      </c>
      <c r="G58" s="214">
        <f>+G59+G60</f>
        <v>52903.229999999981</v>
      </c>
      <c r="H58" s="214">
        <f>+F58-G58</f>
        <v>1097.6200000000536</v>
      </c>
      <c r="I58" s="214">
        <f>+I59+I60</f>
        <v>54659.510000000009</v>
      </c>
      <c r="J58" s="214">
        <f>+J59+J60</f>
        <v>-658.65999999997439</v>
      </c>
    </row>
    <row r="59" spans="1:13" ht="21" customHeight="1" x14ac:dyDescent="0.3">
      <c r="A59" s="152"/>
      <c r="B59" s="168"/>
      <c r="C59" s="220" t="s">
        <v>65</v>
      </c>
      <c r="D59" s="188"/>
      <c r="E59" s="220"/>
      <c r="F59" s="206">
        <v>473401.26</v>
      </c>
      <c r="G59" s="206">
        <v>470656.81</v>
      </c>
      <c r="H59" s="206">
        <f>+F59-G59</f>
        <v>2744.4500000000116</v>
      </c>
      <c r="I59" s="206">
        <v>454734.82</v>
      </c>
      <c r="J59" s="206">
        <f>+F59-I59</f>
        <v>18666.440000000002</v>
      </c>
    </row>
    <row r="60" spans="1:13" ht="21" customHeight="1" x14ac:dyDescent="0.3">
      <c r="A60" s="152"/>
      <c r="B60" s="221"/>
      <c r="C60" s="222" t="s">
        <v>66</v>
      </c>
      <c r="D60" s="223"/>
      <c r="E60" s="222"/>
      <c r="F60" s="204">
        <v>-419400.41</v>
      </c>
      <c r="G60" s="204">
        <v>-417753.58</v>
      </c>
      <c r="H60" s="204">
        <f>+F60-G60</f>
        <v>-1646.8299999999581</v>
      </c>
      <c r="I60" s="204">
        <v>-400075.31</v>
      </c>
      <c r="J60" s="204">
        <f>+F60-I60</f>
        <v>-19325.099999999977</v>
      </c>
    </row>
    <row r="61" spans="1:13" ht="21" customHeight="1" thickBot="1" x14ac:dyDescent="0.3">
      <c r="A61" s="152"/>
      <c r="B61" s="224" t="s">
        <v>67</v>
      </c>
      <c r="C61" s="224"/>
      <c r="D61" s="225"/>
      <c r="E61" s="226"/>
      <c r="F61" s="227">
        <f>+F8+F14+F22+F45+F51+F58</f>
        <v>103061577.88000003</v>
      </c>
      <c r="G61" s="227">
        <f>+G8+G14+G22+G45+G51+G58</f>
        <v>103339698.19</v>
      </c>
      <c r="H61" s="228">
        <f>+H8+H14+H22+H45+H51+H58</f>
        <v>-278120.30999999167</v>
      </c>
      <c r="I61" s="227">
        <f>+I8+I14+I22+I45+I51+I58</f>
        <v>96326878.88000004</v>
      </c>
      <c r="J61" s="228">
        <f>+F61-I61</f>
        <v>6734698.9999999851</v>
      </c>
      <c r="L61" s="281"/>
    </row>
    <row r="62" spans="1:13" ht="15.75" x14ac:dyDescent="0.25">
      <c r="A62" s="152"/>
      <c r="B62" s="229"/>
      <c r="C62" s="229"/>
      <c r="D62" s="229"/>
      <c r="E62" s="230"/>
      <c r="F62" s="231"/>
      <c r="G62" s="231"/>
      <c r="H62" s="231"/>
      <c r="I62" s="231"/>
    </row>
    <row r="63" spans="1:13" ht="16.5" customHeight="1" x14ac:dyDescent="0.25">
      <c r="A63" s="152"/>
      <c r="B63" s="462"/>
      <c r="C63" s="462"/>
      <c r="D63" s="462"/>
      <c r="E63" s="462"/>
      <c r="F63" s="462"/>
      <c r="G63" s="462"/>
      <c r="H63" s="462"/>
      <c r="I63" s="462"/>
      <c r="J63" s="462"/>
    </row>
    <row r="64" spans="1:13" ht="38.25" customHeight="1" x14ac:dyDescent="0.25">
      <c r="A64" s="152"/>
      <c r="B64" s="232"/>
      <c r="C64" s="233"/>
      <c r="D64" s="233"/>
      <c r="E64" s="234"/>
      <c r="F64" s="157" t="s">
        <v>221</v>
      </c>
      <c r="G64" s="157" t="s">
        <v>219</v>
      </c>
      <c r="H64" s="394" t="s">
        <v>222</v>
      </c>
      <c r="I64" s="157" t="s">
        <v>204</v>
      </c>
      <c r="J64" s="158" t="s">
        <v>112</v>
      </c>
    </row>
    <row r="65" spans="1:14" ht="15.75" x14ac:dyDescent="0.25">
      <c r="A65" s="152"/>
      <c r="B65" s="235" t="s">
        <v>68</v>
      </c>
      <c r="C65" s="236"/>
      <c r="D65" s="236"/>
      <c r="E65" s="237"/>
      <c r="F65" s="238" t="s">
        <v>29</v>
      </c>
      <c r="G65" s="162">
        <v>-2</v>
      </c>
      <c r="H65" s="239" t="s">
        <v>30</v>
      </c>
      <c r="I65" s="162">
        <v>-2</v>
      </c>
      <c r="J65" s="163" t="s">
        <v>30</v>
      </c>
    </row>
    <row r="66" spans="1:14" ht="21" customHeight="1" x14ac:dyDescent="0.25">
      <c r="A66" s="152"/>
      <c r="B66" s="240" t="s">
        <v>69</v>
      </c>
      <c r="C66" s="170"/>
      <c r="D66" s="170"/>
      <c r="E66" s="241"/>
      <c r="F66" s="184">
        <f>SUM(F67:F70)</f>
        <v>456621.64</v>
      </c>
      <c r="G66" s="184">
        <f>SUM(G67:G70)</f>
        <v>417212.53</v>
      </c>
      <c r="H66" s="184">
        <f>F66-G66</f>
        <v>39409.109999999986</v>
      </c>
      <c r="I66" s="184">
        <f>SUM(I67:I70)</f>
        <v>708546.17999999993</v>
      </c>
      <c r="J66" s="184">
        <f>SUM(J67:J70)</f>
        <v>-251924.53999999995</v>
      </c>
    </row>
    <row r="67" spans="1:14" ht="21" customHeight="1" x14ac:dyDescent="0.3">
      <c r="A67" s="152"/>
      <c r="B67" s="242"/>
      <c r="C67" s="243" t="s">
        <v>186</v>
      </c>
      <c r="D67" s="243"/>
      <c r="E67" s="244"/>
      <c r="F67" s="245">
        <v>68925.279999999999</v>
      </c>
      <c r="G67" s="245">
        <v>82832.87</v>
      </c>
      <c r="H67" s="203">
        <f>+F67-G67</f>
        <v>-13907.589999999997</v>
      </c>
      <c r="I67" s="245">
        <v>327215.59999999998</v>
      </c>
      <c r="J67" s="203">
        <f>+F67-I67</f>
        <v>-258290.31999999998</v>
      </c>
    </row>
    <row r="68" spans="1:14" ht="21" customHeight="1" x14ac:dyDescent="0.3">
      <c r="A68" s="152"/>
      <c r="B68" s="242"/>
      <c r="C68" s="243" t="s">
        <v>70</v>
      </c>
      <c r="D68" s="188"/>
      <c r="E68" s="244"/>
      <c r="F68" s="245">
        <v>47766.8</v>
      </c>
      <c r="G68" s="245">
        <v>41859.14</v>
      </c>
      <c r="H68" s="203">
        <f>+F68-G68</f>
        <v>5907.6600000000035</v>
      </c>
      <c r="I68" s="245">
        <v>69852.19</v>
      </c>
      <c r="J68" s="203">
        <f>+F68-I68</f>
        <v>-22085.39</v>
      </c>
    </row>
    <row r="69" spans="1:14" ht="21" customHeight="1" x14ac:dyDescent="0.3">
      <c r="A69" s="152"/>
      <c r="B69" s="242"/>
      <c r="C69" s="243" t="s">
        <v>71</v>
      </c>
      <c r="D69" s="188"/>
      <c r="E69" s="244"/>
      <c r="F69" s="245">
        <v>338760.71</v>
      </c>
      <c r="G69" s="245">
        <v>290886.51</v>
      </c>
      <c r="H69" s="203">
        <f>+F69-G69</f>
        <v>47874.200000000012</v>
      </c>
      <c r="I69" s="245">
        <v>306784.19</v>
      </c>
      <c r="J69" s="203">
        <f>+F69-I69</f>
        <v>31976.520000000019</v>
      </c>
    </row>
    <row r="70" spans="1:14" ht="21" customHeight="1" x14ac:dyDescent="0.3">
      <c r="A70" s="152"/>
      <c r="B70" s="242"/>
      <c r="C70" s="243" t="s">
        <v>72</v>
      </c>
      <c r="D70" s="188"/>
      <c r="E70" s="244"/>
      <c r="F70" s="209">
        <v>1168.8499999999999</v>
      </c>
      <c r="G70" s="209">
        <v>1634.01</v>
      </c>
      <c r="H70" s="204">
        <f>+F70-G70</f>
        <v>-465.16000000000008</v>
      </c>
      <c r="I70" s="209">
        <v>4694.2</v>
      </c>
      <c r="J70" s="204">
        <f>+F70-I70</f>
        <v>-3525.35</v>
      </c>
    </row>
    <row r="71" spans="1:14" ht="21" customHeight="1" x14ac:dyDescent="0.25">
      <c r="A71" s="152"/>
      <c r="B71" s="246"/>
      <c r="C71" s="229"/>
      <c r="D71" s="229"/>
      <c r="E71" s="230"/>
      <c r="F71" s="247"/>
      <c r="G71" s="247"/>
      <c r="H71" s="248"/>
      <c r="I71" s="247"/>
      <c r="J71" s="248"/>
    </row>
    <row r="72" spans="1:14" ht="21" customHeight="1" x14ac:dyDescent="0.25">
      <c r="A72" s="152"/>
      <c r="B72" s="240" t="s">
        <v>73</v>
      </c>
      <c r="C72" s="170"/>
      <c r="D72" s="170"/>
      <c r="E72" s="241"/>
      <c r="F72" s="184">
        <f>SUM(F73:F74)</f>
        <v>111979547.09999999</v>
      </c>
      <c r="G72" s="184">
        <f>SUM(G73:G74)</f>
        <v>111999547.09999999</v>
      </c>
      <c r="H72" s="184">
        <f>SUM(H73:H74)</f>
        <v>-20000</v>
      </c>
      <c r="I72" s="184">
        <f>SUM(I73:I74)</f>
        <v>112889547.09999999</v>
      </c>
      <c r="J72" s="184">
        <f>SUM(J73:J74)</f>
        <v>-910000</v>
      </c>
    </row>
    <row r="73" spans="1:14" ht="21" customHeight="1" x14ac:dyDescent="0.3">
      <c r="A73" s="152"/>
      <c r="B73" s="249"/>
      <c r="C73" s="243" t="s">
        <v>74</v>
      </c>
      <c r="D73" s="175"/>
      <c r="E73" s="243"/>
      <c r="F73" s="410">
        <v>111979547.09999999</v>
      </c>
      <c r="G73" s="410">
        <v>111999547.09999999</v>
      </c>
      <c r="H73" s="411">
        <f>+F73-G73</f>
        <v>-20000</v>
      </c>
      <c r="I73" s="410">
        <v>112889547.09999999</v>
      </c>
      <c r="J73" s="411">
        <f>+F73-I73</f>
        <v>-910000</v>
      </c>
    </row>
    <row r="74" spans="1:14" ht="21" hidden="1" customHeight="1" x14ac:dyDescent="0.3">
      <c r="A74" s="152"/>
      <c r="B74" s="249"/>
      <c r="C74" s="243" t="s">
        <v>75</v>
      </c>
      <c r="D74" s="175"/>
      <c r="E74" s="243"/>
      <c r="F74" s="176">
        <v>0</v>
      </c>
      <c r="G74" s="176">
        <v>0</v>
      </c>
      <c r="H74" s="178">
        <f>+F74-G74</f>
        <v>0</v>
      </c>
      <c r="I74" s="176">
        <v>0</v>
      </c>
      <c r="J74" s="178">
        <f>+F74-I74</f>
        <v>0</v>
      </c>
    </row>
    <row r="75" spans="1:14" ht="21" customHeight="1" x14ac:dyDescent="0.25">
      <c r="A75" s="152"/>
      <c r="B75" s="249"/>
      <c r="C75" s="179"/>
      <c r="D75" s="179"/>
      <c r="E75" s="250"/>
      <c r="F75" s="191"/>
      <c r="G75" s="191"/>
      <c r="H75" s="192"/>
      <c r="I75" s="191"/>
      <c r="J75" s="192"/>
    </row>
    <row r="76" spans="1:14" ht="21" customHeight="1" x14ac:dyDescent="0.25">
      <c r="A76" s="152"/>
      <c r="B76" s="240" t="s">
        <v>76</v>
      </c>
      <c r="C76" s="170"/>
      <c r="D76" s="170"/>
      <c r="E76" s="241"/>
      <c r="F76" s="184">
        <f>SUM(F77:F79)</f>
        <v>499964.58999999997</v>
      </c>
      <c r="G76" s="184">
        <f>SUM(G77:G79)</f>
        <v>513303.80000000005</v>
      </c>
      <c r="H76" s="184">
        <f>SUM(H77:H79)</f>
        <v>-13339.210000000039</v>
      </c>
      <c r="I76" s="184">
        <f>SUM(I77:I79)</f>
        <v>677372.99000000011</v>
      </c>
      <c r="J76" s="184">
        <f>SUM(J77:J79)</f>
        <v>-177408.40000000002</v>
      </c>
    </row>
    <row r="77" spans="1:14" ht="21" customHeight="1" x14ac:dyDescent="0.3">
      <c r="A77" s="152"/>
      <c r="B77" s="249"/>
      <c r="C77" s="175" t="s">
        <v>77</v>
      </c>
      <c r="D77" s="175"/>
      <c r="E77" s="152"/>
      <c r="F77" s="172">
        <v>199802.35</v>
      </c>
      <c r="G77" s="172">
        <v>207458.66</v>
      </c>
      <c r="H77" s="173">
        <f>+F77-G77</f>
        <v>-7656.3099999999977</v>
      </c>
      <c r="I77" s="172">
        <v>195979.5</v>
      </c>
      <c r="J77" s="173">
        <f>+F77-I77</f>
        <v>3822.8500000000058</v>
      </c>
      <c r="N77" s="281"/>
    </row>
    <row r="78" spans="1:14" ht="21" customHeight="1" x14ac:dyDescent="0.3">
      <c r="A78" s="152"/>
      <c r="B78" s="249"/>
      <c r="C78" s="175" t="s">
        <v>76</v>
      </c>
      <c r="D78" s="175"/>
      <c r="E78" s="152"/>
      <c r="F78" s="172">
        <v>297789</v>
      </c>
      <c r="G78" s="172">
        <f>512610.58-G77</f>
        <v>305151.92000000004</v>
      </c>
      <c r="H78" s="173">
        <f>+F78-G78</f>
        <v>-7362.9200000000419</v>
      </c>
      <c r="I78" s="172">
        <v>477370.59</v>
      </c>
      <c r="J78" s="173">
        <f>+F78-I78</f>
        <v>-179581.59000000003</v>
      </c>
      <c r="L78" s="217"/>
      <c r="N78" s="217"/>
    </row>
    <row r="79" spans="1:14" ht="21" customHeight="1" x14ac:dyDescent="0.3">
      <c r="A79" s="152"/>
      <c r="B79" s="249"/>
      <c r="C79" s="243" t="s">
        <v>78</v>
      </c>
      <c r="D79" s="175"/>
      <c r="E79" s="243"/>
      <c r="F79" s="177">
        <v>2373.2399999999998</v>
      </c>
      <c r="G79" s="177">
        <v>693.22</v>
      </c>
      <c r="H79" s="173">
        <f>+F79-G79</f>
        <v>1680.0199999999998</v>
      </c>
      <c r="I79" s="177">
        <v>4022.9</v>
      </c>
      <c r="J79" s="173">
        <f>+F79-I79</f>
        <v>-1649.6600000000003</v>
      </c>
    </row>
    <row r="80" spans="1:14" ht="21" customHeight="1" x14ac:dyDescent="0.25">
      <c r="A80" s="152"/>
      <c r="B80" s="251"/>
      <c r="C80" s="252"/>
      <c r="D80" s="252"/>
      <c r="E80" s="253" t="s">
        <v>79</v>
      </c>
      <c r="F80" s="184">
        <f>F72+F66+F76</f>
        <v>112936133.33</v>
      </c>
      <c r="G80" s="184">
        <f>G72+G66+G76</f>
        <v>112930063.42999999</v>
      </c>
      <c r="H80" s="214">
        <f>H72+H66+H76</f>
        <v>6069.8999999999469</v>
      </c>
      <c r="I80" s="184">
        <f>I72+I66+I76</f>
        <v>114275466.27</v>
      </c>
      <c r="J80" s="214">
        <f>J72+J66+J76</f>
        <v>-1339332.94</v>
      </c>
    </row>
    <row r="81" spans="1:10" ht="17.25" x14ac:dyDescent="0.3">
      <c r="A81" s="152"/>
      <c r="B81" s="249"/>
      <c r="C81" s="179"/>
      <c r="D81" s="179"/>
      <c r="E81" s="241"/>
      <c r="F81" s="254"/>
      <c r="G81" s="254"/>
      <c r="H81" s="255"/>
      <c r="I81" s="254"/>
      <c r="J81" s="255"/>
    </row>
    <row r="82" spans="1:10" ht="21" customHeight="1" x14ac:dyDescent="0.3">
      <c r="A82" s="152"/>
      <c r="B82" s="256" t="s">
        <v>21</v>
      </c>
      <c r="C82" s="257"/>
      <c r="D82" s="257"/>
      <c r="E82" s="258"/>
      <c r="F82" s="259"/>
      <c r="G82" s="259"/>
      <c r="H82" s="260"/>
      <c r="I82" s="259"/>
      <c r="J82" s="260"/>
    </row>
    <row r="83" spans="1:10" ht="21" customHeight="1" x14ac:dyDescent="0.25">
      <c r="A83" s="152"/>
      <c r="B83" s="240" t="s">
        <v>22</v>
      </c>
      <c r="C83" s="170"/>
      <c r="D83" s="170"/>
      <c r="E83" s="241"/>
      <c r="F83" s="184">
        <f>+F84+F95+F100</f>
        <v>122211880.86</v>
      </c>
      <c r="G83" s="184">
        <f>+G84+G95+G100</f>
        <v>122341880.86</v>
      </c>
      <c r="H83" s="261">
        <f>+H84+H95+H100</f>
        <v>-130000</v>
      </c>
      <c r="I83" s="184">
        <f>+I84+I95+I100</f>
        <v>122435440.73999999</v>
      </c>
      <c r="J83" s="261">
        <f>+J84+J95+J100</f>
        <v>-223559.88000000268</v>
      </c>
    </row>
    <row r="84" spans="1:10" ht="21" customHeight="1" x14ac:dyDescent="0.25">
      <c r="A84" s="152"/>
      <c r="B84" s="242"/>
      <c r="C84" s="170" t="s">
        <v>80</v>
      </c>
      <c r="D84" s="170"/>
      <c r="E84" s="241"/>
      <c r="F84" s="262">
        <f>SUM(F85:F94)</f>
        <v>74506129.170000002</v>
      </c>
      <c r="G84" s="262">
        <f>SUM(G85:G94)</f>
        <v>74636129.170000002</v>
      </c>
      <c r="H84" s="198">
        <f>SUM(H85:H94)</f>
        <v>-130000</v>
      </c>
      <c r="I84" s="262">
        <f>SUM(I85:I94)</f>
        <v>74729689.049999997</v>
      </c>
      <c r="J84" s="198">
        <f>SUM(J85:J94)</f>
        <v>-223559.88000000268</v>
      </c>
    </row>
    <row r="85" spans="1:10" ht="21" customHeight="1" x14ac:dyDescent="0.3">
      <c r="A85" s="152"/>
      <c r="B85" s="249"/>
      <c r="C85" s="179"/>
      <c r="D85" s="243" t="s">
        <v>81</v>
      </c>
      <c r="E85" s="243"/>
      <c r="F85" s="263">
        <v>44141171.689999998</v>
      </c>
      <c r="G85" s="263">
        <v>44141171.689999998</v>
      </c>
      <c r="H85" s="203">
        <f>+F85-G85</f>
        <v>0</v>
      </c>
      <c r="I85" s="263">
        <v>43610171.689999998</v>
      </c>
      <c r="J85" s="203">
        <f>+F85-I85</f>
        <v>531000</v>
      </c>
    </row>
    <row r="86" spans="1:10" ht="21" customHeight="1" x14ac:dyDescent="0.3">
      <c r="A86" s="152"/>
      <c r="B86" s="249"/>
      <c r="C86" s="179"/>
      <c r="D86" s="243" t="s">
        <v>82</v>
      </c>
      <c r="E86" s="243"/>
      <c r="F86" s="263">
        <v>4223599.72</v>
      </c>
      <c r="G86" s="263">
        <v>4223599.72</v>
      </c>
      <c r="H86" s="203">
        <f>+F86-G86</f>
        <v>0</v>
      </c>
      <c r="I86" s="263">
        <v>4223599.72</v>
      </c>
      <c r="J86" s="203">
        <f>+F86-I86</f>
        <v>0</v>
      </c>
    </row>
    <row r="87" spans="1:10" ht="21" hidden="1" customHeight="1" x14ac:dyDescent="0.3">
      <c r="A87" s="152"/>
      <c r="B87" s="249"/>
      <c r="C87" s="179"/>
      <c r="D87" s="243" t="s">
        <v>83</v>
      </c>
      <c r="E87" s="243"/>
      <c r="F87" s="263">
        <v>0</v>
      </c>
      <c r="G87" s="263">
        <v>0</v>
      </c>
      <c r="H87" s="203">
        <f t="shared" ref="H87:H93" si="0">+F87-G87</f>
        <v>0</v>
      </c>
      <c r="I87" s="263">
        <v>0</v>
      </c>
      <c r="J87" s="203">
        <f t="shared" ref="J87:J93" si="1">+F87-I87</f>
        <v>0</v>
      </c>
    </row>
    <row r="88" spans="1:10" ht="21" customHeight="1" x14ac:dyDescent="0.3">
      <c r="A88" s="152"/>
      <c r="B88" s="249"/>
      <c r="C88" s="179"/>
      <c r="D88" s="243" t="s">
        <v>84</v>
      </c>
      <c r="E88" s="243"/>
      <c r="F88" s="263">
        <v>899660.80000000005</v>
      </c>
      <c r="G88" s="263">
        <v>899660.80000000005</v>
      </c>
      <c r="H88" s="203">
        <f t="shared" si="0"/>
        <v>0</v>
      </c>
      <c r="I88" s="263">
        <v>949660.8</v>
      </c>
      <c r="J88" s="203">
        <f t="shared" si="1"/>
        <v>-50000</v>
      </c>
    </row>
    <row r="89" spans="1:10" ht="21" customHeight="1" x14ac:dyDescent="0.3">
      <c r="A89" s="152"/>
      <c r="B89" s="249"/>
      <c r="C89" s="179"/>
      <c r="D89" s="243" t="s">
        <v>85</v>
      </c>
      <c r="E89" s="243"/>
      <c r="F89" s="263">
        <v>20390879.539999999</v>
      </c>
      <c r="G89" s="263">
        <v>20520879.539999999</v>
      </c>
      <c r="H89" s="203">
        <f t="shared" si="0"/>
        <v>-130000</v>
      </c>
      <c r="I89" s="263">
        <v>21095439.420000002</v>
      </c>
      <c r="J89" s="203">
        <f t="shared" si="1"/>
        <v>-704559.88000000268</v>
      </c>
    </row>
    <row r="90" spans="1:10" ht="21" customHeight="1" x14ac:dyDescent="0.3">
      <c r="A90" s="152"/>
      <c r="B90" s="249"/>
      <c r="C90" s="179"/>
      <c r="D90" s="243" t="s">
        <v>86</v>
      </c>
      <c r="E90" s="243"/>
      <c r="F90" s="263">
        <v>2670429.64</v>
      </c>
      <c r="G90" s="263">
        <v>2670429.64</v>
      </c>
      <c r="H90" s="203">
        <f t="shared" si="0"/>
        <v>0</v>
      </c>
      <c r="I90" s="263">
        <v>2670429.64</v>
      </c>
      <c r="J90" s="203">
        <f t="shared" si="1"/>
        <v>0</v>
      </c>
    </row>
    <row r="91" spans="1:10" ht="21" customHeight="1" x14ac:dyDescent="0.3">
      <c r="A91" s="152"/>
      <c r="B91" s="249"/>
      <c r="C91" s="179"/>
      <c r="D91" s="243" t="s">
        <v>87</v>
      </c>
      <c r="E91" s="243"/>
      <c r="F91" s="263">
        <v>1646975.51</v>
      </c>
      <c r="G91" s="263">
        <v>1646975.51</v>
      </c>
      <c r="H91" s="203">
        <f t="shared" si="0"/>
        <v>0</v>
      </c>
      <c r="I91" s="263">
        <v>1646975.51</v>
      </c>
      <c r="J91" s="203">
        <f t="shared" si="1"/>
        <v>0</v>
      </c>
    </row>
    <row r="92" spans="1:10" ht="21" hidden="1" customHeight="1" x14ac:dyDescent="0.3">
      <c r="A92" s="152"/>
      <c r="B92" s="249"/>
      <c r="C92" s="179"/>
      <c r="D92" s="243" t="s">
        <v>88</v>
      </c>
      <c r="E92" s="243"/>
      <c r="F92" s="263">
        <v>0</v>
      </c>
      <c r="G92" s="263">
        <v>0</v>
      </c>
      <c r="H92" s="203">
        <f t="shared" si="0"/>
        <v>0</v>
      </c>
      <c r="I92" s="263">
        <v>0</v>
      </c>
      <c r="J92" s="203">
        <f t="shared" si="1"/>
        <v>0</v>
      </c>
    </row>
    <row r="93" spans="1:10" ht="21" customHeight="1" x14ac:dyDescent="0.3">
      <c r="A93" s="152"/>
      <c r="B93" s="249"/>
      <c r="C93" s="179"/>
      <c r="D93" s="243" t="s">
        <v>89</v>
      </c>
      <c r="E93" s="243"/>
      <c r="F93" s="263">
        <v>55997.5</v>
      </c>
      <c r="G93" s="263">
        <v>55997.5</v>
      </c>
      <c r="H93" s="203">
        <f t="shared" si="0"/>
        <v>0</v>
      </c>
      <c r="I93" s="263">
        <v>55997.5</v>
      </c>
      <c r="J93" s="203">
        <f t="shared" si="1"/>
        <v>0</v>
      </c>
    </row>
    <row r="94" spans="1:10" ht="21" customHeight="1" x14ac:dyDescent="0.3">
      <c r="A94" s="152"/>
      <c r="B94" s="249"/>
      <c r="C94" s="179"/>
      <c r="D94" s="243" t="s">
        <v>180</v>
      </c>
      <c r="E94" s="243"/>
      <c r="F94" s="209">
        <f>475190.5+1245.5+978.77</f>
        <v>477414.77</v>
      </c>
      <c r="G94" s="209">
        <f>475190.5+1245.5+978.77</f>
        <v>477414.77</v>
      </c>
      <c r="H94" s="204">
        <f>+F94-G94</f>
        <v>0</v>
      </c>
      <c r="I94" s="209">
        <f>475190.5+1245.5+978.77</f>
        <v>477414.77</v>
      </c>
      <c r="J94" s="204">
        <f>+F94-I94</f>
        <v>0</v>
      </c>
    </row>
    <row r="95" spans="1:10" ht="21" customHeight="1" x14ac:dyDescent="0.25">
      <c r="A95" s="152"/>
      <c r="B95" s="249"/>
      <c r="C95" s="170" t="s">
        <v>90</v>
      </c>
      <c r="D95" s="170"/>
      <c r="E95" s="241"/>
      <c r="F95" s="262">
        <f>SUM(F96:F98)</f>
        <v>46216987.689999998</v>
      </c>
      <c r="G95" s="262">
        <f>SUM(G96:G98)</f>
        <v>46216987.689999998</v>
      </c>
      <c r="H95" s="198">
        <f>SUM(H96:H98)</f>
        <v>0</v>
      </c>
      <c r="I95" s="262">
        <f>SUM(I96:I98)</f>
        <v>46216987.689999998</v>
      </c>
      <c r="J95" s="198">
        <f>SUM(J96:J98)</f>
        <v>0</v>
      </c>
    </row>
    <row r="96" spans="1:10" ht="21" customHeight="1" x14ac:dyDescent="0.3">
      <c r="A96" s="152"/>
      <c r="B96" s="249"/>
      <c r="C96" s="179"/>
      <c r="D96" s="243" t="s">
        <v>91</v>
      </c>
      <c r="E96" s="243"/>
      <c r="F96" s="263">
        <v>14032640.65</v>
      </c>
      <c r="G96" s="263">
        <v>14032640.65</v>
      </c>
      <c r="H96" s="203">
        <f>+F96-G96</f>
        <v>0</v>
      </c>
      <c r="I96" s="263">
        <v>14032640.65</v>
      </c>
      <c r="J96" s="203">
        <f>+F96-I96</f>
        <v>0</v>
      </c>
    </row>
    <row r="97" spans="1:15" ht="21" customHeight="1" x14ac:dyDescent="0.3">
      <c r="A97" s="152"/>
      <c r="B97" s="249"/>
      <c r="C97" s="179"/>
      <c r="D97" s="243" t="s">
        <v>92</v>
      </c>
      <c r="E97" s="243"/>
      <c r="F97" s="263">
        <v>28571428.57</v>
      </c>
      <c r="G97" s="263">
        <v>28571428.57</v>
      </c>
      <c r="H97" s="203">
        <f>+F97-G97</f>
        <v>0</v>
      </c>
      <c r="I97" s="263">
        <v>28571428.57</v>
      </c>
      <c r="J97" s="203">
        <f>+F97-I97</f>
        <v>0</v>
      </c>
    </row>
    <row r="98" spans="1:15" ht="21" customHeight="1" x14ac:dyDescent="0.3">
      <c r="A98" s="152"/>
      <c r="B98" s="249"/>
      <c r="C98" s="179"/>
      <c r="D98" s="243" t="s">
        <v>93</v>
      </c>
      <c r="E98" s="243"/>
      <c r="F98" s="264">
        <v>3612918.47</v>
      </c>
      <c r="G98" s="264">
        <v>3612918.47</v>
      </c>
      <c r="H98" s="265">
        <f>+F98-G98</f>
        <v>0</v>
      </c>
      <c r="I98" s="264">
        <v>3612918.47</v>
      </c>
      <c r="J98" s="265">
        <f>+F98-I98</f>
        <v>0</v>
      </c>
    </row>
    <row r="99" spans="1:15" ht="21" customHeight="1" x14ac:dyDescent="0.3">
      <c r="A99" s="152"/>
      <c r="B99" s="249"/>
      <c r="C99" s="179"/>
      <c r="D99" s="243"/>
      <c r="E99" s="243"/>
      <c r="F99" s="263"/>
      <c r="G99" s="263"/>
      <c r="H99" s="206"/>
      <c r="I99" s="263"/>
      <c r="J99" s="266"/>
    </row>
    <row r="100" spans="1:15" ht="21" customHeight="1" x14ac:dyDescent="0.3">
      <c r="A100" s="152"/>
      <c r="B100" s="249"/>
      <c r="C100" s="170" t="s">
        <v>177</v>
      </c>
      <c r="D100" s="243"/>
      <c r="E100" s="243"/>
      <c r="F100" s="262">
        <f>+F101</f>
        <v>1488764</v>
      </c>
      <c r="G100" s="262">
        <f>+G101</f>
        <v>1488764</v>
      </c>
      <c r="H100" s="267">
        <f>+F100-G100</f>
        <v>0</v>
      </c>
      <c r="I100" s="262">
        <f>+I101</f>
        <v>1488764</v>
      </c>
      <c r="J100" s="267">
        <f>+F100-I100</f>
        <v>0</v>
      </c>
    </row>
    <row r="101" spans="1:15" ht="21" customHeight="1" x14ac:dyDescent="0.3">
      <c r="A101" s="152"/>
      <c r="B101" s="249"/>
      <c r="C101" s="179"/>
      <c r="D101" s="243" t="s">
        <v>178</v>
      </c>
      <c r="E101" s="243"/>
      <c r="F101" s="263">
        <v>1488764</v>
      </c>
      <c r="G101" s="263">
        <v>1488764</v>
      </c>
      <c r="H101" s="268">
        <f>+F101-G101</f>
        <v>0</v>
      </c>
      <c r="I101" s="263">
        <v>1488764</v>
      </c>
      <c r="J101" s="269">
        <f>+F101-I101</f>
        <v>0</v>
      </c>
    </row>
    <row r="102" spans="1:15" ht="21" customHeight="1" x14ac:dyDescent="0.25">
      <c r="A102" s="152"/>
      <c r="B102" s="249"/>
      <c r="C102" s="179"/>
      <c r="D102" s="179"/>
      <c r="E102" s="241"/>
      <c r="F102" s="270"/>
      <c r="G102" s="270"/>
      <c r="H102" s="181"/>
      <c r="I102" s="270"/>
      <c r="J102" s="181"/>
    </row>
    <row r="103" spans="1:15" ht="21" customHeight="1" x14ac:dyDescent="0.25">
      <c r="A103" s="152"/>
      <c r="B103" s="240" t="s">
        <v>23</v>
      </c>
      <c r="C103" s="170"/>
      <c r="D103" s="170"/>
      <c r="E103" s="241"/>
      <c r="F103" s="184">
        <f>SUM(F104:F107)</f>
        <v>96483225.210000008</v>
      </c>
      <c r="G103" s="184">
        <f>SUM(G104:G107)</f>
        <v>96392787.090000004</v>
      </c>
      <c r="H103" s="184">
        <f>SUM(H104:H107)</f>
        <v>90438.11999999918</v>
      </c>
      <c r="I103" s="184">
        <f>SUM(I104:I107)</f>
        <v>87009573.010000005</v>
      </c>
      <c r="J103" s="184">
        <f>SUM(J104:J107)</f>
        <v>9473652.200000003</v>
      </c>
      <c r="N103" s="281"/>
    </row>
    <row r="104" spans="1:15" ht="21" customHeight="1" x14ac:dyDescent="0.3">
      <c r="A104" s="152"/>
      <c r="B104" s="249"/>
      <c r="C104" s="243" t="s">
        <v>94</v>
      </c>
      <c r="D104" s="175"/>
      <c r="E104" s="243"/>
      <c r="F104" s="271">
        <v>35802360.600000001</v>
      </c>
      <c r="G104" s="271">
        <v>35802360.600000001</v>
      </c>
      <c r="H104" s="272">
        <f>+F104-G104</f>
        <v>0</v>
      </c>
      <c r="I104" s="271">
        <v>26800366.989999998</v>
      </c>
      <c r="J104" s="272">
        <f>+F104-I104</f>
        <v>9001993.6100000031</v>
      </c>
    </row>
    <row r="105" spans="1:15" ht="21" customHeight="1" x14ac:dyDescent="0.3">
      <c r="A105" s="152"/>
      <c r="B105" s="249"/>
      <c r="C105" s="243" t="s">
        <v>95</v>
      </c>
      <c r="D105" s="175"/>
      <c r="E105" s="243"/>
      <c r="F105" s="271">
        <f>50356324.84-1148158.07</f>
        <v>49208166.770000003</v>
      </c>
      <c r="G105" s="271">
        <f>50356324.84-1148158.07</f>
        <v>49208166.770000003</v>
      </c>
      <c r="H105" s="272">
        <f>+F105-G105</f>
        <v>0</v>
      </c>
      <c r="I105" s="271">
        <v>49208166.770000003</v>
      </c>
      <c r="J105" s="272">
        <f>+F105-I105</f>
        <v>0</v>
      </c>
    </row>
    <row r="106" spans="1:15" ht="21" customHeight="1" x14ac:dyDescent="0.3">
      <c r="A106" s="152"/>
      <c r="B106" s="249"/>
      <c r="C106" s="243" t="s">
        <v>122</v>
      </c>
      <c r="D106" s="175"/>
      <c r="E106" s="243"/>
      <c r="F106" s="271">
        <v>11472697.84</v>
      </c>
      <c r="G106" s="271">
        <v>11382259.720000001</v>
      </c>
      <c r="H106" s="272">
        <f>+F106-G106</f>
        <v>90438.11999999918</v>
      </c>
      <c r="I106" s="271">
        <v>11001039.25</v>
      </c>
      <c r="J106" s="272">
        <f>+F106-I106</f>
        <v>471658.58999999985</v>
      </c>
    </row>
    <row r="107" spans="1:15" ht="21" hidden="1" customHeight="1" x14ac:dyDescent="0.3">
      <c r="A107" s="152"/>
      <c r="B107" s="249"/>
      <c r="C107" s="243" t="s">
        <v>187</v>
      </c>
      <c r="D107" s="175"/>
      <c r="E107" s="243"/>
      <c r="F107" s="172">
        <v>0</v>
      </c>
      <c r="G107" s="172">
        <v>0</v>
      </c>
      <c r="H107" s="173">
        <f>+F107-G107</f>
        <v>0</v>
      </c>
      <c r="I107" s="172">
        <v>0</v>
      </c>
      <c r="J107" s="173">
        <f>+F107-I107</f>
        <v>0</v>
      </c>
    </row>
    <row r="108" spans="1:15" ht="21" customHeight="1" x14ac:dyDescent="0.25">
      <c r="A108" s="152"/>
      <c r="B108" s="249"/>
      <c r="C108" s="179"/>
      <c r="D108" s="179"/>
      <c r="E108" s="241"/>
      <c r="F108" s="270"/>
      <c r="G108" s="270"/>
      <c r="H108" s="270"/>
      <c r="I108" s="270"/>
      <c r="J108" s="270"/>
      <c r="M108" s="217"/>
      <c r="O108" s="330"/>
    </row>
    <row r="109" spans="1:15" ht="21" customHeight="1" x14ac:dyDescent="0.25">
      <c r="A109" s="152"/>
      <c r="B109" s="240" t="s">
        <v>24</v>
      </c>
      <c r="C109" s="170"/>
      <c r="D109" s="170"/>
      <c r="E109" s="241"/>
      <c r="F109" s="273">
        <f>F110+F111</f>
        <v>-228569661.51999998</v>
      </c>
      <c r="G109" s="273">
        <f>G110+G111</f>
        <v>-228325033.19000003</v>
      </c>
      <c r="H109" s="273">
        <f>H110+H111</f>
        <v>-244628.32999997505</v>
      </c>
      <c r="I109" s="273">
        <f>I110+I111</f>
        <v>-227393601.13999999</v>
      </c>
      <c r="J109" s="273">
        <f>J110+J111</f>
        <v>-1176060.3799999917</v>
      </c>
    </row>
    <row r="110" spans="1:15" ht="21" customHeight="1" x14ac:dyDescent="0.3">
      <c r="A110" s="152"/>
      <c r="B110" s="249"/>
      <c r="C110" s="243" t="s">
        <v>98</v>
      </c>
      <c r="D110" s="175"/>
      <c r="E110" s="243"/>
      <c r="F110" s="271">
        <v>-227865259.72999999</v>
      </c>
      <c r="G110" s="271">
        <v>-227774821.61000001</v>
      </c>
      <c r="H110" s="272">
        <f>+F110-G110</f>
        <v>-90438.119999974966</v>
      </c>
      <c r="I110" s="271">
        <v>-227343358.44</v>
      </c>
      <c r="J110" s="272">
        <f>+F110-I110</f>
        <v>-521901.28999999166</v>
      </c>
    </row>
    <row r="111" spans="1:15" ht="21" customHeight="1" x14ac:dyDescent="0.3">
      <c r="A111" s="152"/>
      <c r="B111" s="249"/>
      <c r="C111" s="243" t="s">
        <v>96</v>
      </c>
      <c r="D111" s="175"/>
      <c r="E111" s="243"/>
      <c r="F111" s="176">
        <v>-704401.79</v>
      </c>
      <c r="G111" s="176">
        <v>-550211.57999999996</v>
      </c>
      <c r="H111" s="178">
        <f>+F111-G111</f>
        <v>-154190.21000000008</v>
      </c>
      <c r="I111" s="176">
        <v>-50242.7</v>
      </c>
      <c r="J111" s="178">
        <f>+F111-I111</f>
        <v>-654159.09000000008</v>
      </c>
      <c r="N111" s="217"/>
    </row>
    <row r="112" spans="1:15" ht="21" customHeight="1" x14ac:dyDescent="0.25">
      <c r="A112" s="152"/>
      <c r="B112" s="251"/>
      <c r="C112" s="252"/>
      <c r="D112" s="252"/>
      <c r="E112" s="274" t="s">
        <v>25</v>
      </c>
      <c r="F112" s="167">
        <f>F83+F103+F109</f>
        <v>-9874555.4499999881</v>
      </c>
      <c r="G112" s="167">
        <f>G83+G103+G109</f>
        <v>-9590365.2400000393</v>
      </c>
      <c r="H112" s="167">
        <f>H83+H103+H109</f>
        <v>-284190.20999997586</v>
      </c>
      <c r="I112" s="167">
        <f>I83+I103+I109</f>
        <v>-17948587.389999986</v>
      </c>
      <c r="J112" s="167">
        <f>J83+J103+J109</f>
        <v>8074031.9400000088</v>
      </c>
    </row>
    <row r="113" spans="1:10" ht="15.75" x14ac:dyDescent="0.25">
      <c r="A113" s="152"/>
      <c r="B113" s="249"/>
      <c r="C113" s="179"/>
      <c r="D113" s="179"/>
      <c r="E113" s="241"/>
      <c r="F113" s="181"/>
      <c r="G113" s="181"/>
      <c r="H113" s="275"/>
      <c r="I113" s="181"/>
      <c r="J113" s="275"/>
    </row>
    <row r="114" spans="1:10" ht="21" customHeight="1" thickBot="1" x14ac:dyDescent="0.3">
      <c r="A114" s="152"/>
      <c r="B114" s="256" t="s">
        <v>97</v>
      </c>
      <c r="C114" s="257"/>
      <c r="D114" s="257"/>
      <c r="E114" s="276"/>
      <c r="F114" s="277">
        <f>F112+F80</f>
        <v>103061577.88000001</v>
      </c>
      <c r="G114" s="277">
        <f>G112+G80</f>
        <v>103339698.18999995</v>
      </c>
      <c r="H114" s="277">
        <f>H112+H80</f>
        <v>-278120.3099999759</v>
      </c>
      <c r="I114" s="277">
        <f>I112+I80</f>
        <v>96326878.88000001</v>
      </c>
      <c r="J114" s="277">
        <f>+F114-I114</f>
        <v>6734699</v>
      </c>
    </row>
    <row r="115" spans="1:10" ht="15" x14ac:dyDescent="0.25">
      <c r="A115" s="152"/>
      <c r="B115" s="278"/>
      <c r="C115" s="278"/>
      <c r="D115" s="278"/>
      <c r="E115" s="278"/>
      <c r="F115" s="278"/>
      <c r="G115" s="278"/>
      <c r="H115" s="278"/>
      <c r="I115" s="278"/>
    </row>
    <row r="116" spans="1:10" ht="15" x14ac:dyDescent="0.25">
      <c r="A116" s="152"/>
      <c r="B116" s="278"/>
      <c r="C116" s="278"/>
      <c r="D116" s="278"/>
      <c r="E116" s="278"/>
      <c r="F116" s="278"/>
      <c r="G116" s="278"/>
      <c r="H116" s="278"/>
      <c r="I116" s="278"/>
      <c r="J116" s="278"/>
    </row>
    <row r="117" spans="1:10" ht="15" x14ac:dyDescent="0.25">
      <c r="A117" s="152"/>
      <c r="B117" s="278"/>
      <c r="C117" s="278"/>
      <c r="D117" s="278"/>
      <c r="E117" s="278"/>
      <c r="F117" s="278"/>
      <c r="G117" s="278"/>
      <c r="H117" s="278"/>
      <c r="I117" s="278"/>
      <c r="J117" s="278"/>
    </row>
    <row r="118" spans="1:10" ht="15" x14ac:dyDescent="0.25">
      <c r="A118" s="152"/>
      <c r="B118" s="278"/>
      <c r="C118" s="278"/>
      <c r="D118" s="278"/>
      <c r="E118" s="278"/>
      <c r="F118" s="278"/>
      <c r="G118" s="278"/>
      <c r="H118" s="278"/>
      <c r="I118" s="278"/>
      <c r="J118" s="278"/>
    </row>
    <row r="119" spans="1:10" ht="16.5" x14ac:dyDescent="0.3">
      <c r="A119" s="152"/>
      <c r="B119" s="279"/>
      <c r="C119" s="279"/>
      <c r="D119" s="279"/>
      <c r="E119" s="279"/>
      <c r="F119" s="280"/>
      <c r="G119" s="280"/>
      <c r="H119" s="280"/>
      <c r="I119" s="280"/>
      <c r="J119" s="281"/>
    </row>
    <row r="120" spans="1:10" ht="16.5" x14ac:dyDescent="0.3">
      <c r="A120" s="152"/>
      <c r="B120" s="279"/>
      <c r="C120" s="279"/>
      <c r="D120" s="279"/>
      <c r="E120" s="279"/>
      <c r="F120" s="280"/>
      <c r="G120" s="280"/>
      <c r="H120" s="280"/>
      <c r="I120" s="280"/>
    </row>
    <row r="121" spans="1:10" ht="16.5" x14ac:dyDescent="0.3">
      <c r="A121" s="152"/>
      <c r="B121" s="279"/>
      <c r="C121" s="279"/>
      <c r="D121" s="279"/>
      <c r="E121" s="279"/>
      <c r="F121" s="280"/>
      <c r="G121" s="280"/>
      <c r="H121" s="280"/>
      <c r="I121" s="280"/>
      <c r="J121" s="217"/>
    </row>
    <row r="122" spans="1:10" s="282" customFormat="1" ht="17.25" x14ac:dyDescent="0.3">
      <c r="A122" s="327"/>
      <c r="B122" s="327"/>
      <c r="C122" s="427" t="s">
        <v>228</v>
      </c>
      <c r="D122" s="427"/>
      <c r="E122" s="427"/>
      <c r="F122" s="427"/>
      <c r="G122" s="427"/>
      <c r="H122" s="427"/>
      <c r="I122" s="427"/>
      <c r="J122" s="427"/>
    </row>
    <row r="123" spans="1:10" ht="16.5" x14ac:dyDescent="0.3">
      <c r="A123" s="152"/>
      <c r="B123" s="279"/>
      <c r="C123" s="279"/>
      <c r="D123" s="279"/>
      <c r="E123" s="279"/>
      <c r="F123" s="280"/>
      <c r="G123" s="280"/>
      <c r="H123" s="280"/>
      <c r="I123" s="280"/>
    </row>
    <row r="124" spans="1:10" ht="16.5" x14ac:dyDescent="0.3">
      <c r="A124" s="152"/>
      <c r="B124" s="279"/>
      <c r="C124" s="279"/>
      <c r="D124" s="279"/>
      <c r="E124" s="279"/>
      <c r="F124" s="280"/>
      <c r="G124" s="280"/>
      <c r="H124" s="280"/>
      <c r="I124" s="280"/>
    </row>
    <row r="125" spans="1:10" ht="16.5" x14ac:dyDescent="0.3">
      <c r="A125" s="152"/>
      <c r="B125" s="279"/>
      <c r="C125" s="279"/>
      <c r="D125" s="279"/>
      <c r="E125" s="279"/>
      <c r="F125" s="280"/>
      <c r="G125" s="280"/>
      <c r="H125" s="280"/>
      <c r="I125" s="280"/>
    </row>
    <row r="126" spans="1:10" ht="16.5" x14ac:dyDescent="0.3">
      <c r="A126" s="152"/>
      <c r="B126" s="279"/>
      <c r="C126" s="279"/>
      <c r="D126" s="279"/>
      <c r="E126" s="279"/>
      <c r="F126" s="279"/>
      <c r="G126" s="279"/>
      <c r="H126" s="279"/>
      <c r="I126" s="279"/>
    </row>
    <row r="127" spans="1:10" x14ac:dyDescent="0.25">
      <c r="A127" s="152"/>
      <c r="B127" s="152"/>
      <c r="C127" s="152"/>
      <c r="D127" s="152"/>
      <c r="E127" s="152"/>
      <c r="F127" s="329"/>
      <c r="G127" s="152"/>
      <c r="H127" s="152"/>
      <c r="I127" s="152"/>
    </row>
    <row r="128" spans="1:10" x14ac:dyDescent="0.25">
      <c r="A128" s="152"/>
      <c r="B128" s="152"/>
      <c r="C128" s="152"/>
      <c r="D128" s="152"/>
      <c r="E128" s="152"/>
      <c r="F128" s="152"/>
      <c r="G128" s="152"/>
      <c r="H128" s="152"/>
      <c r="I128" s="152"/>
    </row>
    <row r="129" spans="1:9" x14ac:dyDescent="0.25">
      <c r="A129" s="152"/>
      <c r="B129" s="152"/>
      <c r="C129" s="152"/>
      <c r="D129" s="152"/>
      <c r="E129" s="152"/>
      <c r="F129" s="152"/>
      <c r="G129" s="152"/>
      <c r="H129" s="152"/>
      <c r="I129" s="152"/>
    </row>
    <row r="130" spans="1:9" x14ac:dyDescent="0.25">
      <c r="A130" s="152"/>
      <c r="B130" s="152"/>
      <c r="C130" s="152"/>
      <c r="D130" s="152"/>
      <c r="E130" s="152"/>
      <c r="F130" s="152"/>
      <c r="G130" s="152"/>
      <c r="H130" s="152"/>
      <c r="I130" s="152"/>
    </row>
    <row r="131" spans="1:9" x14ac:dyDescent="0.25">
      <c r="A131" s="152"/>
      <c r="B131" s="152"/>
      <c r="C131" s="152"/>
      <c r="D131" s="152"/>
      <c r="E131" s="152"/>
      <c r="F131" s="152"/>
      <c r="G131" s="152"/>
      <c r="H131" s="152"/>
      <c r="I131" s="152"/>
    </row>
    <row r="132" spans="1:9" x14ac:dyDescent="0.25">
      <c r="A132" s="152"/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25">
      <c r="A133" s="152"/>
      <c r="B133" s="152"/>
      <c r="C133" s="152"/>
      <c r="D133" s="152"/>
      <c r="E133" s="152"/>
      <c r="F133" s="152"/>
      <c r="G133" s="152"/>
      <c r="H133" s="152"/>
      <c r="I133" s="152"/>
    </row>
    <row r="134" spans="1:9" x14ac:dyDescent="0.25">
      <c r="A134" s="152"/>
      <c r="B134" s="152"/>
      <c r="C134" s="152"/>
      <c r="D134" s="152"/>
      <c r="E134" s="152"/>
      <c r="F134" s="152"/>
      <c r="G134" s="152"/>
      <c r="H134" s="152"/>
      <c r="I134" s="152"/>
    </row>
    <row r="135" spans="1:9" x14ac:dyDescent="0.25">
      <c r="A135" s="152"/>
      <c r="B135" s="152"/>
      <c r="C135" s="152"/>
      <c r="D135" s="152"/>
      <c r="E135" s="152"/>
      <c r="F135" s="152"/>
      <c r="G135" s="152"/>
      <c r="H135" s="152"/>
      <c r="I135" s="152"/>
    </row>
    <row r="136" spans="1:9" x14ac:dyDescent="0.25">
      <c r="A136" s="152"/>
      <c r="B136" s="152"/>
      <c r="C136" s="152"/>
      <c r="D136" s="152"/>
      <c r="E136" s="152"/>
      <c r="F136" s="152"/>
      <c r="G136" s="152"/>
      <c r="H136" s="152"/>
      <c r="I136" s="152"/>
    </row>
    <row r="137" spans="1:9" x14ac:dyDescent="0.25">
      <c r="A137" s="152"/>
      <c r="B137" s="152"/>
      <c r="C137" s="152"/>
      <c r="D137" s="152"/>
      <c r="E137" s="152"/>
      <c r="F137" s="152"/>
      <c r="G137" s="152"/>
      <c r="H137" s="152"/>
      <c r="I137" s="152"/>
    </row>
    <row r="138" spans="1:9" x14ac:dyDescent="0.25">
      <c r="A138" s="152"/>
      <c r="B138" s="152"/>
      <c r="C138" s="152"/>
      <c r="D138" s="152"/>
      <c r="E138" s="152"/>
      <c r="F138" s="152"/>
      <c r="G138" s="152"/>
      <c r="H138" s="152"/>
      <c r="I138" s="152"/>
    </row>
    <row r="139" spans="1:9" x14ac:dyDescent="0.25">
      <c r="A139" s="152"/>
      <c r="B139" s="152"/>
      <c r="C139" s="152"/>
      <c r="D139" s="152"/>
      <c r="E139" s="152"/>
      <c r="F139" s="152"/>
      <c r="G139" s="152"/>
      <c r="H139" s="152"/>
      <c r="I139" s="152"/>
    </row>
    <row r="140" spans="1:9" x14ac:dyDescent="0.25">
      <c r="A140" s="152"/>
      <c r="B140" s="152"/>
      <c r="C140" s="152"/>
      <c r="D140" s="152"/>
      <c r="E140" s="152"/>
      <c r="F140" s="152"/>
      <c r="G140" s="152"/>
      <c r="H140" s="152"/>
      <c r="I140" s="152"/>
    </row>
    <row r="141" spans="1:9" x14ac:dyDescent="0.25">
      <c r="A141" s="152"/>
      <c r="B141" s="152"/>
      <c r="C141" s="152"/>
      <c r="D141" s="152"/>
      <c r="E141" s="152"/>
      <c r="F141" s="152"/>
      <c r="G141" s="152"/>
      <c r="H141" s="152"/>
      <c r="I141" s="152"/>
    </row>
    <row r="142" spans="1:9" x14ac:dyDescent="0.25">
      <c r="A142" s="152"/>
      <c r="B142" s="152"/>
      <c r="C142" s="152"/>
      <c r="D142" s="152"/>
      <c r="E142" s="152"/>
      <c r="F142" s="152"/>
      <c r="G142" s="152"/>
      <c r="H142" s="152"/>
      <c r="I142" s="152"/>
    </row>
    <row r="143" spans="1:9" x14ac:dyDescent="0.25">
      <c r="A143" s="152"/>
      <c r="B143" s="152"/>
      <c r="C143" s="152"/>
      <c r="D143" s="152"/>
      <c r="E143" s="152"/>
      <c r="F143" s="152"/>
      <c r="G143" s="152"/>
      <c r="H143" s="152"/>
      <c r="I143" s="152"/>
    </row>
    <row r="144" spans="1:9" x14ac:dyDescent="0.25">
      <c r="A144" s="152"/>
      <c r="B144" s="152"/>
      <c r="C144" s="152"/>
      <c r="D144" s="152"/>
      <c r="E144" s="152"/>
      <c r="F144" s="152"/>
      <c r="G144" s="152"/>
      <c r="H144" s="152"/>
      <c r="I144" s="152"/>
    </row>
    <row r="145" spans="1:9" x14ac:dyDescent="0.25">
      <c r="A145" s="152"/>
      <c r="B145" s="152"/>
      <c r="C145" s="152"/>
      <c r="D145" s="152"/>
      <c r="E145" s="152"/>
      <c r="F145" s="152"/>
      <c r="G145" s="152"/>
      <c r="H145" s="152"/>
      <c r="I145" s="152"/>
    </row>
    <row r="146" spans="1:9" x14ac:dyDescent="0.25">
      <c r="A146" s="152"/>
      <c r="B146" s="152"/>
      <c r="C146" s="152"/>
      <c r="D146" s="152"/>
      <c r="E146" s="152"/>
      <c r="F146" s="152"/>
      <c r="G146" s="152"/>
      <c r="H146" s="152"/>
      <c r="I146" s="152"/>
    </row>
    <row r="147" spans="1:9" x14ac:dyDescent="0.25">
      <c r="A147" s="152"/>
      <c r="B147" s="152"/>
      <c r="C147" s="152"/>
      <c r="D147" s="152"/>
      <c r="E147" s="152"/>
      <c r="F147" s="152"/>
      <c r="G147" s="152"/>
      <c r="H147" s="152"/>
      <c r="I147" s="152"/>
    </row>
  </sheetData>
  <mergeCells count="5">
    <mergeCell ref="B3:J3"/>
    <mergeCell ref="B2:J2"/>
    <mergeCell ref="B5:J5"/>
    <mergeCell ref="B63:J63"/>
    <mergeCell ref="B4:J4"/>
  </mergeCells>
  <phoneticPr fontId="11" type="noConversion"/>
  <printOptions horizontalCentered="1"/>
  <pageMargins left="0.11811023622047245" right="0.11811023622047245" top="0.62992125984251968" bottom="0.27559055118110237" header="0" footer="0"/>
  <pageSetup scale="60" fitToHeight="2" orientation="portrait" r:id="rId1"/>
  <headerFooter alignWithMargins="0"/>
  <rowBreaks count="1" manualBreakCount="1">
    <brk id="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47"/>
  <sheetViews>
    <sheetView topLeftCell="A28" zoomScaleNormal="100" zoomScaleSheetLayoutView="100" workbookViewId="0">
      <selection activeCell="U49" sqref="U49"/>
    </sheetView>
  </sheetViews>
  <sheetFormatPr baseColWidth="10" defaultColWidth="9.140625" defaultRowHeight="16.5" x14ac:dyDescent="0.3"/>
  <cols>
    <col min="1" max="1" width="11.42578125" style="370" customWidth="1"/>
    <col min="2" max="2" width="1.28515625" style="370" customWidth="1"/>
    <col min="3" max="3" width="6.42578125" style="370" customWidth="1"/>
    <col min="4" max="4" width="2.5703125" style="370" customWidth="1"/>
    <col min="5" max="5" width="2.28515625" style="370" customWidth="1"/>
    <col min="6" max="6" width="49.5703125" style="370" customWidth="1"/>
    <col min="7" max="7" width="5" style="370" customWidth="1"/>
    <col min="8" max="8" width="18.140625" style="370" bestFit="1" customWidth="1"/>
    <col min="9" max="9" width="3" style="370" customWidth="1"/>
    <col min="10" max="10" width="4.85546875" style="370" customWidth="1"/>
    <col min="11" max="11" width="18.140625" style="370" hidden="1" customWidth="1"/>
    <col min="12" max="12" width="2.140625" style="370" hidden="1" customWidth="1"/>
    <col min="13" max="13" width="18.140625" style="370" customWidth="1"/>
    <col min="14" max="14" width="1.7109375" style="370" customWidth="1"/>
    <col min="15" max="15" width="6" style="370" customWidth="1"/>
    <col min="16" max="16" width="3.42578125" style="370" customWidth="1"/>
    <col min="17" max="17" width="3.85546875" style="370" customWidth="1"/>
    <col min="18" max="18" width="14.5703125" style="370" bestFit="1" customWidth="1"/>
    <col min="19" max="16384" width="9.140625" style="370"/>
  </cols>
  <sheetData>
    <row r="2" spans="3:18" ht="17.25" thickBot="1" x14ac:dyDescent="0.35"/>
    <row r="3" spans="3:18" x14ac:dyDescent="0.3">
      <c r="C3" s="371"/>
      <c r="D3" s="372"/>
      <c r="E3" s="372"/>
      <c r="F3" s="372"/>
      <c r="G3" s="372"/>
      <c r="H3" s="372"/>
      <c r="I3" s="372"/>
      <c r="J3" s="372"/>
      <c r="K3" s="373"/>
      <c r="L3" s="373"/>
      <c r="M3" s="373"/>
      <c r="N3" s="372"/>
      <c r="O3" s="374"/>
    </row>
    <row r="4" spans="3:18" ht="18" x14ac:dyDescent="0.35">
      <c r="C4" s="375"/>
      <c r="D4" s="42"/>
      <c r="E4" s="463" t="str">
        <f>'Balance-Anexo1'!E5</f>
        <v>Fondo de Saneamiento y Fortalecimiento Financiero</v>
      </c>
      <c r="F4" s="463"/>
      <c r="G4" s="463"/>
      <c r="H4" s="463"/>
      <c r="I4" s="463"/>
      <c r="J4" s="463"/>
      <c r="K4" s="463"/>
      <c r="L4" s="463"/>
      <c r="M4" s="463"/>
      <c r="N4" s="377"/>
      <c r="O4" s="378"/>
    </row>
    <row r="5" spans="3:18" ht="7.5" customHeight="1" x14ac:dyDescent="0.3">
      <c r="C5" s="375"/>
      <c r="D5" s="42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6"/>
    </row>
    <row r="6" spans="3:18" ht="21.75" customHeight="1" x14ac:dyDescent="0.35">
      <c r="C6" s="375"/>
      <c r="D6" s="42"/>
      <c r="E6" s="463" t="s">
        <v>121</v>
      </c>
      <c r="F6" s="463"/>
      <c r="G6" s="463"/>
      <c r="H6" s="463"/>
      <c r="I6" s="463"/>
      <c r="J6" s="463"/>
      <c r="K6" s="463"/>
      <c r="L6" s="463"/>
      <c r="M6" s="463"/>
      <c r="N6" s="463"/>
      <c r="O6" s="376"/>
    </row>
    <row r="7" spans="3:18" ht="7.5" customHeight="1" x14ac:dyDescent="0.3">
      <c r="C7" s="375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76"/>
    </row>
    <row r="8" spans="3:18" x14ac:dyDescent="0.3">
      <c r="C8" s="375"/>
      <c r="D8" s="42"/>
      <c r="E8" s="464" t="s">
        <v>223</v>
      </c>
      <c r="F8" s="464"/>
      <c r="G8" s="464"/>
      <c r="H8" s="464"/>
      <c r="I8" s="464"/>
      <c r="J8" s="464"/>
      <c r="K8" s="464"/>
      <c r="L8" s="464"/>
      <c r="M8" s="464"/>
      <c r="N8" s="381"/>
      <c r="O8" s="376"/>
    </row>
    <row r="9" spans="3:18" x14ac:dyDescent="0.3">
      <c r="C9" s="375"/>
      <c r="D9" s="42"/>
      <c r="E9" s="464" t="s">
        <v>4</v>
      </c>
      <c r="F9" s="464"/>
      <c r="G9" s="464"/>
      <c r="H9" s="464"/>
      <c r="I9" s="464"/>
      <c r="J9" s="464"/>
      <c r="K9" s="464"/>
      <c r="L9" s="464"/>
      <c r="M9" s="464"/>
      <c r="N9" s="381"/>
      <c r="O9" s="376"/>
    </row>
    <row r="10" spans="3:18" ht="12" customHeight="1" x14ac:dyDescent="0.3">
      <c r="C10" s="375"/>
      <c r="D10" s="42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76"/>
    </row>
    <row r="11" spans="3:18" x14ac:dyDescent="0.3">
      <c r="C11" s="375"/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76"/>
    </row>
    <row r="12" spans="3:18" x14ac:dyDescent="0.3">
      <c r="C12" s="375"/>
      <c r="D12" s="32"/>
      <c r="E12" s="42"/>
      <c r="F12" s="42"/>
      <c r="G12" s="42"/>
      <c r="H12" s="35" t="s">
        <v>224</v>
      </c>
      <c r="I12" s="36"/>
      <c r="J12" s="42"/>
      <c r="K12" s="35" t="s">
        <v>247</v>
      </c>
      <c r="L12" s="35"/>
      <c r="M12" s="35" t="s">
        <v>205</v>
      </c>
      <c r="N12" s="59"/>
      <c r="O12" s="376"/>
    </row>
    <row r="13" spans="3:18" x14ac:dyDescent="0.3">
      <c r="C13" s="375"/>
      <c r="D13" s="32"/>
      <c r="E13" s="38" t="s">
        <v>8</v>
      </c>
      <c r="F13" s="42"/>
      <c r="G13" s="42"/>
      <c r="H13" s="42"/>
      <c r="I13" s="42"/>
      <c r="J13" s="42"/>
      <c r="K13" s="42"/>
      <c r="L13" s="42"/>
      <c r="M13" s="42"/>
      <c r="N13" s="59"/>
      <c r="O13" s="376"/>
    </row>
    <row r="14" spans="3:18" x14ac:dyDescent="0.3">
      <c r="C14" s="375"/>
      <c r="D14" s="32"/>
      <c r="E14" s="38"/>
      <c r="F14" s="38" t="s">
        <v>196</v>
      </c>
      <c r="G14" s="38" t="s">
        <v>0</v>
      </c>
      <c r="H14" s="60">
        <f>+'Resultados-Anexo2A'!D10</f>
        <v>4526708.43</v>
      </c>
      <c r="I14" s="60"/>
      <c r="J14" s="38" t="s">
        <v>0</v>
      </c>
      <c r="K14" s="60">
        <f>+'Resultados-Anexo2A'!E10</f>
        <v>4474692.16</v>
      </c>
      <c r="L14" s="60"/>
      <c r="M14" s="60">
        <f>+'Resultados-Anexo2A'!G10</f>
        <v>1504960.89</v>
      </c>
      <c r="N14" s="40"/>
      <c r="O14" s="382"/>
      <c r="P14" s="383"/>
      <c r="Q14" s="113"/>
    </row>
    <row r="15" spans="3:18" x14ac:dyDescent="0.3">
      <c r="C15" s="375"/>
      <c r="D15" s="32"/>
      <c r="E15" s="38"/>
      <c r="F15" s="38" t="s">
        <v>5</v>
      </c>
      <c r="G15" s="38"/>
      <c r="H15" s="61">
        <f>+'Resultados-Anexo2A'!D11</f>
        <v>187886.44</v>
      </c>
      <c r="I15" s="61"/>
      <c r="J15" s="61"/>
      <c r="K15" s="61">
        <f>+'Resultados-Anexo2A'!E11</f>
        <v>172666.7</v>
      </c>
      <c r="L15" s="61"/>
      <c r="M15" s="61">
        <f>+'Resultados-Anexo2A'!G11</f>
        <v>463685.09</v>
      </c>
      <c r="N15" s="40"/>
      <c r="O15" s="382"/>
      <c r="P15" s="383"/>
      <c r="Q15" s="113"/>
    </row>
    <row r="16" spans="3:18" x14ac:dyDescent="0.3">
      <c r="C16" s="375"/>
      <c r="D16" s="32"/>
      <c r="E16" s="38"/>
      <c r="F16" s="38" t="s">
        <v>6</v>
      </c>
      <c r="G16" s="33"/>
      <c r="H16" s="62">
        <f>+'Resultados-Anexo2A'!D12</f>
        <v>76073.78</v>
      </c>
      <c r="I16" s="61"/>
      <c r="J16" s="61"/>
      <c r="K16" s="62">
        <f>+'Resultados-Anexo2A'!E12</f>
        <v>70900.98</v>
      </c>
      <c r="L16" s="61"/>
      <c r="M16" s="61">
        <f>+'Resultados-Anexo2A'!G12</f>
        <v>86661.96</v>
      </c>
      <c r="N16" s="40"/>
      <c r="O16" s="382"/>
      <c r="P16" s="383"/>
      <c r="Q16" s="113"/>
      <c r="R16" s="407"/>
    </row>
    <row r="17" spans="3:18" x14ac:dyDescent="0.3">
      <c r="C17" s="375"/>
      <c r="D17" s="32"/>
      <c r="E17" s="38"/>
      <c r="F17" s="38" t="s">
        <v>7</v>
      </c>
      <c r="G17" s="38"/>
      <c r="H17" s="62">
        <f>+'Resultados-Anexo2A'!D13</f>
        <v>867719.46</v>
      </c>
      <c r="I17" s="55"/>
      <c r="J17" s="41"/>
      <c r="K17" s="55">
        <f>+'Resultados-Anexo2A'!E13</f>
        <v>811124.25</v>
      </c>
      <c r="L17" s="61"/>
      <c r="M17" s="61">
        <f>+'Resultados-Anexo2A'!G13</f>
        <v>889449.12</v>
      </c>
      <c r="N17" s="40"/>
      <c r="O17" s="382"/>
      <c r="P17" s="383"/>
      <c r="Q17" s="113"/>
    </row>
    <row r="18" spans="3:18" x14ac:dyDescent="0.3">
      <c r="C18" s="375"/>
      <c r="D18" s="32"/>
      <c r="E18" s="38"/>
      <c r="F18" s="370" t="s">
        <v>197</v>
      </c>
      <c r="H18" s="55">
        <f>+'Resultados-Anexo2A'!D15</f>
        <v>13454.14</v>
      </c>
      <c r="K18" s="61">
        <f>+'Resultados-Anexo2A'!E15</f>
        <v>12806.59</v>
      </c>
      <c r="L18" s="61"/>
      <c r="M18" s="61">
        <f>+'Resultados-Anexo2A'!G15</f>
        <v>24980.94</v>
      </c>
      <c r="N18" s="40"/>
      <c r="O18" s="382"/>
      <c r="P18" s="383"/>
      <c r="Q18" s="113"/>
    </row>
    <row r="19" spans="3:18" x14ac:dyDescent="0.3">
      <c r="C19" s="375"/>
      <c r="D19" s="32"/>
      <c r="E19" s="38"/>
      <c r="F19" s="42" t="s">
        <v>9</v>
      </c>
      <c r="G19" s="42"/>
      <c r="H19" s="63">
        <f>+'Resultados-Anexo2A'!D14</f>
        <v>112806.54</v>
      </c>
      <c r="I19" s="61"/>
      <c r="J19" s="61"/>
      <c r="K19" s="66">
        <f>+'Resultados-Anexo2A'!E14</f>
        <v>112806.54</v>
      </c>
      <c r="L19" s="61"/>
      <c r="M19" s="66">
        <f>+'Resultados-Anexo2A'!G14</f>
        <v>108768.82</v>
      </c>
      <c r="N19" s="40"/>
      <c r="O19" s="382"/>
      <c r="P19" s="383"/>
      <c r="Q19" s="113"/>
    </row>
    <row r="20" spans="3:18" x14ac:dyDescent="0.3">
      <c r="C20" s="375"/>
      <c r="D20" s="32"/>
      <c r="E20" s="42"/>
      <c r="F20" s="38" t="s">
        <v>1</v>
      </c>
      <c r="G20" s="33"/>
      <c r="H20" s="63">
        <f>SUM(H14:H19)</f>
        <v>5784648.79</v>
      </c>
      <c r="I20" s="55"/>
      <c r="J20" s="41"/>
      <c r="K20" s="63">
        <f>SUM(K14:K19)</f>
        <v>5654997.2200000007</v>
      </c>
      <c r="L20" s="55"/>
      <c r="M20" s="63">
        <f>SUM(M14:M19)</f>
        <v>3078506.82</v>
      </c>
      <c r="N20" s="37"/>
      <c r="O20" s="382"/>
      <c r="P20" s="384"/>
      <c r="Q20" s="113"/>
    </row>
    <row r="21" spans="3:18" ht="8.25" customHeight="1" x14ac:dyDescent="0.3">
      <c r="C21" s="375"/>
      <c r="D21" s="32"/>
      <c r="E21" s="38"/>
      <c r="F21" s="38"/>
      <c r="G21" s="38"/>
      <c r="H21" s="61"/>
      <c r="I21" s="61"/>
      <c r="J21" s="61"/>
      <c r="K21" s="61"/>
      <c r="L21" s="61"/>
      <c r="M21" s="61"/>
      <c r="N21" s="40"/>
      <c r="O21" s="382"/>
      <c r="P21" s="385"/>
      <c r="Q21" s="113"/>
    </row>
    <row r="22" spans="3:18" x14ac:dyDescent="0.3">
      <c r="C22" s="375"/>
      <c r="D22" s="32"/>
      <c r="E22" s="38" t="s">
        <v>12</v>
      </c>
      <c r="F22" s="38"/>
      <c r="G22" s="33"/>
      <c r="H22" s="41"/>
      <c r="I22" s="41"/>
      <c r="J22" s="41"/>
      <c r="K22" s="41"/>
      <c r="L22" s="41"/>
      <c r="M22" s="41"/>
      <c r="N22" s="37"/>
      <c r="O22" s="382"/>
      <c r="P22" s="386"/>
      <c r="Q22" s="113"/>
    </row>
    <row r="23" spans="3:18" x14ac:dyDescent="0.3">
      <c r="C23" s="375"/>
      <c r="D23" s="32"/>
      <c r="E23" s="38"/>
      <c r="F23" s="38" t="s">
        <v>199</v>
      </c>
      <c r="G23" s="42"/>
      <c r="H23" s="62">
        <f>-'Resultados-Anexo2A'!D30-H33</f>
        <v>-109826.66000000003</v>
      </c>
      <c r="I23" s="62"/>
      <c r="J23" s="62"/>
      <c r="K23" s="62">
        <f>-'Resultados-Anexo2A'!E30-K33</f>
        <v>-97363.020000000019</v>
      </c>
      <c r="L23" s="62"/>
      <c r="M23" s="62">
        <f>-'Resultados-Anexo2A'!G30</f>
        <v>-119112.94</v>
      </c>
      <c r="N23" s="59"/>
      <c r="O23" s="382"/>
      <c r="P23" s="384"/>
      <c r="Q23" s="113"/>
    </row>
    <row r="24" spans="3:18" x14ac:dyDescent="0.3">
      <c r="C24" s="375"/>
      <c r="D24" s="32"/>
      <c r="E24" s="38"/>
      <c r="F24" s="38" t="s">
        <v>109</v>
      </c>
      <c r="G24" s="42"/>
      <c r="H24" s="55">
        <f>-'Resultados-Anexo2A'!D28</f>
        <v>-1825167.77</v>
      </c>
      <c r="I24" s="55"/>
      <c r="J24" s="62"/>
      <c r="K24" s="55">
        <f>-'Resultados-Anexo2A'!E28</f>
        <v>-1575917.48</v>
      </c>
      <c r="L24" s="55"/>
      <c r="M24" s="55">
        <f>-'Resultados-Anexo2A'!G28</f>
        <v>-1903174.23</v>
      </c>
      <c r="N24" s="59"/>
      <c r="O24" s="382"/>
      <c r="P24" s="384"/>
      <c r="Q24" s="113"/>
    </row>
    <row r="25" spans="3:18" x14ac:dyDescent="0.3">
      <c r="C25" s="375"/>
      <c r="D25" s="32"/>
      <c r="E25" s="38"/>
      <c r="F25" s="38" t="s">
        <v>10</v>
      </c>
      <c r="G25" s="42"/>
      <c r="H25" s="55">
        <f>-'Resultados-Anexo2A'!D29</f>
        <v>-178359.91</v>
      </c>
      <c r="I25" s="55"/>
      <c r="J25" s="62"/>
      <c r="K25" s="55">
        <f>-'Resultados-Anexo2A'!E29</f>
        <v>-164259.09</v>
      </c>
      <c r="L25" s="55"/>
      <c r="M25" s="55">
        <f>-'Resultados-Anexo2A'!G29</f>
        <v>-222775.73</v>
      </c>
      <c r="N25" s="59"/>
      <c r="O25" s="382"/>
      <c r="P25" s="384"/>
      <c r="Q25" s="113"/>
    </row>
    <row r="26" spans="3:18" x14ac:dyDescent="0.3">
      <c r="C26" s="375"/>
      <c r="D26" s="32"/>
      <c r="E26" s="38"/>
      <c r="F26" s="38" t="s">
        <v>203</v>
      </c>
      <c r="G26" s="42"/>
      <c r="H26" s="55">
        <f>-'Resultados-Anexo2A'!D31</f>
        <v>0</v>
      </c>
      <c r="I26" s="55"/>
      <c r="J26" s="62"/>
      <c r="K26" s="55">
        <f>-'Resultados-Anexo2A'!E31</f>
        <v>0</v>
      </c>
      <c r="L26" s="55"/>
      <c r="M26" s="55">
        <f>-'Resultados-Anexo2A'!G31</f>
        <v>-108768.82</v>
      </c>
      <c r="N26" s="59"/>
      <c r="O26" s="382"/>
      <c r="P26" s="384"/>
      <c r="Q26" s="113"/>
    </row>
    <row r="27" spans="3:18" x14ac:dyDescent="0.3">
      <c r="C27" s="375"/>
      <c r="D27" s="32"/>
      <c r="E27" s="38"/>
      <c r="F27" s="38" t="s">
        <v>116</v>
      </c>
      <c r="G27" s="42"/>
      <c r="H27" s="63">
        <f>-'Resultados-Anexo2A'!D32</f>
        <v>-3191479.59</v>
      </c>
      <c r="I27" s="55"/>
      <c r="J27" s="62"/>
      <c r="K27" s="63">
        <f>-'Resultados-Anexo2A'!E32</f>
        <v>-3182262.0599999996</v>
      </c>
      <c r="L27" s="55"/>
      <c r="M27" s="63">
        <f>-'Resultados-Anexo2A'!G32</f>
        <v>-844561.05</v>
      </c>
      <c r="N27" s="59"/>
      <c r="O27" s="382"/>
      <c r="P27" s="384"/>
      <c r="Q27" s="113"/>
    </row>
    <row r="28" spans="3:18" ht="23.25" customHeight="1" x14ac:dyDescent="0.3">
      <c r="C28" s="375"/>
      <c r="D28" s="32"/>
      <c r="E28" s="38"/>
      <c r="F28" s="38" t="s">
        <v>13</v>
      </c>
      <c r="G28" s="42"/>
      <c r="H28" s="63">
        <f>SUM(H23:H27)</f>
        <v>-5304833.93</v>
      </c>
      <c r="I28" s="55"/>
      <c r="J28" s="62"/>
      <c r="K28" s="63">
        <f>SUM(K23:K27)</f>
        <v>-5019801.6499999994</v>
      </c>
      <c r="L28" s="55"/>
      <c r="M28" s="63">
        <f>SUM(M23:M27)</f>
        <v>-3198392.7699999996</v>
      </c>
      <c r="N28" s="59"/>
      <c r="O28" s="382"/>
      <c r="P28" s="384"/>
      <c r="Q28" s="113"/>
      <c r="R28" s="387"/>
    </row>
    <row r="29" spans="3:18" ht="22.5" customHeight="1" x14ac:dyDescent="0.3">
      <c r="C29" s="375"/>
      <c r="D29" s="32"/>
      <c r="E29" s="33"/>
      <c r="F29" s="45" t="s">
        <v>18</v>
      </c>
      <c r="G29" s="51"/>
      <c r="H29" s="54">
        <f>+H20+H28</f>
        <v>479814.86000000034</v>
      </c>
      <c r="I29" s="54"/>
      <c r="J29" s="47"/>
      <c r="K29" s="54">
        <f>+K20+K28</f>
        <v>635195.57000000123</v>
      </c>
      <c r="L29" s="54"/>
      <c r="M29" s="54">
        <f>+M20+M28</f>
        <v>-119885.94999999972</v>
      </c>
      <c r="N29" s="37"/>
      <c r="O29" s="382"/>
      <c r="P29" s="388"/>
      <c r="Q29" s="113"/>
    </row>
    <row r="30" spans="3:18" ht="13.5" customHeight="1" x14ac:dyDescent="0.3">
      <c r="C30" s="375"/>
      <c r="D30" s="32"/>
      <c r="E30" s="33"/>
      <c r="F30" s="38"/>
      <c r="G30" s="33"/>
      <c r="H30" s="55"/>
      <c r="I30" s="55"/>
      <c r="J30" s="41"/>
      <c r="K30" s="55"/>
      <c r="L30" s="55"/>
      <c r="M30" s="55"/>
      <c r="N30" s="37"/>
      <c r="O30" s="382"/>
      <c r="P30" s="388"/>
      <c r="Q30" s="113"/>
    </row>
    <row r="31" spans="3:18" x14ac:dyDescent="0.3">
      <c r="C31" s="375"/>
      <c r="D31" s="32"/>
      <c r="E31" s="38" t="s">
        <v>189</v>
      </c>
      <c r="F31" s="42"/>
      <c r="G31" s="42"/>
      <c r="H31" s="55"/>
      <c r="I31" s="55"/>
      <c r="J31" s="62"/>
      <c r="K31" s="55"/>
      <c r="L31" s="55"/>
      <c r="M31" s="55"/>
      <c r="N31" s="59"/>
      <c r="O31" s="382"/>
      <c r="P31" s="384"/>
      <c r="Q31" s="113"/>
    </row>
    <row r="32" spans="3:18" x14ac:dyDescent="0.3">
      <c r="C32" s="375"/>
      <c r="D32" s="32"/>
      <c r="E32" s="38"/>
      <c r="F32" s="42" t="s">
        <v>191</v>
      </c>
      <c r="G32" s="42"/>
      <c r="H32" s="55">
        <f>+'Resultados-Anexo2A'!D20+'Resultados-Anexo2A'!D19</f>
        <v>8261.6299999999992</v>
      </c>
      <c r="I32" s="55"/>
      <c r="J32" s="62"/>
      <c r="K32" s="55">
        <f>+'Resultados-Anexo2A'!E20+'Resultados-Anexo2A'!E19</f>
        <v>7071.13</v>
      </c>
      <c r="L32" s="55"/>
      <c r="M32" s="55">
        <f>+'Resultados-Anexo2A'!G20</f>
        <v>69643.25</v>
      </c>
      <c r="N32" s="59"/>
      <c r="O32" s="382"/>
      <c r="P32" s="384"/>
      <c r="Q32" s="113"/>
      <c r="R32" s="387"/>
    </row>
    <row r="33" spans="3:17" hidden="1" x14ac:dyDescent="0.3">
      <c r="C33" s="375"/>
      <c r="D33" s="32"/>
      <c r="E33" s="38"/>
      <c r="F33" s="42" t="s">
        <v>11</v>
      </c>
      <c r="G33" s="42"/>
      <c r="H33" s="55">
        <v>0</v>
      </c>
      <c r="I33" s="55"/>
      <c r="J33" s="62"/>
      <c r="K33" s="55">
        <v>0</v>
      </c>
      <c r="L33" s="55"/>
      <c r="M33" s="55">
        <v>0</v>
      </c>
      <c r="N33" s="59"/>
      <c r="O33" s="382"/>
      <c r="P33" s="384"/>
      <c r="Q33" s="113"/>
    </row>
    <row r="34" spans="3:17" x14ac:dyDescent="0.3">
      <c r="C34" s="375"/>
      <c r="D34" s="32"/>
      <c r="E34" s="38"/>
      <c r="F34" s="38" t="s">
        <v>212</v>
      </c>
      <c r="G34" s="33"/>
      <c r="H34" s="63">
        <f>-'Resultados-Anexo2A'!D35</f>
        <v>-1192478.28</v>
      </c>
      <c r="I34" s="55"/>
      <c r="J34" s="41"/>
      <c r="K34" s="63">
        <f>-'Resultados-Anexo2A'!E35</f>
        <v>-1192478.28</v>
      </c>
      <c r="L34" s="55"/>
      <c r="M34" s="63">
        <f>+'Resultados-Anexo2A'!G35</f>
        <v>0</v>
      </c>
      <c r="N34" s="37"/>
      <c r="O34" s="382"/>
      <c r="P34" s="55"/>
      <c r="Q34" s="113"/>
    </row>
    <row r="35" spans="3:17" x14ac:dyDescent="0.3">
      <c r="C35" s="375"/>
      <c r="D35" s="32"/>
      <c r="E35" s="38" t="s">
        <v>194</v>
      </c>
      <c r="G35" s="33"/>
      <c r="H35" s="55">
        <f>+H32+H33+H34</f>
        <v>-1184216.6500000001</v>
      </c>
      <c r="I35" s="55"/>
      <c r="J35" s="41"/>
      <c r="K35" s="55">
        <f>SUM(K32:K34)</f>
        <v>-1185407.1500000001</v>
      </c>
      <c r="L35" s="55"/>
      <c r="M35" s="55">
        <f>SUM(M32:M34)</f>
        <v>69643.25</v>
      </c>
      <c r="N35" s="37"/>
      <c r="O35" s="382"/>
      <c r="P35" s="55"/>
      <c r="Q35" s="113"/>
    </row>
    <row r="36" spans="3:17" ht="23.25" customHeight="1" thickBot="1" x14ac:dyDescent="0.35">
      <c r="C36" s="375"/>
      <c r="D36" s="32"/>
      <c r="E36" s="38"/>
      <c r="F36" s="45" t="s">
        <v>195</v>
      </c>
      <c r="G36" s="45" t="s">
        <v>0</v>
      </c>
      <c r="H36" s="64">
        <f>+H29+H35</f>
        <v>-704401.7899999998</v>
      </c>
      <c r="I36" s="54"/>
      <c r="J36" s="45" t="s">
        <v>0</v>
      </c>
      <c r="K36" s="64">
        <f>+K29+K35</f>
        <v>-550211.57999999891</v>
      </c>
      <c r="L36" s="54"/>
      <c r="M36" s="64">
        <f>+M29+M35</f>
        <v>-50242.699999999721</v>
      </c>
      <c r="N36" s="37"/>
      <c r="O36" s="382"/>
      <c r="P36" s="388"/>
      <c r="Q36" s="113"/>
    </row>
    <row r="37" spans="3:17" ht="8.25" customHeight="1" thickTop="1" x14ac:dyDescent="0.3">
      <c r="C37" s="375"/>
      <c r="D37" s="56"/>
      <c r="E37" s="65"/>
      <c r="F37" s="65"/>
      <c r="G37" s="65"/>
      <c r="H37" s="66"/>
      <c r="I37" s="66"/>
      <c r="J37" s="66"/>
      <c r="K37" s="66"/>
      <c r="L37" s="66"/>
      <c r="M37" s="66"/>
      <c r="N37" s="67"/>
      <c r="O37" s="382"/>
      <c r="P37" s="385"/>
      <c r="Q37" s="113"/>
    </row>
    <row r="38" spans="3:17" x14ac:dyDescent="0.3">
      <c r="C38" s="375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76"/>
      <c r="P38" s="42"/>
    </row>
    <row r="39" spans="3:17" x14ac:dyDescent="0.3">
      <c r="C39" s="375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76"/>
      <c r="P39" s="42"/>
    </row>
    <row r="40" spans="3:17" x14ac:dyDescent="0.3">
      <c r="C40" s="375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76"/>
      <c r="P40" s="42"/>
    </row>
    <row r="41" spans="3:17" x14ac:dyDescent="0.3">
      <c r="C41" s="375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76"/>
      <c r="P41" s="42"/>
    </row>
    <row r="42" spans="3:17" x14ac:dyDescent="0.3">
      <c r="C42" s="375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76"/>
    </row>
    <row r="43" spans="3:17" x14ac:dyDescent="0.3">
      <c r="C43" s="375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76"/>
    </row>
    <row r="44" spans="3:17" x14ac:dyDescent="0.3">
      <c r="C44" s="375"/>
      <c r="D44" s="465" t="s">
        <v>252</v>
      </c>
      <c r="E44" s="465"/>
      <c r="F44" s="465"/>
      <c r="G44" s="465"/>
      <c r="H44" s="465"/>
      <c r="I44" s="465"/>
      <c r="J44" s="465"/>
      <c r="K44" s="465"/>
      <c r="L44" s="465"/>
      <c r="M44" s="465"/>
      <c r="N44" s="465"/>
      <c r="O44" s="376"/>
    </row>
    <row r="45" spans="3:17" x14ac:dyDescent="0.3">
      <c r="C45" s="375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76"/>
    </row>
    <row r="46" spans="3:17" ht="17.25" thickBot="1" x14ac:dyDescent="0.35">
      <c r="C46" s="389"/>
      <c r="D46" s="390"/>
      <c r="E46" s="390"/>
      <c r="F46" s="390"/>
      <c r="G46" s="390"/>
      <c r="H46" s="390"/>
      <c r="I46" s="390"/>
      <c r="J46" s="390"/>
      <c r="K46" s="390"/>
      <c r="L46" s="390"/>
      <c r="M46" s="390"/>
      <c r="N46" s="390"/>
      <c r="O46" s="391"/>
    </row>
    <row r="47" spans="3:17" x14ac:dyDescent="0.3">
      <c r="E47" s="392"/>
    </row>
  </sheetData>
  <mergeCells count="5">
    <mergeCell ref="E6:N6"/>
    <mergeCell ref="E8:M8"/>
    <mergeCell ref="E9:M9"/>
    <mergeCell ref="E4:M4"/>
    <mergeCell ref="D44:N44"/>
  </mergeCells>
  <phoneticPr fontId="0" type="noConversion"/>
  <printOptions horizontalCentered="1"/>
  <pageMargins left="0.6692913385826772" right="0.43" top="0.84" bottom="0.98425196850393704" header="0.43307086614173229" footer="0.51181102362204722"/>
  <pageSetup scale="7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opLeftCell="E35" workbookViewId="0">
      <selection activeCell="A33" sqref="A33:XFD33"/>
    </sheetView>
  </sheetViews>
  <sheetFormatPr baseColWidth="10" defaultColWidth="8.42578125" defaultRowHeight="12.75" x14ac:dyDescent="0.2"/>
  <cols>
    <col min="1" max="1" width="2.28515625" style="71" customWidth="1"/>
    <col min="2" max="3" width="3.85546875" style="71" customWidth="1"/>
    <col min="4" max="4" width="49.7109375" style="71" bestFit="1" customWidth="1"/>
    <col min="5" max="5" width="21.7109375" style="71" customWidth="1"/>
    <col min="6" max="6" width="18.5703125" style="71" customWidth="1"/>
    <col min="7" max="7" width="18.42578125" style="71" customWidth="1"/>
    <col min="8" max="8" width="19.28515625" style="71" customWidth="1"/>
    <col min="9" max="9" width="17.85546875" style="71" customWidth="1"/>
    <col min="10" max="10" width="17.5703125" style="71" customWidth="1"/>
    <col min="11" max="11" width="19.5703125" style="71" customWidth="1"/>
    <col min="12" max="12" width="2" style="71" customWidth="1"/>
    <col min="13" max="13" width="8.42578125" style="71"/>
    <col min="14" max="14" width="12.5703125" style="71" hidden="1" customWidth="1"/>
    <col min="15" max="15" width="12.85546875" style="71" hidden="1" customWidth="1"/>
    <col min="16" max="16" width="8.42578125" style="71"/>
    <col min="17" max="17" width="10.42578125" style="71" bestFit="1" customWidth="1"/>
    <col min="18" max="16384" width="8.42578125" style="71"/>
  </cols>
  <sheetData>
    <row r="1" spans="1:15" x14ac:dyDescent="0.2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5" ht="18.75" x14ac:dyDescent="0.3">
      <c r="A2" s="72"/>
      <c r="B2" s="466" t="s">
        <v>20</v>
      </c>
      <c r="C2" s="466"/>
      <c r="D2" s="466"/>
      <c r="E2" s="466"/>
      <c r="F2" s="466"/>
      <c r="G2" s="466"/>
      <c r="H2" s="466"/>
      <c r="I2" s="466"/>
      <c r="J2" s="466"/>
      <c r="K2" s="466"/>
      <c r="L2" s="73"/>
    </row>
    <row r="3" spans="1:15" ht="9.75" customHeight="1" x14ac:dyDescent="0.3">
      <c r="A3" s="72"/>
      <c r="B3" s="74"/>
      <c r="C3" s="74"/>
      <c r="D3" s="75"/>
      <c r="E3" s="75"/>
      <c r="F3" s="75"/>
      <c r="G3" s="75"/>
      <c r="H3" s="75"/>
      <c r="I3" s="75"/>
      <c r="J3" s="75"/>
      <c r="K3" s="76"/>
      <c r="L3" s="73"/>
    </row>
    <row r="4" spans="1:15" ht="22.5" customHeight="1" x14ac:dyDescent="0.35">
      <c r="A4" s="72"/>
      <c r="B4" s="467" t="s">
        <v>127</v>
      </c>
      <c r="C4" s="467"/>
      <c r="D4" s="467"/>
      <c r="E4" s="467"/>
      <c r="F4" s="467"/>
      <c r="G4" s="467"/>
      <c r="H4" s="467"/>
      <c r="I4" s="467"/>
      <c r="J4" s="467"/>
      <c r="K4" s="467"/>
      <c r="L4" s="73"/>
    </row>
    <row r="5" spans="1:15" x14ac:dyDescent="0.2">
      <c r="A5" s="72"/>
      <c r="B5" s="468" t="s">
        <v>128</v>
      </c>
      <c r="C5" s="468"/>
      <c r="D5" s="468"/>
      <c r="E5" s="468"/>
      <c r="F5" s="468"/>
      <c r="G5" s="468"/>
      <c r="H5" s="468"/>
      <c r="I5" s="468"/>
      <c r="J5" s="468"/>
      <c r="K5" s="468"/>
      <c r="L5" s="73"/>
    </row>
    <row r="6" spans="1:15" ht="13.5" thickBot="1" x14ac:dyDescent="0.25">
      <c r="A6" s="72"/>
      <c r="B6" s="77"/>
      <c r="C6" s="77"/>
      <c r="D6" s="75"/>
      <c r="E6" s="75"/>
      <c r="F6" s="75"/>
      <c r="G6" s="75"/>
      <c r="H6" s="75"/>
      <c r="I6" s="75"/>
      <c r="J6" s="409"/>
      <c r="K6" s="75"/>
      <c r="L6" s="73"/>
    </row>
    <row r="7" spans="1:15" ht="21" customHeight="1" x14ac:dyDescent="0.2">
      <c r="A7" s="72"/>
      <c r="B7" s="350"/>
      <c r="C7" s="351"/>
      <c r="D7" s="352"/>
      <c r="E7" s="353" t="s">
        <v>129</v>
      </c>
      <c r="F7" s="353"/>
      <c r="G7" s="353"/>
      <c r="H7" s="353" t="s">
        <v>129</v>
      </c>
      <c r="I7" s="353"/>
      <c r="J7" s="353"/>
      <c r="K7" s="353" t="s">
        <v>129</v>
      </c>
      <c r="L7" s="73"/>
    </row>
    <row r="8" spans="1:15" ht="21" customHeight="1" thickBot="1" x14ac:dyDescent="0.25">
      <c r="A8" s="72"/>
      <c r="B8" s="354" t="s">
        <v>21</v>
      </c>
      <c r="C8" s="355"/>
      <c r="D8" s="356"/>
      <c r="E8" s="357" t="s">
        <v>201</v>
      </c>
      <c r="F8" s="358" t="s">
        <v>130</v>
      </c>
      <c r="G8" s="358" t="s">
        <v>131</v>
      </c>
      <c r="H8" s="357" t="s">
        <v>202</v>
      </c>
      <c r="I8" s="358" t="s">
        <v>130</v>
      </c>
      <c r="J8" s="358" t="s">
        <v>131</v>
      </c>
      <c r="K8" s="357" t="s">
        <v>211</v>
      </c>
      <c r="L8" s="73"/>
    </row>
    <row r="9" spans="1:15" ht="21" customHeight="1" x14ac:dyDescent="0.25">
      <c r="A9" s="72"/>
      <c r="B9" s="115" t="s">
        <v>22</v>
      </c>
      <c r="C9" s="116"/>
      <c r="D9" s="117"/>
      <c r="E9" s="128">
        <f>+E10+E22+E26</f>
        <v>122286407.67999999</v>
      </c>
      <c r="F9" s="128">
        <f>+F10+F22+F26</f>
        <v>4424543.13</v>
      </c>
      <c r="G9" s="128">
        <f>+G10+G22+G25</f>
        <v>4275510.07</v>
      </c>
      <c r="H9" s="128">
        <f>+H10+H22+H26</f>
        <v>122435440.73999999</v>
      </c>
      <c r="I9" s="128">
        <f>+I10+I22+I26</f>
        <v>2334246.66</v>
      </c>
      <c r="J9" s="128">
        <f>+J10+J22+J26</f>
        <v>2557806.54</v>
      </c>
      <c r="K9" s="129">
        <f>+K10+K22+K26</f>
        <v>122211880.86</v>
      </c>
      <c r="L9" s="73"/>
      <c r="N9" s="71">
        <v>122500620.3</v>
      </c>
      <c r="O9" s="345">
        <f>+N9-K9</f>
        <v>288739.43999999762</v>
      </c>
    </row>
    <row r="10" spans="1:15" ht="21" customHeight="1" x14ac:dyDescent="0.35">
      <c r="A10" s="72"/>
      <c r="B10" s="115"/>
      <c r="C10" s="116" t="s">
        <v>132</v>
      </c>
      <c r="D10" s="117"/>
      <c r="E10" s="132">
        <f>SUM(E11:E21)</f>
        <v>74580655.989999995</v>
      </c>
      <c r="F10" s="132">
        <f t="shared" ref="F10:K10" si="0">SUM(F11:F21)</f>
        <v>4424543.13</v>
      </c>
      <c r="G10" s="132">
        <f t="shared" si="0"/>
        <v>4275510.07</v>
      </c>
      <c r="H10" s="132">
        <f t="shared" si="0"/>
        <v>74729689.049999997</v>
      </c>
      <c r="I10" s="132">
        <f t="shared" si="0"/>
        <v>2334246.66</v>
      </c>
      <c r="J10" s="132">
        <f t="shared" si="0"/>
        <v>2557806.54</v>
      </c>
      <c r="K10" s="133">
        <f t="shared" si="0"/>
        <v>74506129.170000002</v>
      </c>
      <c r="L10" s="73"/>
      <c r="N10" s="71">
        <v>74794868.609999999</v>
      </c>
      <c r="O10" s="345">
        <f>+N10-K10</f>
        <v>288739.43999999762</v>
      </c>
    </row>
    <row r="11" spans="1:15" ht="21" customHeight="1" x14ac:dyDescent="0.25">
      <c r="A11" s="72"/>
      <c r="B11" s="120"/>
      <c r="C11" s="332"/>
      <c r="D11" s="333" t="s">
        <v>133</v>
      </c>
      <c r="E11" s="334">
        <v>40973251.620000005</v>
      </c>
      <c r="F11" s="334">
        <v>2636920.0699999998</v>
      </c>
      <c r="G11" s="334"/>
      <c r="H11" s="334">
        <f>+E11+F11-G11</f>
        <v>43610171.690000005</v>
      </c>
      <c r="I11" s="334">
        <v>531000</v>
      </c>
      <c r="J11" s="334"/>
      <c r="K11" s="335">
        <f>+H11+I11-J11</f>
        <v>44141171.690000005</v>
      </c>
      <c r="L11" s="336"/>
    </row>
    <row r="12" spans="1:15" ht="21" customHeight="1" x14ac:dyDescent="0.25">
      <c r="A12" s="72"/>
      <c r="B12" s="120"/>
      <c r="C12" s="332"/>
      <c r="D12" s="333" t="s">
        <v>134</v>
      </c>
      <c r="E12" s="334">
        <v>4238934.7200000007</v>
      </c>
      <c r="F12" s="334"/>
      <c r="G12" s="334">
        <v>15335</v>
      </c>
      <c r="H12" s="334">
        <f t="shared" ref="H12:H21" si="1">+E12+F12-G12</f>
        <v>4223599.7200000007</v>
      </c>
      <c r="I12" s="334"/>
      <c r="J12" s="334"/>
      <c r="K12" s="335">
        <f t="shared" ref="K12:K21" si="2">+H12+I12-J12</f>
        <v>4223599.7200000007</v>
      </c>
      <c r="L12" s="336"/>
      <c r="N12" s="343"/>
    </row>
    <row r="13" spans="1:15" ht="17.25" hidden="1" customHeight="1" x14ac:dyDescent="0.25">
      <c r="A13" s="149"/>
      <c r="B13" s="120"/>
      <c r="C13" s="332"/>
      <c r="D13" s="333" t="s">
        <v>135</v>
      </c>
      <c r="E13" s="334">
        <v>0</v>
      </c>
      <c r="F13" s="334"/>
      <c r="G13" s="334"/>
      <c r="H13" s="334">
        <f t="shared" si="1"/>
        <v>0</v>
      </c>
      <c r="I13" s="334"/>
      <c r="J13" s="334"/>
      <c r="K13" s="335">
        <f t="shared" si="2"/>
        <v>0</v>
      </c>
      <c r="L13" s="336"/>
    </row>
    <row r="14" spans="1:15" ht="20.25" customHeight="1" x14ac:dyDescent="0.25">
      <c r="A14" s="149"/>
      <c r="B14" s="120"/>
      <c r="C14" s="332"/>
      <c r="D14" s="333" t="s">
        <v>136</v>
      </c>
      <c r="E14" s="334">
        <v>1124915.8000000003</v>
      </c>
      <c r="F14" s="334">
        <v>0</v>
      </c>
      <c r="G14" s="334">
        <v>175255</v>
      </c>
      <c r="H14" s="334">
        <f t="shared" si="1"/>
        <v>949660.80000000028</v>
      </c>
      <c r="I14" s="334"/>
      <c r="J14" s="334">
        <v>50000</v>
      </c>
      <c r="K14" s="335">
        <f t="shared" si="2"/>
        <v>899660.80000000028</v>
      </c>
      <c r="L14" s="336"/>
    </row>
    <row r="15" spans="1:15" ht="21" customHeight="1" x14ac:dyDescent="0.25">
      <c r="A15" s="72"/>
      <c r="B15" s="120"/>
      <c r="C15" s="332"/>
      <c r="D15" s="333" t="s">
        <v>137</v>
      </c>
      <c r="E15" s="334">
        <v>23392736.429999996</v>
      </c>
      <c r="F15" s="334">
        <v>1787623.06</v>
      </c>
      <c r="G15" s="334">
        <v>4084920.07</v>
      </c>
      <c r="H15" s="334">
        <f t="shared" si="1"/>
        <v>21095439.419999994</v>
      </c>
      <c r="I15" s="334">
        <v>1803246.66</v>
      </c>
      <c r="J15" s="334">
        <v>2507806.54</v>
      </c>
      <c r="K15" s="335">
        <f t="shared" si="2"/>
        <v>20390879.539999995</v>
      </c>
      <c r="L15" s="336"/>
    </row>
    <row r="16" spans="1:15" ht="21" customHeight="1" x14ac:dyDescent="0.25">
      <c r="A16" s="150"/>
      <c r="B16" s="120"/>
      <c r="C16" s="332"/>
      <c r="D16" s="333" t="s">
        <v>138</v>
      </c>
      <c r="E16" s="334">
        <v>2421927.2799999998</v>
      </c>
      <c r="F16" s="334"/>
      <c r="G16" s="334">
        <v>0</v>
      </c>
      <c r="H16" s="334">
        <f t="shared" si="1"/>
        <v>2421927.2799999998</v>
      </c>
      <c r="I16" s="334"/>
      <c r="J16" s="334">
        <v>0</v>
      </c>
      <c r="K16" s="335">
        <f t="shared" si="2"/>
        <v>2421927.2799999998</v>
      </c>
      <c r="L16" s="336"/>
    </row>
    <row r="17" spans="1:17" ht="21" customHeight="1" x14ac:dyDescent="0.25">
      <c r="A17" s="150"/>
      <c r="B17" s="120"/>
      <c r="C17" s="332"/>
      <c r="D17" s="333" t="s">
        <v>139</v>
      </c>
      <c r="E17" s="334">
        <v>475190.5</v>
      </c>
      <c r="F17" s="334"/>
      <c r="G17" s="334"/>
      <c r="H17" s="334">
        <f t="shared" si="1"/>
        <v>475190.5</v>
      </c>
      <c r="I17" s="334"/>
      <c r="J17" s="334"/>
      <c r="K17" s="335">
        <f t="shared" si="2"/>
        <v>475190.5</v>
      </c>
      <c r="L17" s="336"/>
    </row>
    <row r="18" spans="1:17" ht="21" customHeight="1" x14ac:dyDescent="0.25">
      <c r="A18" s="150"/>
      <c r="B18" s="120"/>
      <c r="C18" s="332"/>
      <c r="D18" s="333" t="s">
        <v>140</v>
      </c>
      <c r="E18" s="334">
        <v>1646975.51</v>
      </c>
      <c r="F18" s="334"/>
      <c r="G18" s="334"/>
      <c r="H18" s="334">
        <f t="shared" si="1"/>
        <v>1646975.51</v>
      </c>
      <c r="I18" s="334"/>
      <c r="J18" s="334"/>
      <c r="K18" s="335">
        <f t="shared" si="2"/>
        <v>1646975.51</v>
      </c>
      <c r="L18" s="336"/>
    </row>
    <row r="19" spans="1:17" ht="21" customHeight="1" x14ac:dyDescent="0.25">
      <c r="A19" s="150"/>
      <c r="B19" s="120"/>
      <c r="C19" s="332"/>
      <c r="D19" s="333" t="s">
        <v>141</v>
      </c>
      <c r="E19" s="334">
        <v>55997.5</v>
      </c>
      <c r="F19" s="334"/>
      <c r="G19" s="334"/>
      <c r="H19" s="334">
        <f t="shared" si="1"/>
        <v>55997.5</v>
      </c>
      <c r="I19" s="334"/>
      <c r="J19" s="334"/>
      <c r="K19" s="335">
        <f t="shared" si="2"/>
        <v>55997.5</v>
      </c>
      <c r="L19" s="336"/>
    </row>
    <row r="20" spans="1:17" ht="20.25" customHeight="1" x14ac:dyDescent="0.25">
      <c r="A20" s="149"/>
      <c r="B20" s="120"/>
      <c r="C20" s="332"/>
      <c r="D20" s="333" t="s">
        <v>142</v>
      </c>
      <c r="E20" s="334">
        <v>250726.62999999998</v>
      </c>
      <c r="F20" s="334">
        <v>0</v>
      </c>
      <c r="G20" s="334"/>
      <c r="H20" s="334">
        <f t="shared" si="1"/>
        <v>250726.62999999998</v>
      </c>
      <c r="I20" s="334">
        <v>0</v>
      </c>
      <c r="J20" s="334"/>
      <c r="K20" s="335">
        <f t="shared" si="2"/>
        <v>250726.62999999998</v>
      </c>
      <c r="L20" s="336"/>
    </row>
    <row r="21" spans="1:17" ht="3" customHeight="1" x14ac:dyDescent="0.35">
      <c r="A21" s="150"/>
      <c r="B21" s="120"/>
      <c r="C21" s="117"/>
      <c r="D21" s="121" t="s">
        <v>143</v>
      </c>
      <c r="E21" s="118">
        <v>0</v>
      </c>
      <c r="F21" s="118">
        <v>0</v>
      </c>
      <c r="G21" s="118">
        <v>0</v>
      </c>
      <c r="H21" s="118">
        <f t="shared" si="1"/>
        <v>0</v>
      </c>
      <c r="I21" s="118">
        <v>0</v>
      </c>
      <c r="J21" s="118">
        <v>0</v>
      </c>
      <c r="K21" s="119">
        <f t="shared" si="2"/>
        <v>0</v>
      </c>
      <c r="L21" s="73"/>
    </row>
    <row r="22" spans="1:17" ht="21" customHeight="1" x14ac:dyDescent="0.35">
      <c r="A22" s="150"/>
      <c r="B22" s="120"/>
      <c r="C22" s="122" t="s">
        <v>144</v>
      </c>
      <c r="D22" s="121"/>
      <c r="E22" s="132">
        <f t="shared" ref="E22:J22" si="3">SUM(E23:E25)</f>
        <v>46216987.689999998</v>
      </c>
      <c r="F22" s="132">
        <f>SUM(F23:F25)</f>
        <v>0</v>
      </c>
      <c r="G22" s="132">
        <f>SUM(G23:G25)</f>
        <v>0</v>
      </c>
      <c r="H22" s="132">
        <f t="shared" si="3"/>
        <v>46216987.689999998</v>
      </c>
      <c r="I22" s="132">
        <f t="shared" si="3"/>
        <v>0</v>
      </c>
      <c r="J22" s="132">
        <f t="shared" si="3"/>
        <v>0</v>
      </c>
      <c r="K22" s="133">
        <f t="shared" ref="K22:K27" si="4">+H22+I22-J22</f>
        <v>46216987.689999998</v>
      </c>
      <c r="L22" s="73"/>
      <c r="N22" s="71">
        <v>46216987.689999998</v>
      </c>
      <c r="O22" s="345">
        <f>+N22-K22</f>
        <v>0</v>
      </c>
    </row>
    <row r="23" spans="1:17" ht="18" customHeight="1" x14ac:dyDescent="0.25">
      <c r="A23" s="150"/>
      <c r="B23" s="120"/>
      <c r="C23" s="117"/>
      <c r="D23" s="333" t="s">
        <v>133</v>
      </c>
      <c r="E23" s="334">
        <v>14032640.65</v>
      </c>
      <c r="F23" s="334"/>
      <c r="G23" s="334"/>
      <c r="H23" s="334">
        <f>+E23+F23-G23</f>
        <v>14032640.65</v>
      </c>
      <c r="I23" s="334"/>
      <c r="J23" s="334"/>
      <c r="K23" s="335">
        <f t="shared" si="4"/>
        <v>14032640.65</v>
      </c>
      <c r="L23" s="336"/>
    </row>
    <row r="24" spans="1:17" ht="21" customHeight="1" x14ac:dyDescent="0.25">
      <c r="A24" s="150"/>
      <c r="B24" s="120"/>
      <c r="C24" s="117"/>
      <c r="D24" s="333" t="s">
        <v>145</v>
      </c>
      <c r="E24" s="334">
        <v>28571428.57</v>
      </c>
      <c r="F24" s="334"/>
      <c r="G24" s="334"/>
      <c r="H24" s="334">
        <f>+E24+F24-G24</f>
        <v>28571428.57</v>
      </c>
      <c r="I24" s="334"/>
      <c r="J24" s="334"/>
      <c r="K24" s="335">
        <f t="shared" si="4"/>
        <v>28571428.57</v>
      </c>
      <c r="L24" s="336"/>
    </row>
    <row r="25" spans="1:17" ht="21" customHeight="1" x14ac:dyDescent="0.35">
      <c r="A25" s="150"/>
      <c r="B25" s="120"/>
      <c r="C25" s="117"/>
      <c r="D25" s="333" t="s">
        <v>134</v>
      </c>
      <c r="E25" s="337">
        <v>3612918.47</v>
      </c>
      <c r="F25" s="337">
        <v>0</v>
      </c>
      <c r="G25" s="337">
        <v>0</v>
      </c>
      <c r="H25" s="337">
        <f>+E25+F25-G25</f>
        <v>3612918.47</v>
      </c>
      <c r="I25" s="337">
        <v>0</v>
      </c>
      <c r="J25" s="337">
        <v>0</v>
      </c>
      <c r="K25" s="338">
        <f t="shared" si="4"/>
        <v>3612918.47</v>
      </c>
      <c r="L25" s="336"/>
    </row>
    <row r="26" spans="1:17" ht="21" customHeight="1" x14ac:dyDescent="0.35">
      <c r="A26" s="150"/>
      <c r="B26" s="120"/>
      <c r="C26" s="122" t="s">
        <v>177</v>
      </c>
      <c r="D26" s="121"/>
      <c r="E26" s="132">
        <f>+E27</f>
        <v>1488764</v>
      </c>
      <c r="F26" s="132">
        <f>SUM(F27:F28)</f>
        <v>0</v>
      </c>
      <c r="G26" s="132">
        <f>SUM(G27:G28)</f>
        <v>0</v>
      </c>
      <c r="H26" s="132">
        <f>+H27</f>
        <v>1488764</v>
      </c>
      <c r="I26" s="132">
        <f>SUM(I27:I28)</f>
        <v>0</v>
      </c>
      <c r="J26" s="132">
        <f>SUM(J27:J28)</f>
        <v>0</v>
      </c>
      <c r="K26" s="133">
        <f t="shared" si="4"/>
        <v>1488764</v>
      </c>
      <c r="L26" s="73"/>
      <c r="N26" s="71">
        <v>1488764</v>
      </c>
      <c r="O26" s="345">
        <f>+N26-K26</f>
        <v>0</v>
      </c>
    </row>
    <row r="27" spans="1:17" ht="21" customHeight="1" x14ac:dyDescent="0.35">
      <c r="A27" s="150"/>
      <c r="B27" s="120"/>
      <c r="C27" s="117"/>
      <c r="D27" s="333" t="s">
        <v>178</v>
      </c>
      <c r="E27" s="334">
        <v>1488764</v>
      </c>
      <c r="F27" s="334">
        <v>0</v>
      </c>
      <c r="G27" s="334"/>
      <c r="H27" s="334">
        <f>+E27+F27-G27</f>
        <v>1488764</v>
      </c>
      <c r="I27" s="334"/>
      <c r="J27" s="334"/>
      <c r="K27" s="338">
        <f t="shared" si="4"/>
        <v>1488764</v>
      </c>
      <c r="L27" s="336"/>
    </row>
    <row r="28" spans="1:17" ht="6" customHeight="1" x14ac:dyDescent="0.25">
      <c r="A28" s="150"/>
      <c r="B28" s="120"/>
      <c r="C28" s="117"/>
      <c r="D28" s="117"/>
      <c r="E28" s="123"/>
      <c r="F28" s="123"/>
      <c r="G28" s="123"/>
      <c r="H28" s="123"/>
      <c r="I28" s="123"/>
      <c r="J28" s="123"/>
      <c r="K28" s="124"/>
      <c r="L28" s="73"/>
    </row>
    <row r="29" spans="1:17" ht="21" customHeight="1" x14ac:dyDescent="0.25">
      <c r="A29" s="72"/>
      <c r="B29" s="115" t="s">
        <v>185</v>
      </c>
      <c r="C29" s="116"/>
      <c r="D29" s="117"/>
      <c r="E29" s="128">
        <f t="shared" ref="E29:K29" si="5">SUM(E30:E33)</f>
        <v>81227818.610000014</v>
      </c>
      <c r="F29" s="128">
        <f t="shared" si="5"/>
        <v>8950377.6400000006</v>
      </c>
      <c r="G29" s="128">
        <f t="shared" si="5"/>
        <v>3168623.24</v>
      </c>
      <c r="H29" s="128">
        <f t="shared" si="5"/>
        <v>87009573.010000005</v>
      </c>
      <c r="I29" s="128">
        <f t="shared" si="5"/>
        <v>12372110.57</v>
      </c>
      <c r="J29" s="128">
        <f t="shared" si="5"/>
        <v>2898458.37</v>
      </c>
      <c r="K29" s="128">
        <f t="shared" si="5"/>
        <v>96483225.210000008</v>
      </c>
      <c r="L29" s="73"/>
      <c r="N29" s="71">
        <v>77513796.829999998</v>
      </c>
      <c r="O29" s="345">
        <f>+N29-K29</f>
        <v>-18969428.38000001</v>
      </c>
    </row>
    <row r="30" spans="1:17" ht="21" customHeight="1" x14ac:dyDescent="0.25">
      <c r="A30" s="72"/>
      <c r="B30" s="120"/>
      <c r="C30" s="333" t="s">
        <v>146</v>
      </c>
      <c r="D30" s="339"/>
      <c r="E30" s="334">
        <v>19849644.220000003</v>
      </c>
      <c r="F30" s="334">
        <v>8207649.6600000001</v>
      </c>
      <c r="G30" s="334">
        <v>1256926.8899999999</v>
      </c>
      <c r="H30" s="334">
        <f>+E30+F30-G30</f>
        <v>26800366.990000002</v>
      </c>
      <c r="I30" s="334">
        <v>9114800.1500000004</v>
      </c>
      <c r="J30" s="334">
        <v>112806.54</v>
      </c>
      <c r="K30" s="335">
        <f>+H30+I30-J30</f>
        <v>35802360.600000001</v>
      </c>
      <c r="L30" s="336"/>
    </row>
    <row r="31" spans="1:17" ht="21" customHeight="1" x14ac:dyDescent="0.25">
      <c r="A31" s="72"/>
      <c r="B31" s="120"/>
      <c r="C31" s="333" t="s">
        <v>147</v>
      </c>
      <c r="D31" s="339"/>
      <c r="E31" s="334">
        <v>49208166.770000003</v>
      </c>
      <c r="F31" s="334">
        <v>0</v>
      </c>
      <c r="G31" s="334">
        <v>0</v>
      </c>
      <c r="H31" s="334">
        <f>+E31+G31-F31</f>
        <v>49208166.770000003</v>
      </c>
      <c r="I31" s="334">
        <v>0</v>
      </c>
      <c r="J31" s="334">
        <v>0</v>
      </c>
      <c r="K31" s="335">
        <f>+H31+J31-I31</f>
        <v>49208166.770000003</v>
      </c>
      <c r="L31" s="336"/>
    </row>
    <row r="32" spans="1:17" ht="21" customHeight="1" x14ac:dyDescent="0.25">
      <c r="A32" s="72"/>
      <c r="B32" s="120"/>
      <c r="C32" s="333" t="s">
        <v>176</v>
      </c>
      <c r="D32" s="339"/>
      <c r="E32" s="334">
        <v>12170007.619999997</v>
      </c>
      <c r="F32" s="334">
        <v>742727.98</v>
      </c>
      <c r="G32" s="334">
        <v>1911696.35</v>
      </c>
      <c r="H32" s="334">
        <f>+E32+F32-G32</f>
        <v>11001039.249999998</v>
      </c>
      <c r="I32" s="334">
        <v>3257310.42</v>
      </c>
      <c r="J32" s="334">
        <v>2785651.83</v>
      </c>
      <c r="K32" s="335">
        <f>+H32+I32-J32</f>
        <v>11472697.839999998</v>
      </c>
      <c r="L32" s="336"/>
      <c r="Q32" s="344"/>
    </row>
    <row r="33" spans="1:15" ht="20.25" hidden="1" customHeight="1" x14ac:dyDescent="0.25">
      <c r="A33" s="72"/>
      <c r="B33" s="120"/>
      <c r="C33" s="333" t="s">
        <v>188</v>
      </c>
      <c r="D33" s="339"/>
      <c r="E33" s="334">
        <v>0</v>
      </c>
      <c r="F33" s="334">
        <v>0</v>
      </c>
      <c r="G33" s="334">
        <v>0</v>
      </c>
      <c r="H33" s="334">
        <f>+E33+F33-G33</f>
        <v>0</v>
      </c>
      <c r="I33" s="334">
        <v>0</v>
      </c>
      <c r="J33" s="334">
        <v>0</v>
      </c>
      <c r="K33" s="335">
        <f>+H33+I33-J33</f>
        <v>0</v>
      </c>
      <c r="L33" s="336"/>
      <c r="N33" s="342"/>
    </row>
    <row r="34" spans="1:15" ht="8.25" customHeight="1" x14ac:dyDescent="0.25">
      <c r="A34" s="72"/>
      <c r="B34" s="120"/>
      <c r="C34" s="117"/>
      <c r="D34" s="117"/>
      <c r="E34" s="123"/>
      <c r="F34" s="123"/>
      <c r="G34" s="123"/>
      <c r="H34" s="123"/>
      <c r="I34" s="123"/>
      <c r="J34" s="123"/>
      <c r="K34" s="124"/>
      <c r="L34" s="73"/>
    </row>
    <row r="35" spans="1:15" ht="21" customHeight="1" x14ac:dyDescent="0.25">
      <c r="A35" s="72"/>
      <c r="B35" s="115" t="s">
        <v>24</v>
      </c>
      <c r="C35" s="116"/>
      <c r="D35" s="117"/>
      <c r="E35" s="128">
        <f t="shared" ref="E35:K35" si="6">+E36+E37</f>
        <v>-229422819.17999998</v>
      </c>
      <c r="F35" s="128">
        <f t="shared" si="6"/>
        <v>3649797.6500000004</v>
      </c>
      <c r="G35" s="128">
        <f t="shared" si="6"/>
        <v>1620579.6099999999</v>
      </c>
      <c r="H35" s="128">
        <f t="shared" si="6"/>
        <v>-227393601.13999996</v>
      </c>
      <c r="I35" s="128">
        <f t="shared" si="6"/>
        <v>1766438.56</v>
      </c>
      <c r="J35" s="128">
        <f t="shared" si="6"/>
        <v>2942498.94</v>
      </c>
      <c r="K35" s="129">
        <f t="shared" si="6"/>
        <v>-228569661.51999995</v>
      </c>
      <c r="L35" s="73"/>
      <c r="N35" s="71">
        <v>231125346.93000001</v>
      </c>
      <c r="O35" s="345">
        <f>+N35-K35</f>
        <v>459695008.44999993</v>
      </c>
    </row>
    <row r="36" spans="1:15" ht="21" customHeight="1" x14ac:dyDescent="0.25">
      <c r="A36" s="72"/>
      <c r="B36" s="120"/>
      <c r="C36" s="333" t="s">
        <v>148</v>
      </c>
      <c r="D36" s="339"/>
      <c r="E36" s="334">
        <v>-228317710.70999998</v>
      </c>
      <c r="F36" s="334">
        <v>2544689.1800000002</v>
      </c>
      <c r="G36" s="334">
        <v>1570336.91</v>
      </c>
      <c r="H36" s="334">
        <f>+E36+F36-G36</f>
        <v>-227343358.43999997</v>
      </c>
      <c r="I36" s="334">
        <v>1716195.86</v>
      </c>
      <c r="J36" s="334">
        <v>2238097.15</v>
      </c>
      <c r="K36" s="335">
        <f>+H36+I36-J36</f>
        <v>-227865259.72999996</v>
      </c>
      <c r="L36" s="336"/>
      <c r="O36" s="342"/>
    </row>
    <row r="37" spans="1:15" ht="21" customHeight="1" x14ac:dyDescent="0.25">
      <c r="A37" s="151"/>
      <c r="B37" s="120"/>
      <c r="C37" s="333" t="s">
        <v>149</v>
      </c>
      <c r="D37" s="339"/>
      <c r="E37" s="340">
        <v>-1105108.4700000004</v>
      </c>
      <c r="F37" s="340">
        <v>1105108.47</v>
      </c>
      <c r="G37" s="340">
        <v>50242.7</v>
      </c>
      <c r="H37" s="340">
        <f>+E37+F37-G37</f>
        <v>-50242.700000000463</v>
      </c>
      <c r="I37" s="340">
        <f>50242.7</f>
        <v>50242.7</v>
      </c>
      <c r="J37" s="340">
        <v>704401.79</v>
      </c>
      <c r="K37" s="341">
        <f>(+H37+I37-J37)</f>
        <v>-704401.7900000005</v>
      </c>
      <c r="L37" s="336"/>
    </row>
    <row r="38" spans="1:15" ht="21" customHeight="1" x14ac:dyDescent="0.25">
      <c r="A38" s="72"/>
      <c r="B38" s="125"/>
      <c r="C38" s="126"/>
      <c r="D38" s="127" t="s">
        <v>25</v>
      </c>
      <c r="E38" s="131">
        <f t="shared" ref="E38:K38" si="7">+E9+E29+E35</f>
        <v>-25908592.889999956</v>
      </c>
      <c r="F38" s="131">
        <f t="shared" si="7"/>
        <v>17024718.420000002</v>
      </c>
      <c r="G38" s="131">
        <f t="shared" si="7"/>
        <v>9064712.9199999999</v>
      </c>
      <c r="H38" s="131">
        <f t="shared" si="7"/>
        <v>-17948587.389999956</v>
      </c>
      <c r="I38" s="131">
        <f t="shared" si="7"/>
        <v>16472795.790000001</v>
      </c>
      <c r="J38" s="131">
        <f t="shared" si="7"/>
        <v>8398763.8499999996</v>
      </c>
      <c r="K38" s="130">
        <f t="shared" si="7"/>
        <v>-9874555.4499999583</v>
      </c>
      <c r="L38" s="73"/>
      <c r="N38" s="344"/>
    </row>
    <row r="39" spans="1:15" ht="4.5" customHeight="1" thickBot="1" x14ac:dyDescent="0.3">
      <c r="A39" s="72"/>
      <c r="B39" s="78"/>
      <c r="C39" s="79"/>
      <c r="D39" s="80"/>
      <c r="E39" s="81"/>
      <c r="F39" s="82"/>
      <c r="G39" s="82"/>
      <c r="H39" s="82"/>
      <c r="I39" s="82"/>
      <c r="J39" s="82"/>
      <c r="K39" s="114"/>
      <c r="L39" s="73"/>
      <c r="N39" s="342"/>
    </row>
    <row r="40" spans="1:15" x14ac:dyDescent="0.2">
      <c r="A40" s="72"/>
      <c r="B40" s="83"/>
      <c r="C40" s="83"/>
      <c r="D40" s="84"/>
      <c r="E40" s="85"/>
      <c r="F40" s="86"/>
      <c r="G40" s="86"/>
      <c r="H40" s="86"/>
      <c r="I40" s="86"/>
      <c r="J40" s="86"/>
      <c r="K40" s="86"/>
      <c r="L40" s="73"/>
      <c r="N40" s="342"/>
    </row>
    <row r="41" spans="1:15" hidden="1" x14ac:dyDescent="0.2">
      <c r="A41" s="72"/>
      <c r="B41" s="83"/>
      <c r="C41" s="83"/>
      <c r="D41" s="84"/>
      <c r="E41" s="85"/>
      <c r="F41" s="86"/>
      <c r="G41" s="86"/>
      <c r="H41" s="86"/>
      <c r="I41" s="86"/>
      <c r="J41" s="86"/>
      <c r="K41" s="86"/>
      <c r="L41" s="73"/>
    </row>
    <row r="42" spans="1:15" hidden="1" x14ac:dyDescent="0.2">
      <c r="A42" s="72"/>
      <c r="B42" s="83"/>
      <c r="C42" s="83"/>
      <c r="D42" s="84"/>
      <c r="E42" s="85"/>
      <c r="F42" s="86"/>
      <c r="G42" s="86"/>
      <c r="H42" s="86"/>
      <c r="I42" s="86"/>
      <c r="J42" s="86"/>
      <c r="K42" s="86"/>
      <c r="L42" s="73"/>
    </row>
    <row r="43" spans="1:15" hidden="1" x14ac:dyDescent="0.2">
      <c r="A43" s="72"/>
      <c r="B43" s="83"/>
      <c r="C43" s="83"/>
      <c r="D43" s="84"/>
      <c r="E43" s="85"/>
      <c r="F43" s="86"/>
      <c r="G43" s="86"/>
      <c r="H43" s="86"/>
      <c r="I43" s="86"/>
      <c r="J43" s="86"/>
      <c r="K43" s="408"/>
      <c r="L43" s="73"/>
    </row>
    <row r="44" spans="1:15" x14ac:dyDescent="0.2">
      <c r="A44" s="72"/>
      <c r="B44" s="83"/>
      <c r="C44" s="83"/>
      <c r="D44" s="84"/>
      <c r="E44" s="85"/>
      <c r="F44" s="86"/>
      <c r="G44" s="86"/>
      <c r="H44" s="86"/>
      <c r="I44" s="86"/>
      <c r="J44" s="86"/>
      <c r="K44" s="86"/>
      <c r="L44" s="73"/>
    </row>
    <row r="45" spans="1:15" x14ac:dyDescent="0.2">
      <c r="A45" s="72"/>
      <c r="B45" s="83"/>
      <c r="C45" s="83"/>
      <c r="D45" s="84"/>
      <c r="E45" s="85"/>
      <c r="F45" s="86"/>
      <c r="G45" s="86"/>
      <c r="H45" s="86"/>
      <c r="I45" s="86"/>
      <c r="J45" s="86"/>
      <c r="K45" s="86"/>
      <c r="L45" s="73"/>
    </row>
    <row r="46" spans="1:15" x14ac:dyDescent="0.2">
      <c r="A46" s="72"/>
      <c r="B46" s="83"/>
      <c r="C46" s="83"/>
      <c r="D46" s="84"/>
      <c r="E46" s="85"/>
      <c r="F46" s="86"/>
      <c r="G46" s="86"/>
      <c r="H46" s="86"/>
      <c r="I46" s="86"/>
      <c r="J46" s="86"/>
      <c r="K46" s="86"/>
      <c r="L46" s="73"/>
    </row>
    <row r="47" spans="1:15" x14ac:dyDescent="0.2">
      <c r="A47" s="72"/>
      <c r="B47" s="428"/>
      <c r="C47" s="428"/>
      <c r="D47" s="428"/>
      <c r="E47" s="429"/>
      <c r="F47" s="429"/>
      <c r="H47" s="87"/>
      <c r="I47" s="87"/>
      <c r="J47" s="87"/>
      <c r="K47" s="87"/>
      <c r="L47" s="73"/>
    </row>
    <row r="48" spans="1:15" x14ac:dyDescent="0.2">
      <c r="A48" s="72"/>
      <c r="B48" s="428"/>
      <c r="C48" s="428"/>
      <c r="D48" s="428"/>
      <c r="E48" s="419"/>
      <c r="G48" s="87"/>
      <c r="J48" s="87"/>
      <c r="L48" s="73"/>
    </row>
    <row r="49" spans="1:12" x14ac:dyDescent="0.2">
      <c r="A49" s="72"/>
      <c r="B49" s="428"/>
      <c r="C49" s="428"/>
      <c r="D49" s="428"/>
      <c r="E49" s="419"/>
      <c r="G49" s="87"/>
      <c r="J49" s="87"/>
      <c r="L49" s="73"/>
    </row>
    <row r="50" spans="1:12" x14ac:dyDescent="0.2">
      <c r="A50" s="72"/>
      <c r="B50" s="439" t="s">
        <v>229</v>
      </c>
      <c r="C50" s="428"/>
      <c r="D50" s="429"/>
      <c r="E50" s="429"/>
      <c r="G50" s="87" t="s">
        <v>150</v>
      </c>
      <c r="J50" s="87" t="s">
        <v>206</v>
      </c>
      <c r="L50" s="73"/>
    </row>
    <row r="51" spans="1:12" x14ac:dyDescent="0.2">
      <c r="A51" s="72"/>
      <c r="B51" s="439"/>
      <c r="C51" s="428"/>
      <c r="D51" s="428"/>
      <c r="E51" s="419"/>
      <c r="G51" s="87"/>
      <c r="J51" s="87"/>
      <c r="L51" s="73"/>
    </row>
    <row r="52" spans="1:12" x14ac:dyDescent="0.2">
      <c r="A52" s="72"/>
      <c r="B52" s="428"/>
      <c r="C52" s="428"/>
      <c r="D52" s="428"/>
      <c r="E52" s="419"/>
      <c r="G52" s="87"/>
      <c r="J52" s="87"/>
      <c r="L52" s="73"/>
    </row>
    <row r="53" spans="1:12" ht="33" customHeight="1" thickBot="1" x14ac:dyDescent="0.25">
      <c r="A53" s="88"/>
      <c r="B53" s="89"/>
      <c r="C53" s="89"/>
      <c r="D53" s="89"/>
      <c r="E53" s="89"/>
      <c r="F53" s="90"/>
      <c r="G53" s="90"/>
      <c r="H53" s="90"/>
      <c r="I53" s="90"/>
      <c r="J53" s="90"/>
      <c r="K53" s="90"/>
      <c r="L53" s="91"/>
    </row>
    <row r="54" spans="1:12" x14ac:dyDescent="0.2">
      <c r="F54" s="11"/>
      <c r="G54" s="11"/>
      <c r="H54" s="11"/>
      <c r="I54" s="11"/>
      <c r="J54" s="11"/>
      <c r="K54" s="11"/>
    </row>
    <row r="55" spans="1:12" x14ac:dyDescent="0.2">
      <c r="F55" s="11"/>
      <c r="G55" s="11"/>
      <c r="H55" s="11"/>
      <c r="I55" s="11"/>
      <c r="J55" s="11"/>
      <c r="K55" s="11"/>
    </row>
    <row r="56" spans="1:12" x14ac:dyDescent="0.2">
      <c r="F56" s="11"/>
      <c r="G56" s="11"/>
      <c r="H56" s="11"/>
      <c r="I56" s="11"/>
      <c r="J56" s="11"/>
      <c r="K56" s="11"/>
    </row>
    <row r="57" spans="1:12" x14ac:dyDescent="0.2">
      <c r="F57" s="11"/>
      <c r="G57" s="11"/>
      <c r="H57" s="11"/>
      <c r="I57" s="11"/>
      <c r="J57" s="11"/>
      <c r="K57" s="11"/>
    </row>
    <row r="58" spans="1:12" x14ac:dyDescent="0.2">
      <c r="F58" s="11"/>
      <c r="G58" s="11"/>
      <c r="H58" s="11"/>
      <c r="I58" s="11"/>
      <c r="J58" s="11"/>
      <c r="K58" s="11"/>
    </row>
    <row r="59" spans="1:12" x14ac:dyDescent="0.2">
      <c r="F59" s="11"/>
      <c r="G59" s="11"/>
      <c r="H59" s="11"/>
      <c r="I59" s="11"/>
      <c r="J59" s="11"/>
      <c r="K59" s="11"/>
    </row>
    <row r="60" spans="1:12" x14ac:dyDescent="0.2">
      <c r="F60" s="11"/>
      <c r="G60" s="11"/>
      <c r="H60" s="11"/>
      <c r="I60" s="11"/>
      <c r="J60" s="11"/>
      <c r="K60" s="11"/>
    </row>
    <row r="61" spans="1:12" x14ac:dyDescent="0.2">
      <c r="F61" s="11"/>
      <c r="G61" s="11"/>
      <c r="H61" s="11"/>
      <c r="I61" s="11"/>
      <c r="J61" s="11"/>
      <c r="K61" s="11"/>
    </row>
    <row r="62" spans="1:12" x14ac:dyDescent="0.2">
      <c r="F62" s="11"/>
      <c r="G62" s="11"/>
      <c r="H62" s="11"/>
      <c r="I62" s="11"/>
      <c r="J62" s="11"/>
      <c r="K62" s="11"/>
    </row>
    <row r="63" spans="1:12" x14ac:dyDescent="0.2">
      <c r="F63" s="11"/>
      <c r="G63" s="11"/>
      <c r="H63" s="11"/>
      <c r="I63" s="11"/>
      <c r="J63" s="11"/>
      <c r="K63" s="11"/>
    </row>
    <row r="64" spans="1:12" x14ac:dyDescent="0.2">
      <c r="F64" s="11"/>
      <c r="G64" s="11"/>
      <c r="H64" s="11"/>
      <c r="I64" s="11"/>
      <c r="J64" s="11"/>
      <c r="K64" s="11"/>
    </row>
    <row r="65" spans="6:11" x14ac:dyDescent="0.2">
      <c r="F65" s="11"/>
      <c r="G65" s="11"/>
      <c r="H65" s="11"/>
      <c r="I65" s="11"/>
      <c r="J65" s="11"/>
      <c r="K65" s="11"/>
    </row>
    <row r="66" spans="6:11" x14ac:dyDescent="0.2">
      <c r="F66" s="11"/>
      <c r="G66" s="11"/>
      <c r="H66" s="11"/>
      <c r="I66" s="11"/>
      <c r="J66" s="11"/>
      <c r="K66" s="11"/>
    </row>
    <row r="67" spans="6:11" x14ac:dyDescent="0.2">
      <c r="F67" s="11"/>
      <c r="G67" s="11"/>
      <c r="H67" s="11"/>
      <c r="I67" s="11"/>
      <c r="J67" s="11"/>
      <c r="K67" s="11"/>
    </row>
    <row r="68" spans="6:11" x14ac:dyDescent="0.2">
      <c r="F68" s="11"/>
      <c r="G68" s="11"/>
      <c r="H68" s="11"/>
      <c r="I68" s="11"/>
      <c r="J68" s="11"/>
      <c r="K68" s="11"/>
    </row>
    <row r="69" spans="6:11" x14ac:dyDescent="0.2">
      <c r="F69" s="11"/>
      <c r="G69" s="11"/>
      <c r="H69" s="11"/>
      <c r="I69" s="11"/>
      <c r="J69" s="11"/>
      <c r="K69" s="11"/>
    </row>
    <row r="70" spans="6:11" x14ac:dyDescent="0.2">
      <c r="F70" s="11"/>
      <c r="G70" s="11"/>
      <c r="H70" s="11"/>
      <c r="I70" s="11"/>
      <c r="J70" s="11"/>
      <c r="K70" s="11"/>
    </row>
    <row r="71" spans="6:11" x14ac:dyDescent="0.2">
      <c r="F71" s="11"/>
      <c r="G71" s="11"/>
      <c r="H71" s="11"/>
      <c r="I71" s="11"/>
      <c r="J71" s="11"/>
      <c r="K71" s="11"/>
    </row>
    <row r="72" spans="6:11" x14ac:dyDescent="0.2">
      <c r="F72" s="11"/>
      <c r="G72" s="11"/>
      <c r="H72" s="11"/>
      <c r="I72" s="11"/>
      <c r="J72" s="11"/>
      <c r="K72" s="11"/>
    </row>
    <row r="73" spans="6:11" x14ac:dyDescent="0.2">
      <c r="F73" s="11"/>
      <c r="G73" s="11"/>
      <c r="H73" s="11"/>
      <c r="I73" s="11"/>
      <c r="J73" s="11"/>
      <c r="K73" s="11"/>
    </row>
  </sheetData>
  <mergeCells count="3">
    <mergeCell ref="B2:K2"/>
    <mergeCell ref="B4:K4"/>
    <mergeCell ref="B5:K5"/>
  </mergeCells>
  <phoneticPr fontId="11" type="noConversion"/>
  <pageMargins left="0.75" right="0.6" top="0.5" bottom="0.48" header="0" footer="0"/>
  <pageSetup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1"/>
  <sheetViews>
    <sheetView topLeftCell="A37" workbookViewId="0">
      <selection activeCell="F25" sqref="F25"/>
    </sheetView>
  </sheetViews>
  <sheetFormatPr baseColWidth="10" defaultRowHeight="12.75" x14ac:dyDescent="0.2"/>
  <cols>
    <col min="2" max="2" width="2" customWidth="1"/>
    <col min="3" max="3" width="1" customWidth="1"/>
    <col min="4" max="4" width="3.7109375" customWidth="1"/>
    <col min="5" max="5" width="2" customWidth="1"/>
    <col min="6" max="6" width="73.5703125" customWidth="1"/>
    <col min="7" max="7" width="4.85546875" customWidth="1"/>
    <col min="8" max="8" width="16.5703125" bestFit="1" customWidth="1"/>
    <col min="9" max="9" width="4.5703125" customWidth="1"/>
    <col min="10" max="10" width="16.5703125" bestFit="1" customWidth="1"/>
    <col min="11" max="13" width="2.85546875" customWidth="1"/>
    <col min="14" max="14" width="13.85546875" bestFit="1" customWidth="1"/>
    <col min="15" max="15" width="15" style="359" customWidth="1"/>
  </cols>
  <sheetData>
    <row r="2" spans="2:13" ht="13.5" thickBot="1" x14ac:dyDescent="0.25"/>
    <row r="3" spans="2:13" ht="15" x14ac:dyDescent="0.2">
      <c r="B3" s="92"/>
      <c r="C3" s="93"/>
      <c r="D3" s="93"/>
      <c r="E3" s="93"/>
      <c r="F3" s="93"/>
      <c r="G3" s="93"/>
      <c r="H3" s="134"/>
      <c r="I3" s="93"/>
      <c r="J3" s="134"/>
      <c r="K3" s="93"/>
      <c r="L3" s="93"/>
      <c r="M3" s="94"/>
    </row>
    <row r="4" spans="2:13" ht="18" x14ac:dyDescent="0.35">
      <c r="B4" s="95"/>
      <c r="C4" s="96"/>
      <c r="D4" s="96"/>
      <c r="E4" s="469" t="s">
        <v>20</v>
      </c>
      <c r="F4" s="469"/>
      <c r="G4" s="469"/>
      <c r="H4" s="469"/>
      <c r="I4" s="469"/>
      <c r="J4" s="469"/>
      <c r="K4" s="469"/>
      <c r="L4" s="469"/>
      <c r="M4" s="97"/>
    </row>
    <row r="5" spans="2:13" ht="9.75" customHeight="1" x14ac:dyDescent="0.35">
      <c r="B5" s="95"/>
      <c r="C5" s="96"/>
      <c r="D5" s="96"/>
      <c r="E5" s="98"/>
      <c r="F5" s="98"/>
      <c r="G5" s="98"/>
      <c r="H5" s="136"/>
      <c r="I5" s="98"/>
      <c r="J5" s="136"/>
      <c r="K5" s="98"/>
      <c r="L5" s="98"/>
      <c r="M5" s="97"/>
    </row>
    <row r="6" spans="2:13" ht="18" x14ac:dyDescent="0.35">
      <c r="B6" s="95"/>
      <c r="C6" s="96"/>
      <c r="D6" s="96"/>
      <c r="E6" s="469" t="s">
        <v>151</v>
      </c>
      <c r="F6" s="469"/>
      <c r="G6" s="469"/>
      <c r="H6" s="469"/>
      <c r="I6" s="469"/>
      <c r="J6" s="469"/>
      <c r="K6" s="469"/>
      <c r="L6" s="469"/>
      <c r="M6" s="97"/>
    </row>
    <row r="7" spans="2:13" ht="18" x14ac:dyDescent="0.35">
      <c r="B7" s="95"/>
      <c r="C7" s="96"/>
      <c r="D7" s="96"/>
      <c r="E7" s="470" t="s">
        <v>218</v>
      </c>
      <c r="F7" s="470"/>
      <c r="G7" s="470"/>
      <c r="H7" s="470"/>
      <c r="I7" s="470"/>
      <c r="J7" s="470"/>
      <c r="K7" s="470"/>
      <c r="L7" s="98"/>
      <c r="M7" s="97"/>
    </row>
    <row r="8" spans="2:13" ht="18" x14ac:dyDescent="0.35">
      <c r="B8" s="95"/>
      <c r="C8" s="96"/>
      <c r="D8" s="96"/>
      <c r="E8" s="470" t="s">
        <v>152</v>
      </c>
      <c r="F8" s="470"/>
      <c r="G8" s="470"/>
      <c r="H8" s="470"/>
      <c r="I8" s="470"/>
      <c r="J8" s="470"/>
      <c r="K8" s="470"/>
      <c r="L8" s="98"/>
      <c r="M8" s="97"/>
    </row>
    <row r="9" spans="2:13" ht="6.75" customHeight="1" x14ac:dyDescent="0.35">
      <c r="B9" s="95"/>
      <c r="C9" s="96"/>
      <c r="D9" s="96"/>
      <c r="E9" s="99"/>
      <c r="F9" s="99"/>
      <c r="G9" s="99"/>
      <c r="H9" s="137"/>
      <c r="I9" s="99"/>
      <c r="J9" s="137"/>
      <c r="K9" s="99"/>
      <c r="L9" s="98"/>
      <c r="M9" s="97"/>
    </row>
    <row r="10" spans="2:13" ht="7.5" customHeight="1" x14ac:dyDescent="0.35">
      <c r="B10" s="95"/>
      <c r="C10" s="96"/>
      <c r="D10" s="100"/>
      <c r="E10" s="101"/>
      <c r="F10" s="101"/>
      <c r="G10" s="101"/>
      <c r="H10" s="138"/>
      <c r="I10" s="101"/>
      <c r="J10" s="138"/>
      <c r="K10" s="101"/>
      <c r="L10" s="102"/>
      <c r="M10" s="97"/>
    </row>
    <row r="11" spans="2:13" ht="20.25" x14ac:dyDescent="0.35">
      <c r="B11" s="95"/>
      <c r="C11" s="96"/>
      <c r="D11" s="103"/>
      <c r="E11" s="98"/>
      <c r="F11" s="98"/>
      <c r="G11" s="98"/>
      <c r="H11" s="148" t="s">
        <v>215</v>
      </c>
      <c r="I11" s="99"/>
      <c r="J11" s="148" t="s">
        <v>208</v>
      </c>
      <c r="K11" s="99"/>
      <c r="L11" s="104"/>
      <c r="M11" s="97"/>
    </row>
    <row r="12" spans="2:13" ht="21.75" customHeight="1" x14ac:dyDescent="0.35">
      <c r="B12" s="95"/>
      <c r="C12" s="96"/>
      <c r="D12" s="103"/>
      <c r="E12" s="98" t="s">
        <v>153</v>
      </c>
      <c r="F12" s="98"/>
      <c r="G12" s="98"/>
      <c r="H12" s="136"/>
      <c r="I12" s="98"/>
      <c r="J12" s="136"/>
      <c r="K12" s="98"/>
      <c r="L12" s="104"/>
      <c r="M12" s="97"/>
    </row>
    <row r="13" spans="2:13" ht="21.75" customHeight="1" x14ac:dyDescent="0.35">
      <c r="B13" s="95"/>
      <c r="C13" s="96"/>
      <c r="D13" s="103"/>
      <c r="E13" s="98"/>
      <c r="F13" s="98" t="s">
        <v>181</v>
      </c>
      <c r="G13" s="98" t="s">
        <v>0</v>
      </c>
      <c r="H13" s="139">
        <f>+'Resultados-Anexo2A'!D42</f>
        <v>-704401.79</v>
      </c>
      <c r="I13" s="140"/>
      <c r="J13" s="139">
        <v>-50242.699999999721</v>
      </c>
      <c r="K13" s="140"/>
      <c r="L13" s="104"/>
      <c r="M13" s="97"/>
    </row>
    <row r="14" spans="2:13" ht="21.75" hidden="1" customHeight="1" x14ac:dyDescent="0.35">
      <c r="B14" s="95"/>
      <c r="C14" s="96"/>
      <c r="D14" s="103"/>
      <c r="E14" s="98"/>
      <c r="F14" s="105" t="s">
        <v>154</v>
      </c>
      <c r="G14" s="98"/>
      <c r="H14" s="139"/>
      <c r="I14" s="140"/>
      <c r="J14" s="136"/>
      <c r="K14" s="140"/>
      <c r="L14" s="104"/>
      <c r="M14" s="97"/>
    </row>
    <row r="15" spans="2:13" ht="21.75" customHeight="1" x14ac:dyDescent="0.35">
      <c r="B15" s="95"/>
      <c r="C15" s="96"/>
      <c r="D15" s="103"/>
      <c r="E15" s="98"/>
      <c r="F15" s="98" t="s">
        <v>155</v>
      </c>
      <c r="G15" s="98"/>
      <c r="H15" s="139">
        <v>19325.099999999999</v>
      </c>
      <c r="I15" s="140"/>
      <c r="J15" s="139">
        <v>28911.77</v>
      </c>
      <c r="K15" s="140"/>
      <c r="L15" s="104"/>
      <c r="M15" s="97"/>
    </row>
    <row r="16" spans="2:13" ht="21.75" customHeight="1" x14ac:dyDescent="0.35">
      <c r="B16" s="95"/>
      <c r="C16" s="96"/>
      <c r="D16" s="103"/>
      <c r="E16" s="98"/>
      <c r="F16" s="98" t="s">
        <v>156</v>
      </c>
      <c r="G16" s="98"/>
      <c r="H16" s="139">
        <v>-3189007.41</v>
      </c>
      <c r="I16" s="140"/>
      <c r="J16" s="139">
        <v>-5585453.54</v>
      </c>
      <c r="K16" s="140"/>
      <c r="L16" s="104"/>
      <c r="M16" s="97"/>
    </row>
    <row r="17" spans="2:13" ht="21.75" customHeight="1" x14ac:dyDescent="0.35">
      <c r="B17" s="95"/>
      <c r="C17" s="96"/>
      <c r="D17" s="103"/>
      <c r="E17" s="98"/>
      <c r="F17" s="98" t="s">
        <v>157</v>
      </c>
      <c r="G17" s="98"/>
      <c r="H17" s="139">
        <v>-1479201.67</v>
      </c>
      <c r="I17" s="140"/>
      <c r="J17" s="139">
        <v>-918780.07</v>
      </c>
      <c r="K17" s="140"/>
      <c r="L17" s="104"/>
      <c r="M17" s="97"/>
    </row>
    <row r="18" spans="2:13" ht="4.5" customHeight="1" x14ac:dyDescent="0.35">
      <c r="B18" s="95"/>
      <c r="C18" s="96"/>
      <c r="D18" s="103"/>
      <c r="E18" s="98"/>
      <c r="F18" s="98"/>
      <c r="G18" s="106"/>
      <c r="H18" s="141"/>
      <c r="I18" s="140"/>
      <c r="J18" s="141"/>
      <c r="K18" s="140"/>
      <c r="L18" s="104"/>
      <c r="M18" s="97"/>
    </row>
    <row r="19" spans="2:13" ht="21.75" customHeight="1" x14ac:dyDescent="0.35">
      <c r="B19" s="95"/>
      <c r="C19" s="96"/>
      <c r="D19" s="103"/>
      <c r="E19" s="98"/>
      <c r="F19" s="98" t="s">
        <v>158</v>
      </c>
      <c r="G19" s="98"/>
      <c r="H19" s="136">
        <f>SUM(H13:H18)</f>
        <v>-5353285.7699999996</v>
      </c>
      <c r="I19" s="140"/>
      <c r="J19" s="136">
        <f>SUM(J13:J18)</f>
        <v>-6525564.54</v>
      </c>
      <c r="K19" s="140"/>
      <c r="L19" s="104"/>
      <c r="M19" s="97"/>
    </row>
    <row r="20" spans="2:13" ht="21.75" customHeight="1" x14ac:dyDescent="0.35">
      <c r="B20" s="95"/>
      <c r="C20" s="96"/>
      <c r="D20" s="103"/>
      <c r="E20" s="98"/>
      <c r="F20" s="98"/>
      <c r="G20" s="98"/>
      <c r="H20" s="136"/>
      <c r="I20" s="140"/>
      <c r="J20" s="136"/>
      <c r="K20" s="140"/>
      <c r="L20" s="104"/>
      <c r="M20" s="97"/>
    </row>
    <row r="21" spans="2:13" ht="21.75" customHeight="1" x14ac:dyDescent="0.35">
      <c r="B21" s="95"/>
      <c r="C21" s="96"/>
      <c r="D21" s="103"/>
      <c r="E21" s="98"/>
      <c r="F21" s="98" t="s">
        <v>159</v>
      </c>
      <c r="G21" s="98"/>
      <c r="H21" s="142">
        <f>SUM(H22:H29)</f>
        <v>6307580.4100000001</v>
      </c>
      <c r="I21" s="140"/>
      <c r="J21" s="142">
        <f>SUM(J22:J29)</f>
        <v>6951542.4399999985</v>
      </c>
      <c r="K21" s="140"/>
      <c r="L21" s="104"/>
      <c r="M21" s="97"/>
    </row>
    <row r="22" spans="2:13" ht="21.75" customHeight="1" x14ac:dyDescent="0.35">
      <c r="B22" s="95"/>
      <c r="C22" s="96"/>
      <c r="D22" s="103"/>
      <c r="E22" s="98"/>
      <c r="F22" s="98" t="s">
        <v>248</v>
      </c>
      <c r="G22" s="98"/>
      <c r="H22" s="139">
        <v>812551.34</v>
      </c>
      <c r="I22" s="140"/>
      <c r="J22" s="139">
        <v>3896061.26</v>
      </c>
      <c r="K22" s="140"/>
      <c r="L22" s="104"/>
      <c r="M22" s="97"/>
    </row>
    <row r="23" spans="2:13" ht="21.75" customHeight="1" x14ac:dyDescent="0.35">
      <c r="B23" s="95"/>
      <c r="C23" s="96"/>
      <c r="D23" s="103"/>
      <c r="E23" s="98"/>
      <c r="F23" s="98" t="s">
        <v>160</v>
      </c>
      <c r="G23" s="98"/>
      <c r="H23" s="139">
        <v>2189047.2000000002</v>
      </c>
      <c r="I23" s="140"/>
      <c r="J23" s="139">
        <v>2243487.44</v>
      </c>
      <c r="K23" s="140"/>
      <c r="L23" s="104"/>
      <c r="M23" s="97"/>
    </row>
    <row r="24" spans="2:13" ht="21.75" hidden="1" customHeight="1" x14ac:dyDescent="0.35">
      <c r="B24" s="95"/>
      <c r="C24" s="96"/>
      <c r="D24" s="103"/>
      <c r="E24" s="98"/>
      <c r="F24" s="98" t="s">
        <v>182</v>
      </c>
      <c r="G24" s="98"/>
      <c r="H24" s="139">
        <v>0</v>
      </c>
      <c r="I24" s="140"/>
      <c r="J24" s="139">
        <v>0</v>
      </c>
      <c r="K24" s="140"/>
      <c r="L24" s="104"/>
      <c r="M24" s="97"/>
    </row>
    <row r="25" spans="2:13" ht="21.75" customHeight="1" x14ac:dyDescent="0.35">
      <c r="B25" s="95"/>
      <c r="C25" s="96"/>
      <c r="D25" s="103"/>
      <c r="E25" s="98"/>
      <c r="F25" s="98" t="s">
        <v>250</v>
      </c>
      <c r="G25" s="98"/>
      <c r="H25" s="139">
        <f>-22743.17</f>
        <v>-22743.17</v>
      </c>
      <c r="I25" s="140"/>
      <c r="J25" s="139">
        <v>-84942.76</v>
      </c>
      <c r="K25" s="140"/>
      <c r="L25" s="104"/>
      <c r="M25" s="97"/>
    </row>
    <row r="26" spans="2:13" ht="21.75" customHeight="1" x14ac:dyDescent="0.35">
      <c r="B26" s="95"/>
      <c r="C26" s="96"/>
      <c r="D26" s="103"/>
      <c r="E26" s="98"/>
      <c r="F26" s="98" t="s">
        <v>249</v>
      </c>
      <c r="G26" s="98"/>
      <c r="H26" s="139">
        <v>3908122.27</v>
      </c>
      <c r="I26" s="140"/>
      <c r="J26" s="139">
        <v>2630743.52</v>
      </c>
      <c r="K26" s="140"/>
      <c r="L26" s="104"/>
      <c r="M26" s="97"/>
    </row>
    <row r="27" spans="2:13" ht="21.75" customHeight="1" x14ac:dyDescent="0.35">
      <c r="B27" s="95"/>
      <c r="C27" s="96"/>
      <c r="D27" s="103"/>
      <c r="E27" s="98"/>
      <c r="F27" s="98" t="s">
        <v>161</v>
      </c>
      <c r="G27" s="98"/>
      <c r="H27" s="139">
        <v>-150064.29</v>
      </c>
      <c r="I27" s="140"/>
      <c r="J27" s="139">
        <v>-1668546.86</v>
      </c>
      <c r="K27" s="140"/>
      <c r="L27" s="104"/>
      <c r="M27" s="97"/>
    </row>
    <row r="28" spans="2:13" ht="21.75" customHeight="1" x14ac:dyDescent="0.35">
      <c r="B28" s="95"/>
      <c r="C28" s="96"/>
      <c r="D28" s="103"/>
      <c r="E28" s="98"/>
      <c r="F28" s="98" t="s">
        <v>254</v>
      </c>
      <c r="G28" s="98"/>
      <c r="H28" s="139">
        <v>-280375.71000000002</v>
      </c>
      <c r="I28" s="140"/>
      <c r="J28" s="139">
        <v>175331.02</v>
      </c>
      <c r="K28" s="140"/>
      <c r="L28" s="104"/>
      <c r="M28" s="97"/>
    </row>
    <row r="29" spans="2:13" ht="21.75" customHeight="1" x14ac:dyDescent="0.35">
      <c r="B29" s="95"/>
      <c r="C29" s="96"/>
      <c r="D29" s="103"/>
      <c r="E29" s="98"/>
      <c r="F29" s="98" t="s">
        <v>162</v>
      </c>
      <c r="G29" s="98"/>
      <c r="H29" s="139">
        <v>-148957.23000000001</v>
      </c>
      <c r="I29" s="140"/>
      <c r="J29" s="139">
        <v>-240591.18</v>
      </c>
      <c r="K29" s="140"/>
      <c r="L29" s="104"/>
      <c r="M29" s="97"/>
    </row>
    <row r="30" spans="2:13" ht="21.75" hidden="1" customHeight="1" x14ac:dyDescent="0.35">
      <c r="B30" s="95"/>
      <c r="C30" s="96"/>
      <c r="D30" s="103"/>
      <c r="E30" s="98"/>
      <c r="F30" s="98"/>
      <c r="G30" s="106"/>
      <c r="H30" s="141"/>
      <c r="I30" s="140"/>
      <c r="J30" s="142"/>
      <c r="K30" s="140"/>
      <c r="L30" s="104"/>
      <c r="M30" s="97"/>
    </row>
    <row r="31" spans="2:13" ht="21.75" customHeight="1" x14ac:dyDescent="0.35">
      <c r="B31" s="95"/>
      <c r="C31" s="96"/>
      <c r="D31" s="103"/>
      <c r="E31" s="98"/>
      <c r="F31" s="98" t="s">
        <v>163</v>
      </c>
      <c r="G31" s="107" t="s">
        <v>0</v>
      </c>
      <c r="H31" s="143">
        <f>+H19+H21</f>
        <v>954294.6400000006</v>
      </c>
      <c r="I31" s="140"/>
      <c r="J31" s="143">
        <f>+J19+J21</f>
        <v>425977.89999999851</v>
      </c>
      <c r="K31" s="140"/>
      <c r="L31" s="104"/>
      <c r="M31" s="97"/>
    </row>
    <row r="32" spans="2:13" ht="21.75" customHeight="1" x14ac:dyDescent="0.35">
      <c r="B32" s="95"/>
      <c r="C32" s="96"/>
      <c r="D32" s="103"/>
      <c r="E32" s="98"/>
      <c r="F32" s="98"/>
      <c r="G32" s="98"/>
      <c r="H32" s="139"/>
      <c r="I32" s="140"/>
      <c r="J32" s="136"/>
      <c r="K32" s="140"/>
      <c r="L32" s="104"/>
      <c r="M32" s="97"/>
    </row>
    <row r="33" spans="2:13" ht="21.75" customHeight="1" x14ac:dyDescent="0.35">
      <c r="B33" s="95"/>
      <c r="C33" s="96"/>
      <c r="D33" s="103"/>
      <c r="E33" s="98" t="s">
        <v>164</v>
      </c>
      <c r="F33" s="98"/>
      <c r="G33" s="98"/>
      <c r="H33" s="139"/>
      <c r="I33" s="140"/>
      <c r="J33" s="136"/>
      <c r="K33" s="140"/>
      <c r="L33" s="104"/>
      <c r="M33" s="97"/>
    </row>
    <row r="34" spans="2:13" ht="21.75" customHeight="1" x14ac:dyDescent="0.35">
      <c r="B34" s="95"/>
      <c r="C34" s="96"/>
      <c r="D34" s="103"/>
      <c r="E34" s="98"/>
      <c r="F34" s="98" t="s">
        <v>165</v>
      </c>
      <c r="G34" s="98"/>
      <c r="H34" s="139">
        <v>-18666.439999999999</v>
      </c>
      <c r="I34" s="140"/>
      <c r="J34" s="139">
        <v>-13392.36</v>
      </c>
      <c r="K34" s="140"/>
      <c r="L34" s="104"/>
      <c r="M34" s="97"/>
    </row>
    <row r="35" spans="2:13" ht="21.75" customHeight="1" x14ac:dyDescent="0.35">
      <c r="B35" s="95"/>
      <c r="C35" s="96"/>
      <c r="D35" s="103"/>
      <c r="E35" s="98"/>
      <c r="F35" s="98" t="s">
        <v>166</v>
      </c>
      <c r="G35" s="98"/>
      <c r="H35" s="142">
        <v>-531000</v>
      </c>
      <c r="I35" s="140"/>
      <c r="J35" s="142">
        <v>12925.81</v>
      </c>
      <c r="K35" s="140"/>
      <c r="L35" s="104"/>
      <c r="M35" s="97"/>
    </row>
    <row r="36" spans="2:13" ht="21.75" hidden="1" customHeight="1" x14ac:dyDescent="0.35">
      <c r="B36" s="95"/>
      <c r="C36" s="96"/>
      <c r="D36" s="103"/>
      <c r="E36" s="98"/>
      <c r="F36" s="98" t="s">
        <v>183</v>
      </c>
      <c r="G36" s="106"/>
      <c r="H36" s="136">
        <v>0</v>
      </c>
      <c r="I36" s="140"/>
      <c r="J36" s="142"/>
      <c r="K36" s="140"/>
      <c r="L36" s="104"/>
      <c r="M36" s="97"/>
    </row>
    <row r="37" spans="2:13" ht="21.75" customHeight="1" x14ac:dyDescent="0.35">
      <c r="B37" s="95"/>
      <c r="C37" s="96"/>
      <c r="D37" s="103"/>
      <c r="E37" s="98"/>
      <c r="F37" s="98" t="s">
        <v>167</v>
      </c>
      <c r="G37" s="107" t="s">
        <v>0</v>
      </c>
      <c r="H37" s="144">
        <f>SUM(H34:H36)</f>
        <v>-549666.43999999994</v>
      </c>
      <c r="I37" s="140"/>
      <c r="J37" s="144">
        <f>SUM(J34:J36)</f>
        <v>-466.55000000000109</v>
      </c>
      <c r="K37" s="140"/>
      <c r="L37" s="104"/>
      <c r="M37" s="97"/>
    </row>
    <row r="38" spans="2:13" ht="21.75" customHeight="1" x14ac:dyDescent="0.35">
      <c r="B38" s="95"/>
      <c r="C38" s="96"/>
      <c r="D38" s="103"/>
      <c r="E38" s="98"/>
      <c r="F38" s="98"/>
      <c r="G38" s="98"/>
      <c r="H38" s="136"/>
      <c r="I38" s="140"/>
      <c r="J38" s="136"/>
      <c r="K38" s="140"/>
      <c r="L38" s="104"/>
      <c r="M38" s="97"/>
    </row>
    <row r="39" spans="2:13" ht="21.75" customHeight="1" x14ac:dyDescent="0.35">
      <c r="B39" s="95"/>
      <c r="C39" s="96"/>
      <c r="D39" s="103"/>
      <c r="E39" s="98" t="s">
        <v>168</v>
      </c>
      <c r="F39" s="98"/>
      <c r="G39" s="98"/>
      <c r="H39" s="136"/>
      <c r="I39" s="140"/>
      <c r="J39" s="136"/>
      <c r="K39" s="140"/>
      <c r="L39" s="104"/>
      <c r="M39" s="97"/>
    </row>
    <row r="40" spans="2:13" ht="21.75" customHeight="1" x14ac:dyDescent="0.35">
      <c r="B40" s="95"/>
      <c r="C40" s="96"/>
      <c r="D40" s="103"/>
      <c r="E40" s="98"/>
      <c r="F40" s="98" t="s">
        <v>169</v>
      </c>
      <c r="G40" s="98"/>
      <c r="H40" s="136">
        <v>1803246.66</v>
      </c>
      <c r="I40" s="140"/>
      <c r="J40" s="136">
        <v>1787623.06</v>
      </c>
      <c r="K40" s="140"/>
      <c r="L40" s="104"/>
      <c r="M40" s="97"/>
    </row>
    <row r="41" spans="2:13" ht="21.75" customHeight="1" x14ac:dyDescent="0.35">
      <c r="B41" s="95"/>
      <c r="C41" s="96"/>
      <c r="D41" s="103"/>
      <c r="E41" s="98"/>
      <c r="F41" s="98" t="s">
        <v>217</v>
      </c>
      <c r="G41" s="98"/>
      <c r="H41" s="136">
        <v>531000</v>
      </c>
      <c r="I41" s="140"/>
      <c r="J41" s="136">
        <v>2636920.0699999998</v>
      </c>
      <c r="K41" s="140"/>
      <c r="L41" s="104"/>
      <c r="M41" s="97"/>
    </row>
    <row r="42" spans="2:13" ht="28.5" customHeight="1" x14ac:dyDescent="0.35">
      <c r="B42" s="95"/>
      <c r="C42" s="96"/>
      <c r="D42" s="103"/>
      <c r="E42" s="98"/>
      <c r="F42" s="98" t="s">
        <v>170</v>
      </c>
      <c r="G42" s="98"/>
      <c r="H42" s="136">
        <v>-910000</v>
      </c>
      <c r="I42" s="140"/>
      <c r="J42" s="136">
        <v>-580000</v>
      </c>
      <c r="K42" s="140"/>
      <c r="L42" s="104"/>
      <c r="M42" s="97"/>
    </row>
    <row r="43" spans="2:13" ht="21.75" hidden="1" customHeight="1" x14ac:dyDescent="0.35">
      <c r="B43" s="95"/>
      <c r="C43" s="96"/>
      <c r="D43" s="103"/>
      <c r="E43" s="98"/>
      <c r="F43" s="98" t="s">
        <v>184</v>
      </c>
      <c r="G43" s="98"/>
      <c r="H43" s="136">
        <v>0</v>
      </c>
      <c r="I43" s="140"/>
      <c r="J43" s="136">
        <v>0</v>
      </c>
      <c r="K43" s="140"/>
      <c r="L43" s="104"/>
      <c r="M43" s="97"/>
    </row>
    <row r="44" spans="2:13" ht="21.75" customHeight="1" x14ac:dyDescent="0.35">
      <c r="B44" s="95"/>
      <c r="C44" s="96"/>
      <c r="D44" s="103"/>
      <c r="E44" s="98"/>
      <c r="F44" s="98" t="s">
        <v>171</v>
      </c>
      <c r="G44" s="98"/>
      <c r="H44" s="136">
        <f>-2026806.54-531000</f>
        <v>-2557806.54</v>
      </c>
      <c r="I44" s="140"/>
      <c r="J44" s="136">
        <v>-4275510.07</v>
      </c>
      <c r="K44" s="140"/>
      <c r="L44" s="104"/>
      <c r="M44" s="97"/>
    </row>
    <row r="45" spans="2:13" ht="21.75" customHeight="1" x14ac:dyDescent="0.35">
      <c r="B45" s="95"/>
      <c r="C45" s="96"/>
      <c r="D45" s="103"/>
      <c r="E45" s="98"/>
      <c r="F45" s="98" t="s">
        <v>172</v>
      </c>
      <c r="G45" s="107" t="s">
        <v>0</v>
      </c>
      <c r="H45" s="144">
        <f>SUM(H40:H44)</f>
        <v>-1133559.8799999999</v>
      </c>
      <c r="I45" s="140"/>
      <c r="J45" s="144">
        <f>SUM(J40:J44)</f>
        <v>-430966.94000000041</v>
      </c>
      <c r="K45" s="140"/>
      <c r="L45" s="104"/>
      <c r="M45" s="97"/>
    </row>
    <row r="46" spans="2:13" ht="21.75" customHeight="1" x14ac:dyDescent="0.35">
      <c r="B46" s="95"/>
      <c r="C46" s="96"/>
      <c r="D46" s="103"/>
      <c r="E46" s="98"/>
      <c r="F46" s="98"/>
      <c r="G46" s="98"/>
      <c r="H46" s="136"/>
      <c r="I46" s="140"/>
      <c r="J46" s="136"/>
      <c r="K46" s="140"/>
      <c r="L46" s="104"/>
      <c r="M46" s="97"/>
    </row>
    <row r="47" spans="2:13" ht="21.75" customHeight="1" x14ac:dyDescent="0.35">
      <c r="B47" s="95"/>
      <c r="C47" s="96"/>
      <c r="D47" s="103"/>
      <c r="E47" s="98" t="s">
        <v>173</v>
      </c>
      <c r="F47" s="98"/>
      <c r="G47" s="98"/>
      <c r="H47" s="136">
        <f>+H31+H37+H45</f>
        <v>-728931.67999999924</v>
      </c>
      <c r="I47" s="140"/>
      <c r="J47" s="136">
        <f>+J31+J37+J45</f>
        <v>-5455.5900000018883</v>
      </c>
      <c r="K47" s="140"/>
      <c r="L47" s="104"/>
      <c r="M47" s="97"/>
    </row>
    <row r="48" spans="2:13" ht="21.75" customHeight="1" x14ac:dyDescent="0.35">
      <c r="B48" s="95"/>
      <c r="C48" s="96"/>
      <c r="D48" s="103"/>
      <c r="E48" s="98" t="s">
        <v>174</v>
      </c>
      <c r="F48" s="98"/>
      <c r="G48" s="106"/>
      <c r="H48" s="136">
        <f>+J49</f>
        <v>1177268.1899999981</v>
      </c>
      <c r="I48" s="140"/>
      <c r="J48" s="136">
        <v>1182723.78</v>
      </c>
      <c r="K48" s="140"/>
      <c r="L48" s="104"/>
      <c r="M48" s="97"/>
    </row>
    <row r="49" spans="2:13" ht="21.75" customHeight="1" thickBot="1" x14ac:dyDescent="0.4">
      <c r="B49" s="95"/>
      <c r="C49" s="96"/>
      <c r="D49" s="103"/>
      <c r="E49" s="98"/>
      <c r="F49" s="98" t="s">
        <v>175</v>
      </c>
      <c r="G49" s="441" t="s">
        <v>0</v>
      </c>
      <c r="H49" s="442">
        <f>SUM(H47:H48)</f>
        <v>448336.50999999885</v>
      </c>
      <c r="I49" s="140"/>
      <c r="J49" s="442">
        <f>SUM(J47:J48)</f>
        <v>1177268.1899999981</v>
      </c>
      <c r="K49" s="140"/>
      <c r="L49" s="104"/>
      <c r="M49" s="97"/>
    </row>
    <row r="50" spans="2:13" ht="8.25" customHeight="1" thickTop="1" x14ac:dyDescent="0.35">
      <c r="B50" s="95"/>
      <c r="C50" s="96"/>
      <c r="D50" s="108"/>
      <c r="E50" s="106"/>
      <c r="F50" s="106"/>
      <c r="G50" s="106"/>
      <c r="H50" s="142"/>
      <c r="I50" s="106"/>
      <c r="J50" s="142"/>
      <c r="K50" s="106"/>
      <c r="L50" s="109"/>
      <c r="M50" s="97"/>
    </row>
    <row r="51" spans="2:13" ht="18" x14ac:dyDescent="0.35">
      <c r="B51" s="95"/>
      <c r="C51" s="96"/>
      <c r="D51" s="96"/>
      <c r="E51" s="98"/>
      <c r="F51" s="98"/>
      <c r="G51" s="98"/>
      <c r="H51" s="136"/>
      <c r="I51" s="98"/>
      <c r="J51" s="136"/>
      <c r="K51" s="98"/>
      <c r="L51" s="98"/>
      <c r="M51" s="97"/>
    </row>
    <row r="52" spans="2:13" ht="15" x14ac:dyDescent="0.2">
      <c r="B52" s="95"/>
      <c r="C52" s="96"/>
      <c r="D52" s="96"/>
      <c r="E52" s="96"/>
      <c r="F52" s="96"/>
      <c r="G52" s="96"/>
      <c r="H52" s="135"/>
      <c r="I52" s="96"/>
      <c r="J52" s="135"/>
      <c r="K52" s="96"/>
      <c r="L52" s="96"/>
      <c r="M52" s="97"/>
    </row>
    <row r="53" spans="2:13" ht="15" x14ac:dyDescent="0.2">
      <c r="B53" s="95"/>
      <c r="C53" s="96"/>
      <c r="D53" s="96"/>
      <c r="E53" s="96"/>
      <c r="F53" s="96"/>
      <c r="G53" s="96"/>
      <c r="H53" s="135"/>
      <c r="I53" s="96"/>
      <c r="J53" s="135"/>
      <c r="K53" s="96"/>
      <c r="L53" s="96"/>
      <c r="M53" s="97"/>
    </row>
    <row r="54" spans="2:13" ht="15" x14ac:dyDescent="0.2">
      <c r="B54" s="95"/>
      <c r="C54" s="96"/>
      <c r="D54" s="96"/>
      <c r="E54" s="96"/>
      <c r="F54" s="96"/>
      <c r="G54" s="96"/>
      <c r="H54" s="135"/>
      <c r="I54" s="96"/>
      <c r="J54" s="135"/>
      <c r="K54" s="96"/>
      <c r="L54" s="96"/>
      <c r="M54" s="97"/>
    </row>
    <row r="55" spans="2:13" ht="15" x14ac:dyDescent="0.2">
      <c r="B55" s="95"/>
      <c r="C55" s="96"/>
      <c r="D55" s="96"/>
      <c r="E55" s="96"/>
      <c r="F55" s="96"/>
      <c r="G55" s="96"/>
      <c r="H55" s="135"/>
      <c r="I55" s="96"/>
      <c r="J55" s="135"/>
      <c r="K55" s="96"/>
      <c r="L55" s="96"/>
      <c r="M55" s="97"/>
    </row>
    <row r="56" spans="2:13" ht="15" x14ac:dyDescent="0.2">
      <c r="B56" s="95"/>
      <c r="C56" s="96"/>
      <c r="D56" s="96"/>
      <c r="E56" s="96"/>
      <c r="F56" s="96"/>
      <c r="G56" s="96"/>
      <c r="H56" s="135"/>
      <c r="I56" s="96"/>
      <c r="J56" s="135"/>
      <c r="K56" s="96"/>
      <c r="L56" s="96"/>
      <c r="M56" s="97"/>
    </row>
    <row r="57" spans="2:13" ht="18" x14ac:dyDescent="0.35">
      <c r="B57" s="95"/>
      <c r="C57" s="145" t="s">
        <v>216</v>
      </c>
      <c r="D57" s="98"/>
      <c r="E57" s="98"/>
      <c r="F57" s="12"/>
      <c r="G57" s="98"/>
      <c r="H57" s="136"/>
      <c r="I57" s="98"/>
      <c r="J57" s="146"/>
      <c r="K57" s="12"/>
      <c r="L57" s="98"/>
      <c r="M57" s="97"/>
    </row>
    <row r="58" spans="2:13" ht="15" x14ac:dyDescent="0.2">
      <c r="B58" s="95"/>
      <c r="C58" s="96"/>
      <c r="D58" s="96"/>
      <c r="E58" s="96"/>
      <c r="F58" s="96"/>
      <c r="G58" s="96"/>
      <c r="H58" s="135"/>
      <c r="I58" s="96"/>
      <c r="J58" s="135"/>
      <c r="K58" s="96"/>
      <c r="L58" s="96"/>
      <c r="M58" s="97"/>
    </row>
    <row r="59" spans="2:13" ht="15.75" thickBot="1" x14ac:dyDescent="0.25">
      <c r="B59" s="110"/>
      <c r="C59" s="111"/>
      <c r="D59" s="111"/>
      <c r="E59" s="111"/>
      <c r="F59" s="111"/>
      <c r="G59" s="111"/>
      <c r="H59" s="147"/>
      <c r="I59" s="111"/>
      <c r="J59" s="147"/>
      <c r="K59" s="111"/>
      <c r="L59" s="111"/>
      <c r="M59" s="112"/>
    </row>
    <row r="69" spans="8:14" x14ac:dyDescent="0.2">
      <c r="J69" s="361"/>
      <c r="N69" s="359"/>
    </row>
    <row r="70" spans="8:14" x14ac:dyDescent="0.2">
      <c r="H70" s="360"/>
    </row>
    <row r="71" spans="8:14" x14ac:dyDescent="0.2">
      <c r="N71" s="362"/>
    </row>
  </sheetData>
  <mergeCells count="4">
    <mergeCell ref="E4:L4"/>
    <mergeCell ref="E6:L6"/>
    <mergeCell ref="E7:K7"/>
    <mergeCell ref="E8:K8"/>
  </mergeCells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Balance-Anexo1</vt:lpstr>
      <vt:lpstr>Resultados-Anexo2A</vt:lpstr>
      <vt:lpstr>Balance-Anexo1A</vt:lpstr>
      <vt:lpstr>Resultados-Anexo 2</vt:lpstr>
      <vt:lpstr>Cambios Patrimonio</vt:lpstr>
      <vt:lpstr>Flujo de Efectivo 2015</vt:lpstr>
      <vt:lpstr>'Balance-Anexo1'!Área_de_impresión</vt:lpstr>
      <vt:lpstr>'Balance-Anexo1A'!Área_de_impresión</vt:lpstr>
      <vt:lpstr>'Resultados-Anexo 2'!Área_de_impresión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melgar</cp:lastModifiedBy>
  <cp:lastPrinted>2016-03-07T22:22:06Z</cp:lastPrinted>
  <dcterms:created xsi:type="dcterms:W3CDTF">2004-04-13T04:53:39Z</dcterms:created>
  <dcterms:modified xsi:type="dcterms:W3CDTF">2016-03-30T16:05:48Z</dcterms:modified>
</cp:coreProperties>
</file>