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4505" windowHeight="9915"/>
  </bookViews>
  <sheets>
    <sheet name="Balance-Anexo1" sheetId="1" r:id="rId1"/>
    <sheet name="Resultados-Anexo2A" sheetId="6" r:id="rId2"/>
    <sheet name="Balance-Anexo1A" sheetId="5" r:id="rId3"/>
    <sheet name="Cambios Patrimonio" sheetId="8" r:id="rId4"/>
    <sheet name="Flujo de Efectivo 2014" sheetId="9" r:id="rId5"/>
  </sheets>
  <definedNames>
    <definedName name="_xlnm.Print_Area" localSheetId="0">'Balance-Anexo1'!$B$2:$Q$58</definedName>
    <definedName name="_xlnm.Print_Area" localSheetId="2">'Balance-Anexo1A'!$A$1:$K$120</definedName>
    <definedName name="_xlnm.Print_Titles" localSheetId="2">'Balance-Anexo1A'!$1:$4</definedName>
  </definedNames>
  <calcPr calcId="145621"/>
</workbook>
</file>

<file path=xl/calcChain.xml><?xml version="1.0" encoding="utf-8"?>
<calcChain xmlns="http://schemas.openxmlformats.org/spreadsheetml/2006/main">
  <c r="J37" i="8" l="1"/>
  <c r="N27" i="1" l="1"/>
  <c r="H31" i="6" l="1"/>
  <c r="G30" i="6"/>
  <c r="I36" i="8" l="1"/>
  <c r="J15" i="8" l="1"/>
  <c r="D30" i="6"/>
  <c r="E30" i="6" l="1"/>
  <c r="E17" i="6"/>
  <c r="G108" i="5"/>
  <c r="G104" i="5"/>
  <c r="G102" i="5"/>
  <c r="G99" i="5"/>
  <c r="G94" i="5"/>
  <c r="G93" i="5"/>
  <c r="G83" i="5"/>
  <c r="G82" i="5" s="1"/>
  <c r="G75" i="5"/>
  <c r="G71" i="5"/>
  <c r="G79" i="5" s="1"/>
  <c r="G65" i="5"/>
  <c r="G57" i="5"/>
  <c r="G50" i="5"/>
  <c r="G47" i="5"/>
  <c r="G44" i="5" s="1"/>
  <c r="G37" i="5"/>
  <c r="G33" i="5"/>
  <c r="G28" i="5"/>
  <c r="G23" i="5"/>
  <c r="G22" i="5"/>
  <c r="G21" i="5" s="1"/>
  <c r="G18" i="5"/>
  <c r="G13" i="5" s="1"/>
  <c r="G7" i="5" l="1"/>
  <c r="G60" i="5" l="1"/>
  <c r="L17" i="1" l="1"/>
  <c r="L16" i="1"/>
  <c r="F104" i="5"/>
  <c r="L35" i="1"/>
  <c r="L27" i="1"/>
  <c r="E27" i="6"/>
  <c r="D27" i="6"/>
  <c r="F31" i="6"/>
  <c r="J51" i="5"/>
  <c r="J52" i="5"/>
  <c r="J53" i="5"/>
  <c r="J54" i="5"/>
  <c r="J55" i="5"/>
  <c r="I93" i="5"/>
  <c r="I83" i="5" s="1"/>
  <c r="I82" i="5"/>
  <c r="H14" i="6"/>
  <c r="H13" i="6"/>
  <c r="J10" i="8"/>
  <c r="L28" i="1"/>
  <c r="L18" i="1"/>
  <c r="J21" i="9"/>
  <c r="H24" i="5"/>
  <c r="H25" i="5"/>
  <c r="H26" i="5"/>
  <c r="L19" i="1"/>
  <c r="F13" i="6"/>
  <c r="F14" i="6"/>
  <c r="H72" i="5"/>
  <c r="E9" i="6"/>
  <c r="H66" i="5"/>
  <c r="H67" i="5"/>
  <c r="H68" i="5"/>
  <c r="H69" i="5"/>
  <c r="H21" i="9"/>
  <c r="J105" i="5"/>
  <c r="F93" i="5"/>
  <c r="E29" i="8"/>
  <c r="J29" i="8"/>
  <c r="G29" i="8"/>
  <c r="H32" i="8"/>
  <c r="K32" i="8" s="1"/>
  <c r="G35" i="8"/>
  <c r="F35" i="8"/>
  <c r="F29" i="8"/>
  <c r="G26" i="8"/>
  <c r="F26" i="8"/>
  <c r="G22" i="8"/>
  <c r="F22" i="8"/>
  <c r="G10" i="8"/>
  <c r="F10" i="8"/>
  <c r="H48" i="5"/>
  <c r="D9" i="6"/>
  <c r="F102" i="5"/>
  <c r="I35" i="1" s="1"/>
  <c r="H105" i="5"/>
  <c r="H77" i="5"/>
  <c r="I65" i="5"/>
  <c r="I57" i="5"/>
  <c r="N19" i="1"/>
  <c r="I47" i="5"/>
  <c r="I44" i="5"/>
  <c r="N17" i="1" s="1"/>
  <c r="H28" i="6"/>
  <c r="G17" i="6"/>
  <c r="G27" i="6"/>
  <c r="G9" i="6"/>
  <c r="G23" i="6" s="1"/>
  <c r="I108" i="5"/>
  <c r="I102" i="5"/>
  <c r="I94" i="5"/>
  <c r="I71" i="5"/>
  <c r="I99" i="5"/>
  <c r="I50" i="5"/>
  <c r="N18" i="1"/>
  <c r="I33" i="5"/>
  <c r="I28" i="5"/>
  <c r="I23" i="5"/>
  <c r="I18" i="5"/>
  <c r="I13" i="5" s="1"/>
  <c r="N15" i="1" s="1"/>
  <c r="I7" i="5"/>
  <c r="N14" i="1"/>
  <c r="E35" i="6"/>
  <c r="N36" i="1"/>
  <c r="J66" i="5"/>
  <c r="G35" i="6"/>
  <c r="G39" i="6" s="1"/>
  <c r="J19" i="9"/>
  <c r="J31" i="9" s="1"/>
  <c r="J45" i="9"/>
  <c r="J37" i="9"/>
  <c r="H45" i="9"/>
  <c r="H37" i="9"/>
  <c r="I35" i="8"/>
  <c r="I29" i="8"/>
  <c r="E26" i="8"/>
  <c r="H27" i="8"/>
  <c r="J26" i="8"/>
  <c r="I26" i="8"/>
  <c r="E22" i="8"/>
  <c r="J22" i="8"/>
  <c r="I22" i="8"/>
  <c r="H25" i="8"/>
  <c r="K25" i="8" s="1"/>
  <c r="J100" i="5"/>
  <c r="N37" i="1"/>
  <c r="H93" i="5"/>
  <c r="L37" i="1"/>
  <c r="L36" i="1"/>
  <c r="I37" i="1"/>
  <c r="I36" i="1"/>
  <c r="D35" i="6"/>
  <c r="D39" i="6" s="1"/>
  <c r="J32" i="6" s="1"/>
  <c r="H109" i="5"/>
  <c r="H84" i="5"/>
  <c r="H85" i="5"/>
  <c r="H86" i="5"/>
  <c r="H87" i="5"/>
  <c r="H88" i="5"/>
  <c r="H89" i="5"/>
  <c r="H90" i="5"/>
  <c r="H91" i="5"/>
  <c r="H92" i="5"/>
  <c r="H95" i="5"/>
  <c r="H96" i="5"/>
  <c r="H97" i="5"/>
  <c r="F99" i="5"/>
  <c r="J99" i="5"/>
  <c r="H104" i="5"/>
  <c r="H106" i="5"/>
  <c r="H100" i="5"/>
  <c r="F94" i="5"/>
  <c r="F65" i="5"/>
  <c r="I26" i="1" s="1"/>
  <c r="F71" i="5"/>
  <c r="I27" i="1" s="1"/>
  <c r="H37" i="8"/>
  <c r="H23" i="8"/>
  <c r="H24" i="8"/>
  <c r="K24" i="8" s="1"/>
  <c r="J26" i="5"/>
  <c r="J31" i="5"/>
  <c r="J109" i="5"/>
  <c r="J106" i="5"/>
  <c r="J104" i="5"/>
  <c r="J103" i="5"/>
  <c r="J84" i="5"/>
  <c r="J85" i="5"/>
  <c r="J86" i="5"/>
  <c r="J87" i="5"/>
  <c r="J88" i="5"/>
  <c r="J89" i="5"/>
  <c r="J90" i="5"/>
  <c r="J91" i="5"/>
  <c r="J92" i="5"/>
  <c r="J95" i="5"/>
  <c r="J96" i="5"/>
  <c r="J94" i="5"/>
  <c r="J97" i="5"/>
  <c r="J68" i="5"/>
  <c r="J67" i="5"/>
  <c r="J69" i="5"/>
  <c r="J72" i="5"/>
  <c r="J71" i="5"/>
  <c r="J73" i="5"/>
  <c r="J76" i="5"/>
  <c r="J78" i="5"/>
  <c r="J29" i="5"/>
  <c r="J30" i="5"/>
  <c r="J32" i="5"/>
  <c r="J24" i="5"/>
  <c r="J25" i="5"/>
  <c r="J27" i="5"/>
  <c r="J39" i="5"/>
  <c r="J40" i="5"/>
  <c r="J41" i="5"/>
  <c r="J34" i="5"/>
  <c r="J35" i="5"/>
  <c r="J36" i="5"/>
  <c r="J42" i="5"/>
  <c r="J48" i="5"/>
  <c r="J45" i="5"/>
  <c r="J46" i="5"/>
  <c r="J8" i="5"/>
  <c r="J9" i="5"/>
  <c r="J10" i="5"/>
  <c r="J11" i="5"/>
  <c r="J14" i="5"/>
  <c r="J15" i="5"/>
  <c r="J16" i="5"/>
  <c r="J17" i="5"/>
  <c r="J19" i="5"/>
  <c r="J58" i="5"/>
  <c r="J59" i="5"/>
  <c r="H33" i="8"/>
  <c r="K33" i="8"/>
  <c r="H30" i="8"/>
  <c r="K30" i="8"/>
  <c r="H31" i="8"/>
  <c r="H29" i="8"/>
  <c r="E10" i="8"/>
  <c r="E9" i="8"/>
  <c r="E38" i="8" s="1"/>
  <c r="E35" i="8"/>
  <c r="N35" i="1"/>
  <c r="H36" i="8"/>
  <c r="H11" i="8"/>
  <c r="H12" i="8"/>
  <c r="K12" i="8"/>
  <c r="H13" i="8"/>
  <c r="K13" i="8"/>
  <c r="H14" i="8"/>
  <c r="K14" i="8"/>
  <c r="H15" i="8"/>
  <c r="K15" i="8"/>
  <c r="H16" i="8"/>
  <c r="K16" i="8"/>
  <c r="H17" i="8"/>
  <c r="K17" i="8"/>
  <c r="H18" i="8"/>
  <c r="K18" i="8"/>
  <c r="H19" i="8"/>
  <c r="K19" i="8"/>
  <c r="H20" i="8"/>
  <c r="K20" i="8" s="1"/>
  <c r="H21" i="8"/>
  <c r="K21" i="8" s="1"/>
  <c r="I10" i="8"/>
  <c r="I9" i="8" s="1"/>
  <c r="I38" i="8" s="1"/>
  <c r="G9" i="8"/>
  <c r="G38" i="8" s="1"/>
  <c r="F23" i="5"/>
  <c r="F28" i="5"/>
  <c r="F37" i="5"/>
  <c r="F33" i="5"/>
  <c r="F7" i="5"/>
  <c r="I14" i="1" s="1"/>
  <c r="F18" i="5"/>
  <c r="F13" i="5" s="1"/>
  <c r="I15" i="1" s="1"/>
  <c r="F47" i="5"/>
  <c r="F44" i="5" s="1"/>
  <c r="I17" i="1" s="1"/>
  <c r="F50" i="5"/>
  <c r="I18" i="1" s="1"/>
  <c r="F57" i="5"/>
  <c r="I19" i="1" s="1"/>
  <c r="H40" i="5"/>
  <c r="H31" i="5"/>
  <c r="D17" i="6"/>
  <c r="H19" i="5"/>
  <c r="H10" i="6"/>
  <c r="H11" i="6"/>
  <c r="H12" i="6"/>
  <c r="H15" i="6"/>
  <c r="H18" i="6"/>
  <c r="H19" i="6"/>
  <c r="H20" i="6"/>
  <c r="H17" i="6" s="1"/>
  <c r="H29" i="6"/>
  <c r="H32" i="6"/>
  <c r="H36" i="6"/>
  <c r="H35" i="6" s="1"/>
  <c r="F36" i="6"/>
  <c r="F32" i="6"/>
  <c r="F29" i="6"/>
  <c r="F28" i="6"/>
  <c r="F15" i="6"/>
  <c r="F12" i="6"/>
  <c r="F11" i="6"/>
  <c r="H76" i="5"/>
  <c r="H78" i="5"/>
  <c r="H73" i="5"/>
  <c r="H51" i="5"/>
  <c r="H52" i="5"/>
  <c r="H53" i="5"/>
  <c r="H54" i="5"/>
  <c r="H55" i="5"/>
  <c r="H8" i="5"/>
  <c r="H9" i="5"/>
  <c r="H10" i="5"/>
  <c r="H11" i="5"/>
  <c r="H14" i="5"/>
  <c r="H15" i="5"/>
  <c r="H16" i="5"/>
  <c r="H17" i="5"/>
  <c r="H38" i="5"/>
  <c r="H39" i="5"/>
  <c r="H41" i="5"/>
  <c r="H34" i="5"/>
  <c r="H35" i="5"/>
  <c r="H36" i="5"/>
  <c r="H29" i="5"/>
  <c r="H30" i="5"/>
  <c r="H32" i="5"/>
  <c r="H27" i="5"/>
  <c r="H42" i="5"/>
  <c r="H59" i="5"/>
  <c r="H58" i="5"/>
  <c r="H46" i="5"/>
  <c r="H45" i="5"/>
  <c r="J110" i="5"/>
  <c r="F108" i="5"/>
  <c r="F9" i="8"/>
  <c r="F38" i="8" s="1"/>
  <c r="L26" i="1"/>
  <c r="L30" i="1" s="1"/>
  <c r="H110" i="5"/>
  <c r="H108" i="5" s="1"/>
  <c r="J38" i="5"/>
  <c r="I37" i="5"/>
  <c r="I22" i="5"/>
  <c r="I21" i="5" s="1"/>
  <c r="N16" i="1" s="1"/>
  <c r="H30" i="6"/>
  <c r="N26" i="1"/>
  <c r="F83" i="5"/>
  <c r="F82" i="5" s="1"/>
  <c r="F75" i="5"/>
  <c r="F30" i="6"/>
  <c r="K31" i="8"/>
  <c r="H103" i="5"/>
  <c r="H99" i="5"/>
  <c r="I75" i="5"/>
  <c r="N28" i="1" s="1"/>
  <c r="J77" i="5"/>
  <c r="F10" i="6"/>
  <c r="H35" i="8"/>
  <c r="H57" i="5"/>
  <c r="H65" i="5"/>
  <c r="J9" i="8"/>
  <c r="J93" i="5"/>
  <c r="F20" i="6"/>
  <c r="F9" i="6"/>
  <c r="L14" i="1"/>
  <c r="G111" i="5"/>
  <c r="G113" i="5" s="1"/>
  <c r="L34" i="1"/>
  <c r="L39" i="1" s="1"/>
  <c r="L42" i="1" s="1"/>
  <c r="J18" i="5" l="1"/>
  <c r="J13" i="5" s="1"/>
  <c r="F35" i="6"/>
  <c r="E39" i="6"/>
  <c r="H27" i="6"/>
  <c r="H39" i="6" s="1"/>
  <c r="J57" i="5"/>
  <c r="H23" i="5"/>
  <c r="J50" i="5"/>
  <c r="F27" i="6"/>
  <c r="F39" i="6" s="1"/>
  <c r="H102" i="5"/>
  <c r="J102" i="5"/>
  <c r="H47" i="5"/>
  <c r="H44" i="5" s="1"/>
  <c r="H94" i="5"/>
  <c r="H28" i="5"/>
  <c r="E23" i="6"/>
  <c r="E42" i="6" s="1"/>
  <c r="J37" i="5"/>
  <c r="J33" i="5"/>
  <c r="J23" i="5"/>
  <c r="H33" i="5"/>
  <c r="H75" i="5"/>
  <c r="H37" i="5"/>
  <c r="F17" i="6"/>
  <c r="F23" i="6" s="1"/>
  <c r="H71" i="5"/>
  <c r="H7" i="5"/>
  <c r="D23" i="6"/>
  <c r="J10" i="6" s="1"/>
  <c r="H9" i="6"/>
  <c r="H23" i="6" s="1"/>
  <c r="J108" i="5"/>
  <c r="J47" i="5"/>
  <c r="J44" i="5" s="1"/>
  <c r="J28" i="5"/>
  <c r="F22" i="5"/>
  <c r="F21" i="5" s="1"/>
  <c r="F60" i="5" s="1"/>
  <c r="I28" i="1"/>
  <c r="I30" i="1" s="1"/>
  <c r="F79" i="5"/>
  <c r="N30" i="1"/>
  <c r="I60" i="5"/>
  <c r="I79" i="5"/>
  <c r="I34" i="1"/>
  <c r="I39" i="1" s="1"/>
  <c r="F111" i="5"/>
  <c r="H10" i="8"/>
  <c r="K11" i="8"/>
  <c r="K10" i="8" s="1"/>
  <c r="K29" i="8"/>
  <c r="O29" i="8" s="1"/>
  <c r="J7" i="5"/>
  <c r="K23" i="8"/>
  <c r="H22" i="8"/>
  <c r="K22" i="8" s="1"/>
  <c r="O22" i="8" s="1"/>
  <c r="H26" i="8"/>
  <c r="K26" i="8" s="1"/>
  <c r="O26" i="8" s="1"/>
  <c r="K27" i="8"/>
  <c r="J47" i="9"/>
  <c r="J49" i="9" s="1"/>
  <c r="N21" i="1"/>
  <c r="G42" i="6"/>
  <c r="I111" i="5"/>
  <c r="I113" i="5" s="1"/>
  <c r="N34" i="1"/>
  <c r="N39" i="1" s="1"/>
  <c r="L15" i="1"/>
  <c r="L21" i="1" s="1"/>
  <c r="H18" i="5"/>
  <c r="H13" i="5" s="1"/>
  <c r="H50" i="5"/>
  <c r="K36" i="8"/>
  <c r="J75" i="5"/>
  <c r="J65" i="5"/>
  <c r="J83" i="5"/>
  <c r="J82" i="5" s="1"/>
  <c r="H83" i="5"/>
  <c r="H42" i="6" l="1"/>
  <c r="H82" i="5"/>
  <c r="H111" i="5" s="1"/>
  <c r="H79" i="5"/>
  <c r="D42" i="6"/>
  <c r="F42" i="6" s="1"/>
  <c r="H22" i="5"/>
  <c r="H21" i="5" s="1"/>
  <c r="H60" i="5" s="1"/>
  <c r="J22" i="5"/>
  <c r="J21" i="5" s="1"/>
  <c r="K37" i="8"/>
  <c r="K35" i="8" s="1"/>
  <c r="O35" i="8" s="1"/>
  <c r="J111" i="5"/>
  <c r="J79" i="5"/>
  <c r="I16" i="1"/>
  <c r="I21" i="1" s="1"/>
  <c r="K9" i="8"/>
  <c r="O10" i="8"/>
  <c r="J60" i="5"/>
  <c r="H9" i="8"/>
  <c r="H38" i="8" s="1"/>
  <c r="F113" i="5"/>
  <c r="J113" i="5" s="1"/>
  <c r="H13" i="9"/>
  <c r="H19" i="9" s="1"/>
  <c r="H31" i="9" s="1"/>
  <c r="H47" i="9" s="1"/>
  <c r="H49" i="9" s="1"/>
  <c r="N42" i="1"/>
  <c r="I42" i="1"/>
  <c r="H113" i="5" l="1"/>
  <c r="J35" i="8"/>
  <c r="J38" i="8" s="1"/>
  <c r="K38" i="8"/>
  <c r="O9" i="8"/>
</calcChain>
</file>

<file path=xl/sharedStrings.xml><?xml version="1.0" encoding="utf-8"?>
<sst xmlns="http://schemas.openxmlformats.org/spreadsheetml/2006/main" count="280" uniqueCount="231">
  <si>
    <t>US$</t>
  </si>
  <si>
    <t>Pasivo:</t>
  </si>
  <si>
    <t>Patrimonio:</t>
  </si>
  <si>
    <t>Fondo de Saneamiento y Fortalecimiento Financiero (FOSAFFI)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</si>
  <si>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</si>
  <si>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</si>
  <si>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</si>
  <si>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</si>
  <si>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</si>
  <si>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>Superávit o Déficit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</si>
  <si>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</si>
  <si>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</si>
  <si>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</si>
  <si>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</si>
  <si>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</si>
  <si>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</si>
  <si>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</si>
  <si>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</si>
  <si>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</si>
  <si>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</si>
  <si>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</si>
  <si>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</si>
  <si>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</si>
  <si>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</si>
  <si>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</si>
  <si>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</si>
  <si>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</si>
  <si>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</si>
  <si>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</si>
  <si>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</si>
  <si>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</si>
  <si>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</si>
  <si>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</si>
  <si>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</si>
  <si>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</si>
  <si>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</si>
  <si>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</si>
  <si>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</si>
  <si>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</si>
  <si>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</si>
  <si>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</si>
  <si>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</si>
  <si>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</si>
  <si>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</si>
  <si>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</si>
  <si>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</si>
  <si>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</si>
  <si>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</si>
  <si>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</si>
  <si>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</si>
  <si>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</si>
  <si>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</si>
  <si>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</si>
  <si>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</si>
  <si>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</si>
  <si>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</si>
  <si>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</si>
  <si>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</si>
  <si>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</si>
  <si>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</si>
  <si>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</si>
  <si>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</si>
  <si>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</si>
  <si>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</si>
  <si>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</si>
  <si>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</si>
  <si>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</si>
  <si>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</si>
  <si>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</si>
  <si>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</si>
  <si>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</si>
  <si>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</si>
  <si>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</si>
  <si>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</si>
  <si>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</si>
  <si>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</si>
  <si>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</si>
  <si>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</si>
  <si>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</si>
  <si>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</si>
  <si>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</si>
  <si>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</si>
  <si>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</si>
  <si>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</si>
  <si>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</si>
  <si>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</si>
  <si>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</si>
  <si>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</si>
  <si>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</si>
  <si>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</si>
  <si>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</si>
  <si>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</si>
  <si>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</si>
  <si>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</si>
  <si>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</si>
  <si>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</si>
  <si>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</si>
  <si>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</si>
  <si>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</si>
  <si>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</si>
  <si>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</si>
  <si>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GASTOS NO DE OPERACION</t>
  </si>
  <si>
    <t>Otros Gastos</t>
  </si>
  <si>
    <t>TOTAL GASTOS</t>
  </si>
  <si>
    <t>VARIACION DEL PERIODO</t>
  </si>
  <si>
    <t>Total Cartera de Préstamos</t>
  </si>
  <si>
    <t>Balance General</t>
  </si>
  <si>
    <r>
      <t xml:space="preserve">      </t>
    </r>
    <r>
      <rPr>
        <b/>
        <u/>
        <sz val="11"/>
        <color indexed="8"/>
        <rFont val="Trebuchet MS"/>
        <family val="2"/>
      </rPr>
      <t>Pasivo y Patrimonio</t>
    </r>
  </si>
  <si>
    <t>VARIACIÓN DEL PERIODO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</si>
  <si>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</si>
  <si>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</si>
  <si>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</si>
  <si>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</si>
  <si>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</si>
  <si>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</si>
  <si>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</si>
  <si>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</si>
  <si>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</si>
  <si>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ESTADO DE CAMBIOS EN EL PATRIMONIO</t>
  </si>
  <si>
    <t>(EN US$ DOLARES)</t>
  </si>
  <si>
    <t>SALDOS AL</t>
  </si>
  <si>
    <t>AUMENTOS</t>
  </si>
  <si>
    <t>DISMINUCIONES</t>
  </si>
  <si>
    <t>Aportaciones Banco Central de Reserva</t>
  </si>
  <si>
    <t>Aporte Acciones</t>
  </si>
  <si>
    <t>Aporte Cartera de Préstamos</t>
  </si>
  <si>
    <t>Aporte Cartera EX CREDISA</t>
  </si>
  <si>
    <t>Aporte Activos Extraordinarios</t>
  </si>
  <si>
    <t>Aporte Presupuesto de Operación</t>
  </si>
  <si>
    <t>Aporte COPAL</t>
  </si>
  <si>
    <t>Aporte Acciones Básicas</t>
  </si>
  <si>
    <t xml:space="preserve">Aporte Crédito de Estabilización </t>
  </si>
  <si>
    <t>Aporte Equipo de Cómputo</t>
  </si>
  <si>
    <t>Otros Aportes de BCR</t>
  </si>
  <si>
    <t>Aporte Cédulas Hipotecarias</t>
  </si>
  <si>
    <t>Aportaciones Estado</t>
  </si>
  <si>
    <t>Aporte Bonos de Saneamiento</t>
  </si>
  <si>
    <t>Superavit o Déficit por Revaluación de Acciones</t>
  </si>
  <si>
    <t>Superavit o Déficit por Venta de Acciones</t>
  </si>
  <si>
    <t>Utilidad o Pérdida de Ejercicios Anteriores</t>
  </si>
  <si>
    <t>Utilidad o Pérdida del Presente Ejercicio</t>
  </si>
  <si>
    <t xml:space="preserve">             Presidente</t>
  </si>
  <si>
    <t>Gerente General</t>
  </si>
  <si>
    <t>Jefe Sección Contabilidad y Finanzas</t>
  </si>
  <si>
    <t>ESTADO DE FLUJOS DE EFECTIVO</t>
  </si>
  <si>
    <t>(Expresado en US$)</t>
  </si>
  <si>
    <t>Flujos de Efectivo provenientes de las actividades de Operación</t>
  </si>
  <si>
    <t>Conciliación entre la utilidad neta y el efectivo neto provenientes de las actividades de operación</t>
  </si>
  <si>
    <t>Depreciación y amortización</t>
  </si>
  <si>
    <t>Aumento de reserva de saneamiento de préstamos</t>
  </si>
  <si>
    <t>Aumento de reserva de saneamiento de Activos Extraordinarios</t>
  </si>
  <si>
    <t xml:space="preserve">                        Sub Total</t>
  </si>
  <si>
    <t>Cambios netos en activos y pasivos</t>
  </si>
  <si>
    <t>Disminución de intereses por cobrar</t>
  </si>
  <si>
    <t>Aumento en préstamos y descuentos</t>
  </si>
  <si>
    <t>Disminución (aumento) de activos extraordinarios</t>
  </si>
  <si>
    <t>Disminuicón (aumento ) de otras cuentas por cobrar</t>
  </si>
  <si>
    <t>Aumento de otros activos</t>
  </si>
  <si>
    <t>Disminución de otros pasivos</t>
  </si>
  <si>
    <t xml:space="preserve">      Efectivo neto provisto por las actividades de operación</t>
  </si>
  <si>
    <t>Flujos de Efectivo provenientes de las actividades de Inversión</t>
  </si>
  <si>
    <t>Adquisición de Mobiliario y Equipo</t>
  </si>
  <si>
    <t>Cobros (Adquisición) de títulos valores</t>
  </si>
  <si>
    <t xml:space="preserve">      Efectivo neto provisto por las actividades de inversión</t>
  </si>
  <si>
    <t>Flujos de Efectivo provenientes de las actividades de Financiamiento</t>
  </si>
  <si>
    <t>Aporte Presupuestario del Banco Central de Reserva</t>
  </si>
  <si>
    <t>Amortización de pagarés del Banco Central de Reserva</t>
  </si>
  <si>
    <t>Amortización de aportes del Banco Central de Reserva</t>
  </si>
  <si>
    <t xml:space="preserve">      Efectivo neto provisto por las actividades de Financiamiento</t>
  </si>
  <si>
    <t>Aumento (disminución) neto en el efectivo</t>
  </si>
  <si>
    <t>Efectivo y equivalentes al inicio del año</t>
  </si>
  <si>
    <t xml:space="preserve">      Efectivo y equivalente al final del año</t>
  </si>
  <si>
    <t>Superavit no realizado por Valuación de Aportes</t>
  </si>
  <si>
    <t>Donaciones</t>
  </si>
  <si>
    <t>Donaciones del Estado</t>
  </si>
  <si>
    <t>(2)</t>
  </si>
  <si>
    <t>Utilidad (Pérdida) Acumulada Ejercicios Anteriores</t>
  </si>
  <si>
    <t xml:space="preserve"> Otros Aportes BCR</t>
  </si>
  <si>
    <t>Utilidad o (Pérdida) Neta</t>
  </si>
  <si>
    <t>Aumento en intereses y comisiones por pagar</t>
  </si>
  <si>
    <t>Aumento en cuentas por pagar</t>
  </si>
  <si>
    <t>Donaciones del estado</t>
  </si>
  <si>
    <t>Amortización a intereses del Banco Central de Reserva</t>
  </si>
  <si>
    <t>Superavit o Déficit</t>
  </si>
  <si>
    <t>Cuentas por Pagar por Recup.  de Cartera</t>
  </si>
  <si>
    <t>Superavit  No Realizado por Revaluación de Activos Extraordinarios</t>
  </si>
  <si>
    <t>31/12/2012</t>
  </si>
  <si>
    <t>Superavit no realizado por Revaluación de Activos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</si>
  <si>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</si>
  <si>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</si>
  <si>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</si>
  <si>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</si>
  <si>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</si>
  <si>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</si>
  <si>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2013</t>
  </si>
  <si>
    <t>Diciembre 2013</t>
  </si>
  <si>
    <t>DICIEMBRE 2013</t>
  </si>
  <si>
    <t>31/12/2013</t>
  </si>
  <si>
    <t>31/12/2014</t>
  </si>
  <si>
    <t>Gastos por Reintegro de Dividendos</t>
  </si>
  <si>
    <t>NOVIEMBRE 2014</t>
  </si>
  <si>
    <t>Noviembre 2014</t>
  </si>
  <si>
    <t>DICIEMBRE 2014</t>
  </si>
  <si>
    <t>MOVIMIENTO DICIEMBRE</t>
  </si>
  <si>
    <t>Diciembre 2014</t>
  </si>
  <si>
    <t>Al  31 de Diciembre de 2014</t>
  </si>
  <si>
    <t>Presidente                   Gerente General             Jefe Sección Contabilidad y Finanzas        Auditoría Externa</t>
  </si>
  <si>
    <t xml:space="preserve"> Presidente              Gerente General            Jefe Sección Contabilidad y Finanzas         Auditoría Externa</t>
  </si>
  <si>
    <t>RESULTADOS DEL MES DE DICIEMBRE</t>
  </si>
  <si>
    <t>Auditoría Externa</t>
  </si>
  <si>
    <r>
      <t xml:space="preserve">INGRESOS DE OPERACIÓN </t>
    </r>
    <r>
      <rPr>
        <sz val="10"/>
        <rFont val="Century Gothic"/>
        <family val="2"/>
      </rPr>
      <t>(Nota 14)</t>
    </r>
  </si>
  <si>
    <r>
      <t xml:space="preserve">GASTOS DE OPERACIÓN </t>
    </r>
    <r>
      <rPr>
        <sz val="11"/>
        <rFont val="Century Gothic"/>
        <family val="2"/>
      </rPr>
      <t>(Nota 15)</t>
    </r>
  </si>
  <si>
    <r>
      <t xml:space="preserve">Efectivo y Equivalentes </t>
    </r>
    <r>
      <rPr>
        <sz val="9"/>
        <color indexed="8"/>
        <rFont val="Trebuchet MS"/>
        <family val="2"/>
      </rPr>
      <t>(Nota 4)</t>
    </r>
  </si>
  <si>
    <r>
      <t xml:space="preserve">Inversiones Financieras  </t>
    </r>
    <r>
      <rPr>
        <sz val="9"/>
        <color indexed="8"/>
        <rFont val="Trebuchet MS"/>
        <family val="2"/>
      </rPr>
      <t>(Nota 5)</t>
    </r>
  </si>
  <si>
    <r>
      <t xml:space="preserve">Cartera de Préstamos - netos  </t>
    </r>
    <r>
      <rPr>
        <sz val="9"/>
        <color indexed="8"/>
        <rFont val="Trebuchet MS"/>
        <family val="2"/>
      </rPr>
      <t>(Nota 6)</t>
    </r>
  </si>
  <si>
    <r>
      <t xml:space="preserve">Activos extraordinarios - neto   </t>
    </r>
    <r>
      <rPr>
        <sz val="9"/>
        <color indexed="8"/>
        <rFont val="Trebuchet MS"/>
        <family val="2"/>
      </rPr>
      <t>(Nota 7)</t>
    </r>
  </si>
  <si>
    <r>
      <t xml:space="preserve">Otros Activos  </t>
    </r>
    <r>
      <rPr>
        <sz val="9"/>
        <rFont val="Trebuchet MS"/>
        <family val="2"/>
      </rPr>
      <t>(Nota 8)</t>
    </r>
  </si>
  <si>
    <r>
      <t xml:space="preserve">Propiedad, Planta y Equipo - neto  </t>
    </r>
    <r>
      <rPr>
        <sz val="9"/>
        <color indexed="8"/>
        <rFont val="Trebuchet MS"/>
        <family val="2"/>
      </rPr>
      <t>(Nota 9)</t>
    </r>
  </si>
  <si>
    <r>
      <t xml:space="preserve">Cuentas por pagar  </t>
    </r>
    <r>
      <rPr>
        <sz val="9"/>
        <rFont val="Trebuchet MS"/>
        <family val="2"/>
      </rPr>
      <t>(Nota 10)</t>
    </r>
  </si>
  <si>
    <r>
      <t xml:space="preserve">Obligaciones con Banco Central de Reserva </t>
    </r>
    <r>
      <rPr>
        <sz val="9"/>
        <rFont val="Trebuchet MS"/>
        <family val="2"/>
      </rPr>
      <t>(Nota 11)</t>
    </r>
  </si>
  <si>
    <r>
      <t xml:space="preserve">Otros Pasivos </t>
    </r>
    <r>
      <rPr>
        <sz val="9"/>
        <rFont val="Trebuchet MS"/>
        <family val="2"/>
      </rPr>
      <t>(Nota 12)</t>
    </r>
  </si>
  <si>
    <r>
      <t>Recursos del Fondo</t>
    </r>
    <r>
      <rPr>
        <sz val="9"/>
        <color indexed="8"/>
        <rFont val="Trebuchet MS"/>
        <family val="2"/>
      </rPr>
      <t xml:space="preserve"> (Nota 13)</t>
    </r>
  </si>
  <si>
    <r>
      <t xml:space="preserve">Gastos de Funcionamiento </t>
    </r>
    <r>
      <rPr>
        <sz val="11"/>
        <rFont val="Trebuchet MS"/>
        <family val="2"/>
      </rPr>
      <t xml:space="preserve"> (Nota 16)</t>
    </r>
  </si>
  <si>
    <r>
      <t xml:space="preserve">Gestión de Recuperación y Comercialización </t>
    </r>
    <r>
      <rPr>
        <sz val="10"/>
        <rFont val="Trebuchet MS"/>
        <family val="2"/>
      </rPr>
      <t>(Nota 17)</t>
    </r>
  </si>
  <si>
    <r>
      <t xml:space="preserve">Otros Ingresos  </t>
    </r>
    <r>
      <rPr>
        <sz val="10"/>
        <rFont val="Trebuchet MS"/>
        <family val="2"/>
      </rPr>
      <t>(Nota 18)</t>
    </r>
  </si>
  <si>
    <t>UTILIDAD ( PÉRDIDA ) DEL EJERCICIO</t>
  </si>
  <si>
    <t>Por el año terminado el 31 de diciembre de 2014</t>
  </si>
  <si>
    <t>Aporte del banco Central de Reserva en Acciones de Banco Hipotecario</t>
  </si>
  <si>
    <t>2014</t>
  </si>
  <si>
    <t xml:space="preserve">  Presidente                        Gerente General                Jefe Seción Contabilidad y Finanzas              Auditoría Externa</t>
  </si>
  <si>
    <t>Presidente                   Gerente General              Jefe Sección Contabilidad y Finanzas                 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</si>
</sst>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_(* #,##0.00_);_(* \(#,##0.00\);_(* &quot;0.00&quot;_);_(@_)"/>
    <numFmt numFmtId="167" formatCode="0_);\(0\)"/>
    <numFmt numFmtId="168" formatCode="0.0%"/>
  </numFmts>
  <fonts count="57" x14ac:knownFonts="1">
    <font>
      <sz val="10"/>
      <name val="Arial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u/>
      <sz val="11"/>
      <name val="Trebuchet MS"/>
      <family val="2"/>
    </font>
    <font>
      <sz val="11"/>
      <color indexed="8"/>
      <name val="Trebuchet MS"/>
      <family val="2"/>
    </font>
    <font>
      <u val="double"/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0"/>
      <name val="Tms Rmn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1"/>
      <color indexed="8"/>
      <name val="Trebuchet MS"/>
      <family val="2"/>
    </font>
    <font>
      <sz val="10"/>
      <name val="Arial"/>
      <family val="2"/>
    </font>
    <font>
      <b/>
      <sz val="10"/>
      <name val="Tms Rmn"/>
    </font>
    <font>
      <b/>
      <sz val="14"/>
      <name val="Tms Rmn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Trebuchet MS"/>
      <family val="2"/>
    </font>
    <font>
      <b/>
      <u/>
      <sz val="11"/>
      <name val="Arial"/>
      <family val="2"/>
    </font>
    <font>
      <b/>
      <u val="singleAccounting"/>
      <sz val="10"/>
      <name val="Arial"/>
      <family val="2"/>
    </font>
    <font>
      <b/>
      <u val="singleAccounting"/>
      <sz val="10.5"/>
      <name val="Arial"/>
      <family val="2"/>
    </font>
    <font>
      <u val="singleAccounting"/>
      <sz val="12"/>
      <name val="Trebuchet MS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u/>
      <sz val="14"/>
      <name val="Century Gothic"/>
      <family val="2"/>
    </font>
    <font>
      <b/>
      <u/>
      <sz val="12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u/>
      <sz val="12"/>
      <name val="Century Gothic"/>
      <family val="2"/>
    </font>
    <font>
      <b/>
      <sz val="13"/>
      <name val="Century Gothic"/>
      <family val="2"/>
    </font>
    <font>
      <sz val="11"/>
      <name val="Century Gothic"/>
      <family val="2"/>
    </font>
    <font>
      <sz val="11"/>
      <name val="Arial"/>
      <family val="2"/>
    </font>
    <font>
      <u val="singleAccounting"/>
      <sz val="10"/>
      <name val="Arial"/>
      <family val="2"/>
    </font>
    <font>
      <sz val="9"/>
      <name val="Century Gothic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  <scheme val="minor"/>
    </font>
    <font>
      <u/>
      <sz val="10"/>
      <color rgb="FF000000"/>
      <name val="Arial"/>
      <family val="2"/>
    </font>
    <font>
      <sz val="10"/>
      <color indexed="8"/>
      <name val="Trebuchet MS"/>
      <family val="2"/>
    </font>
    <font>
      <sz val="10"/>
      <name val="Trebuchet MS"/>
      <family val="2"/>
    </font>
    <font>
      <b/>
      <sz val="10"/>
      <color indexed="8"/>
      <name val="Trebuchet MS"/>
      <family val="2"/>
    </font>
    <font>
      <b/>
      <sz val="10"/>
      <name val="Trebuchet MS"/>
      <family val="2"/>
    </font>
    <font>
      <sz val="9"/>
      <color indexed="8"/>
      <name val="Trebuchet MS"/>
      <family val="2"/>
    </font>
    <font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" borderId="0">
      <alignment horizontal="center" vertical="center"/>
    </xf>
    <xf numFmtId="0" fontId="42" fillId="3" borderId="0">
      <alignment horizontal="left" vertical="top"/>
    </xf>
    <xf numFmtId="0" fontId="43" fillId="3" borderId="0">
      <alignment horizontal="right" vertical="top"/>
    </xf>
    <xf numFmtId="0" fontId="42" fillId="3" borderId="0">
      <alignment horizontal="right" vertical="top"/>
    </xf>
    <xf numFmtId="0" fontId="42" fillId="3" borderId="0">
      <alignment horizontal="right" vertical="top"/>
    </xf>
    <xf numFmtId="0" fontId="42" fillId="3" borderId="0">
      <alignment horizontal="right" vertical="top"/>
    </xf>
    <xf numFmtId="0" fontId="44" fillId="3" borderId="0">
      <alignment horizontal="left" vertical="top"/>
    </xf>
    <xf numFmtId="0" fontId="45" fillId="3" borderId="0">
      <alignment horizontal="right" vertical="top"/>
    </xf>
    <xf numFmtId="0" fontId="46" fillId="3" borderId="0">
      <alignment horizontal="left" vertical="top"/>
    </xf>
    <xf numFmtId="0" fontId="44" fillId="3" borderId="0">
      <alignment horizontal="left" vertical="top"/>
    </xf>
    <xf numFmtId="0" fontId="47" fillId="3" borderId="0">
      <alignment horizontal="center" vertical="top"/>
    </xf>
    <xf numFmtId="0" fontId="48" fillId="3" borderId="0">
      <alignment horizontal="left" vertical="top"/>
    </xf>
    <xf numFmtId="0" fontId="43" fillId="3" borderId="0">
      <alignment horizontal="right" vertical="top"/>
    </xf>
    <xf numFmtId="0" fontId="43" fillId="3" borderId="0">
      <alignment horizontal="right" vertical="top"/>
    </xf>
    <xf numFmtId="0" fontId="42" fillId="3" borderId="0">
      <alignment horizontal="left" vertical="top"/>
    </xf>
    <xf numFmtId="0" fontId="42" fillId="3" borderId="0">
      <alignment horizontal="right" vertical="top"/>
    </xf>
    <xf numFmtId="0" fontId="42" fillId="3" borderId="0">
      <alignment horizontal="right" vertical="top"/>
    </xf>
  </cellStyleXfs>
  <cellXfs count="432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164" fontId="2" fillId="2" borderId="0" xfId="1" applyNumberFormat="1" applyFont="1" applyFill="1"/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164" fontId="5" fillId="2" borderId="0" xfId="1" applyNumberFormat="1" applyFont="1" applyFill="1" applyAlignment="1">
      <alignment horizontal="left"/>
    </xf>
    <xf numFmtId="37" fontId="2" fillId="2" borderId="0" xfId="0" applyNumberFormat="1" applyFont="1" applyFill="1" applyAlignment="1">
      <alignment horizontal="left"/>
    </xf>
    <xf numFmtId="164" fontId="6" fillId="2" borderId="0" xfId="1" applyNumberFormat="1" applyFont="1" applyFill="1" applyAlignment="1">
      <alignment horizontal="left"/>
    </xf>
    <xf numFmtId="0" fontId="2" fillId="2" borderId="0" xfId="0" applyFont="1" applyFill="1" applyBorder="1"/>
    <xf numFmtId="0" fontId="8" fillId="0" borderId="0" xfId="0" applyFont="1" applyFill="1"/>
    <xf numFmtId="0" fontId="10" fillId="0" borderId="0" xfId="0" applyFont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left"/>
    </xf>
    <xf numFmtId="37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3" fontId="5" fillId="0" borderId="0" xfId="1" applyFont="1" applyFill="1" applyBorder="1" applyAlignment="1"/>
    <xf numFmtId="0" fontId="5" fillId="0" borderId="13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0" fontId="2" fillId="0" borderId="0" xfId="0" applyFont="1" applyFill="1" applyBorder="1"/>
    <xf numFmtId="43" fontId="2" fillId="0" borderId="14" xfId="1" applyFont="1" applyFill="1" applyBorder="1" applyAlignment="1">
      <alignment horizontal="left"/>
    </xf>
    <xf numFmtId="43" fontId="2" fillId="0" borderId="0" xfId="1" applyFont="1" applyFill="1" applyBorder="1" applyAlignment="1"/>
    <xf numFmtId="0" fontId="7" fillId="0" borderId="0" xfId="0" applyFont="1" applyFill="1" applyBorder="1" applyAlignment="1">
      <alignment horizontal="left"/>
    </xf>
    <xf numFmtId="43" fontId="3" fillId="0" borderId="15" xfId="1" applyFont="1" applyFill="1" applyBorder="1" applyAlignment="1">
      <alignment horizontal="left"/>
    </xf>
    <xf numFmtId="43" fontId="3" fillId="0" borderId="0" xfId="1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43" fontId="5" fillId="0" borderId="14" xfId="1" applyFont="1" applyFill="1" applyBorder="1" applyAlignment="1"/>
    <xf numFmtId="0" fontId="3" fillId="0" borderId="0" xfId="0" applyFont="1" applyFill="1" applyBorder="1" applyAlignment="1">
      <alignment horizontal="left"/>
    </xf>
    <xf numFmtId="43" fontId="3" fillId="0" borderId="14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2" fillId="0" borderId="16" xfId="0" applyFont="1" applyFill="1" applyBorder="1"/>
    <xf numFmtId="0" fontId="2" fillId="0" borderId="14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39" fontId="19" fillId="0" borderId="0" xfId="0" applyNumberFormat="1" applyFont="1" applyBorder="1" applyAlignment="1">
      <alignment horizontal="center"/>
    </xf>
    <xf numFmtId="0" fontId="8" fillId="0" borderId="7" xfId="0" applyFont="1" applyBorder="1"/>
    <xf numFmtId="0" fontId="8" fillId="0" borderId="0" xfId="0" applyFont="1"/>
    <xf numFmtId="0" fontId="8" fillId="0" borderId="3" xfId="0" applyFont="1" applyBorder="1"/>
    <xf numFmtId="0" fontId="16" fillId="0" borderId="4" xfId="0" applyFont="1" applyBorder="1"/>
    <xf numFmtId="165" fontId="17" fillId="0" borderId="0" xfId="0" applyNumberFormat="1" applyFont="1" applyBorder="1" applyAlignment="1" applyProtection="1">
      <alignment horizontal="centerContinuous"/>
    </xf>
    <xf numFmtId="0" fontId="16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165" fontId="16" fillId="0" borderId="0" xfId="0" applyNumberFormat="1" applyFont="1" applyBorder="1" applyAlignment="1" applyProtection="1">
      <alignment horizontal="centerContinuous"/>
    </xf>
    <xf numFmtId="165" fontId="9" fillId="0" borderId="18" xfId="0" applyNumberFormat="1" applyFont="1" applyBorder="1" applyAlignment="1" applyProtection="1">
      <alignment horizontal="centerContinuous"/>
    </xf>
    <xf numFmtId="165" fontId="9" fillId="0" borderId="19" xfId="0" applyNumberFormat="1" applyFont="1" applyBorder="1" applyAlignment="1" applyProtection="1">
      <alignment horizontal="centerContinuous"/>
    </xf>
    <xf numFmtId="0" fontId="9" fillId="0" borderId="19" xfId="0" applyFont="1" applyBorder="1" applyAlignment="1">
      <alignment horizontal="centerContinuous"/>
    </xf>
    <xf numFmtId="166" fontId="9" fillId="0" borderId="20" xfId="0" applyNumberFormat="1" applyFont="1" applyBorder="1" applyProtection="1"/>
    <xf numFmtId="166" fontId="9" fillId="0" borderId="21" xfId="0" applyNumberFormat="1" applyFont="1" applyFill="1" applyBorder="1" applyProtection="1"/>
    <xf numFmtId="0" fontId="19" fillId="0" borderId="0" xfId="0" applyFont="1" applyBorder="1"/>
    <xf numFmtId="0" fontId="20" fillId="0" borderId="0" xfId="0" applyFont="1" applyBorder="1"/>
    <xf numFmtId="39" fontId="19" fillId="0" borderId="0" xfId="0" applyNumberFormat="1" applyFont="1" applyBorder="1"/>
    <xf numFmtId="39" fontId="19" fillId="0" borderId="0" xfId="0" applyNumberFormat="1" applyFont="1" applyFill="1" applyBorder="1"/>
    <xf numFmtId="39" fontId="19" fillId="0" borderId="0" xfId="0" applyNumberFormat="1" applyFont="1" applyFill="1" applyBorder="1" applyAlignment="1"/>
    <xf numFmtId="0" fontId="8" fillId="0" borderId="5" xfId="0" applyFont="1" applyBorder="1"/>
    <xf numFmtId="0" fontId="8" fillId="0" borderId="6" xfId="0" applyFont="1" applyBorder="1"/>
    <xf numFmtId="0" fontId="8" fillId="0" borderId="6" xfId="0" applyFont="1" applyFill="1" applyBorder="1"/>
    <xf numFmtId="0" fontId="8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7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4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9" xfId="0" applyFont="1" applyBorder="1"/>
    <xf numFmtId="0" fontId="21" fillId="0" borderId="10" xfId="0" applyFont="1" applyBorder="1"/>
    <xf numFmtId="0" fontId="21" fillId="0" borderId="11" xfId="0" applyFont="1" applyBorder="1"/>
    <xf numFmtId="0" fontId="10" fillId="0" borderId="12" xfId="0" applyFont="1" applyBorder="1"/>
    <xf numFmtId="0" fontId="21" fillId="0" borderId="13" xfId="0" applyFont="1" applyBorder="1"/>
    <xf numFmtId="0" fontId="21" fillId="0" borderId="0" xfId="0" applyFont="1" applyBorder="1" applyAlignment="1">
      <alignment horizontal="justify" wrapText="1"/>
    </xf>
    <xf numFmtId="0" fontId="21" fillId="0" borderId="14" xfId="0" applyFont="1" applyBorder="1"/>
    <xf numFmtId="0" fontId="21" fillId="0" borderId="22" xfId="0" applyFont="1" applyBorder="1"/>
    <xf numFmtId="0" fontId="10" fillId="0" borderId="16" xfId="0" applyFont="1" applyBorder="1"/>
    <xf numFmtId="0" fontId="21" fillId="0" borderId="17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166" fontId="9" fillId="0" borderId="8" xfId="0" applyNumberFormat="1" applyFont="1" applyFill="1" applyBorder="1" applyProtection="1"/>
    <xf numFmtId="165" fontId="22" fillId="0" borderId="3" xfId="0" applyNumberFormat="1" applyFont="1" applyBorder="1" applyAlignment="1" applyProtection="1">
      <alignment horizontal="left"/>
    </xf>
    <xf numFmtId="165" fontId="22" fillId="0" borderId="0" xfId="0" applyNumberFormat="1" applyFont="1" applyBorder="1" applyAlignment="1" applyProtection="1">
      <alignment horizontal="left"/>
    </xf>
    <xf numFmtId="0" fontId="9" fillId="0" borderId="0" xfId="0" applyFont="1" applyBorder="1"/>
    <xf numFmtId="166" fontId="23" fillId="0" borderId="23" xfId="0" applyNumberFormat="1" applyFont="1" applyBorder="1" applyProtection="1"/>
    <xf numFmtId="166" fontId="23" fillId="0" borderId="24" xfId="0" applyNumberFormat="1" applyFont="1" applyBorder="1" applyProtection="1"/>
    <xf numFmtId="0" fontId="9" fillId="0" borderId="3" xfId="0" applyFont="1" applyBorder="1"/>
    <xf numFmtId="165" fontId="9" fillId="0" borderId="0" xfId="0" applyNumberFormat="1" applyFont="1" applyBorder="1" applyAlignment="1" applyProtection="1">
      <alignment horizontal="left"/>
    </xf>
    <xf numFmtId="0" fontId="22" fillId="0" borderId="0" xfId="0" applyFont="1" applyBorder="1"/>
    <xf numFmtId="166" fontId="9" fillId="0" borderId="25" xfId="0" applyNumberFormat="1" applyFont="1" applyBorder="1"/>
    <xf numFmtId="166" fontId="9" fillId="0" borderId="26" xfId="0" applyNumberFormat="1" applyFont="1" applyBorder="1"/>
    <xf numFmtId="0" fontId="9" fillId="0" borderId="27" xfId="0" applyFont="1" applyBorder="1"/>
    <xf numFmtId="0" fontId="9" fillId="0" borderId="28" xfId="0" applyFont="1" applyBorder="1"/>
    <xf numFmtId="165" fontId="9" fillId="0" borderId="28" xfId="0" applyNumberFormat="1" applyFont="1" applyBorder="1" applyAlignment="1" applyProtection="1">
      <alignment horizontal="center"/>
    </xf>
    <xf numFmtId="166" fontId="9" fillId="0" borderId="29" xfId="0" applyNumberFormat="1" applyFont="1" applyBorder="1" applyProtection="1"/>
    <xf numFmtId="166" fontId="9" fillId="0" borderId="30" xfId="0" applyNumberFormat="1" applyFont="1" applyBorder="1" applyProtection="1"/>
    <xf numFmtId="166" fontId="9" fillId="0" borderId="31" xfId="0" applyNumberFormat="1" applyFont="1" applyBorder="1" applyProtection="1"/>
    <xf numFmtId="166" fontId="9" fillId="0" borderId="32" xfId="0" applyNumberFormat="1" applyFont="1" applyBorder="1" applyProtection="1"/>
    <xf numFmtId="166" fontId="24" fillId="0" borderId="23" xfId="0" applyNumberFormat="1" applyFont="1" applyBorder="1" applyProtection="1"/>
    <xf numFmtId="166" fontId="24" fillId="0" borderId="24" xfId="0" applyNumberFormat="1" applyFont="1" applyBorder="1" applyProtection="1"/>
    <xf numFmtId="43" fontId="10" fillId="0" borderId="2" xfId="1" applyFont="1" applyBorder="1"/>
    <xf numFmtId="43" fontId="10" fillId="0" borderId="0" xfId="1" applyFont="1" applyBorder="1"/>
    <xf numFmtId="43" fontId="21" fillId="0" borderId="0" xfId="1" applyFont="1" applyBorder="1"/>
    <xf numFmtId="43" fontId="21" fillId="0" borderId="0" xfId="1" applyFont="1" applyBorder="1" applyAlignment="1">
      <alignment horizontal="center"/>
    </xf>
    <xf numFmtId="43" fontId="21" fillId="0" borderId="10" xfId="1" applyFont="1" applyBorder="1"/>
    <xf numFmtId="43" fontId="21" fillId="0" borderId="0" xfId="1" applyFont="1" applyFill="1" applyBorder="1"/>
    <xf numFmtId="4" fontId="21" fillId="0" borderId="0" xfId="0" applyNumberFormat="1" applyFont="1" applyBorder="1"/>
    <xf numFmtId="43" fontId="21" fillId="0" borderId="14" xfId="1" applyFont="1" applyFill="1" applyBorder="1"/>
    <xf numFmtId="4" fontId="21" fillId="0" borderId="14" xfId="0" applyNumberFormat="1" applyFont="1" applyBorder="1"/>
    <xf numFmtId="43" fontId="21" fillId="0" borderId="14" xfId="1" applyFont="1" applyBorder="1"/>
    <xf numFmtId="43" fontId="21" fillId="0" borderId="22" xfId="1" applyFont="1" applyFill="1" applyBorder="1"/>
    <xf numFmtId="4" fontId="21" fillId="0" borderId="22" xfId="0" applyNumberFormat="1" applyFont="1" applyBorder="1"/>
    <xf numFmtId="43" fontId="21" fillId="0" borderId="22" xfId="1" applyFont="1" applyBorder="1"/>
    <xf numFmtId="0" fontId="21" fillId="0" borderId="0" xfId="0" applyFont="1" applyBorder="1" applyAlignment="1">
      <alignment horizontal="left"/>
    </xf>
    <xf numFmtId="43" fontId="10" fillId="0" borderId="0" xfId="1" applyFont="1"/>
    <xf numFmtId="43" fontId="10" fillId="0" borderId="6" xfId="1" applyFont="1" applyBorder="1"/>
    <xf numFmtId="49" fontId="25" fillId="0" borderId="0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26" fillId="0" borderId="0" xfId="0" applyFont="1" applyFill="1"/>
    <xf numFmtId="0" fontId="26" fillId="0" borderId="0" xfId="0" applyFont="1"/>
    <xf numFmtId="166" fontId="30" fillId="0" borderId="33" xfId="0" applyNumberFormat="1" applyFont="1" applyFill="1" applyBorder="1"/>
    <xf numFmtId="166" fontId="30" fillId="0" borderId="22" xfId="0" applyNumberFormat="1" applyFont="1" applyFill="1" applyBorder="1"/>
    <xf numFmtId="166" fontId="30" fillId="0" borderId="34" xfId="0" applyNumberFormat="1" applyFont="1" applyFill="1" applyBorder="1"/>
    <xf numFmtId="49" fontId="28" fillId="0" borderId="35" xfId="0" applyNumberFormat="1" applyFont="1" applyFill="1" applyBorder="1" applyAlignment="1" applyProtection="1">
      <alignment horizontal="center" vertical="center" wrapText="1"/>
    </xf>
    <xf numFmtId="166" fontId="28" fillId="0" borderId="36" xfId="0" applyNumberFormat="1" applyFont="1" applyFill="1" applyBorder="1" applyAlignment="1" applyProtection="1">
      <alignment horizontal="centerContinuous" wrapText="1"/>
    </xf>
    <xf numFmtId="166" fontId="30" fillId="0" borderId="37" xfId="0" applyNumberFormat="1" applyFont="1" applyFill="1" applyBorder="1" applyAlignment="1" applyProtection="1">
      <alignment horizontal="centerContinuous"/>
    </xf>
    <xf numFmtId="166" fontId="30" fillId="0" borderId="0" xfId="0" applyNumberFormat="1" applyFont="1" applyFill="1" applyBorder="1" applyAlignment="1" applyProtection="1">
      <alignment horizontal="centerContinuous"/>
    </xf>
    <xf numFmtId="166" fontId="30" fillId="0" borderId="38" xfId="0" applyNumberFormat="1" applyFont="1" applyFill="1" applyBorder="1" applyAlignment="1">
      <alignment horizontal="centerContinuous"/>
    </xf>
    <xf numFmtId="167" fontId="28" fillId="0" borderId="39" xfId="0" applyNumberFormat="1" applyFont="1" applyFill="1" applyBorder="1" applyAlignment="1" applyProtection="1">
      <alignment horizontal="centerContinuous"/>
    </xf>
    <xf numFmtId="166" fontId="30" fillId="0" borderId="29" xfId="0" applyNumberFormat="1" applyFont="1" applyFill="1" applyBorder="1" applyAlignment="1" applyProtection="1">
      <alignment horizontal="centerContinuous"/>
    </xf>
    <xf numFmtId="166" fontId="31" fillId="0" borderId="9" xfId="0" applyNumberFormat="1" applyFont="1" applyFill="1" applyBorder="1" applyAlignment="1" applyProtection="1">
      <alignment horizontal="left"/>
    </xf>
    <xf numFmtId="166" fontId="32" fillId="0" borderId="10" xfId="0" applyNumberFormat="1" applyFont="1" applyFill="1" applyBorder="1" applyAlignment="1" applyProtection="1">
      <alignment horizontal="left"/>
    </xf>
    <xf numFmtId="166" fontId="28" fillId="0" borderId="11" xfId="0" applyNumberFormat="1" applyFont="1" applyFill="1" applyBorder="1"/>
    <xf numFmtId="166" fontId="33" fillId="0" borderId="32" xfId="0" applyNumberFormat="1" applyFont="1" applyFill="1" applyBorder="1" applyProtection="1"/>
    <xf numFmtId="166" fontId="32" fillId="0" borderId="12" xfId="0" applyNumberFormat="1" applyFont="1" applyFill="1" applyBorder="1" applyAlignment="1" applyProtection="1">
      <alignment horizontal="left"/>
    </xf>
    <xf numFmtId="166" fontId="34" fillId="0" borderId="38" xfId="0" applyNumberFormat="1" applyFont="1" applyFill="1" applyBorder="1" applyAlignment="1" applyProtection="1">
      <alignment horizontal="left"/>
    </xf>
    <xf numFmtId="166" fontId="32" fillId="0" borderId="0" xfId="0" applyNumberFormat="1" applyFont="1" applyFill="1" applyBorder="1" applyAlignment="1" applyProtection="1">
      <alignment horizontal="left"/>
    </xf>
    <xf numFmtId="166" fontId="28" fillId="0" borderId="13" xfId="0" applyNumberFormat="1" applyFont="1" applyFill="1" applyBorder="1" applyAlignment="1" applyProtection="1">
      <alignment horizontal="left"/>
    </xf>
    <xf numFmtId="166" fontId="34" fillId="0" borderId="23" xfId="0" applyNumberFormat="1" applyFont="1" applyFill="1" applyBorder="1" applyProtection="1"/>
    <xf numFmtId="166" fontId="34" fillId="0" borderId="38" xfId="0" applyNumberFormat="1" applyFont="1" applyFill="1" applyBorder="1" applyProtection="1"/>
    <xf numFmtId="166" fontId="28" fillId="0" borderId="12" xfId="0" applyNumberFormat="1" applyFont="1" applyFill="1" applyBorder="1"/>
    <xf numFmtId="166" fontId="34" fillId="0" borderId="0" xfId="0" applyNumberFormat="1" applyFont="1" applyFill="1" applyBorder="1"/>
    <xf numFmtId="166" fontId="34" fillId="0" borderId="29" xfId="0" applyNumberFormat="1" applyFont="1" applyFill="1" applyBorder="1" applyProtection="1"/>
    <xf numFmtId="166" fontId="34" fillId="0" borderId="40" xfId="0" applyNumberFormat="1" applyFont="1" applyFill="1" applyBorder="1" applyProtection="1"/>
    <xf numFmtId="166" fontId="34" fillId="0" borderId="41" xfId="0" applyNumberFormat="1" applyFont="1" applyFill="1" applyBorder="1" applyProtection="1"/>
    <xf numFmtId="166" fontId="28" fillId="0" borderId="0" xfId="0" applyNumberFormat="1" applyFont="1" applyFill="1" applyBorder="1"/>
    <xf numFmtId="166" fontId="28" fillId="0" borderId="13" xfId="0" applyNumberFormat="1" applyFont="1" applyFill="1" applyBorder="1"/>
    <xf numFmtId="166" fontId="28" fillId="0" borderId="23" xfId="0" applyNumberFormat="1" applyFont="1" applyFill="1" applyBorder="1"/>
    <xf numFmtId="166" fontId="28" fillId="0" borderId="38" xfId="0" applyNumberFormat="1" applyFont="1" applyFill="1" applyBorder="1"/>
    <xf numFmtId="166" fontId="31" fillId="0" borderId="12" xfId="0" applyNumberFormat="1" applyFont="1" applyFill="1" applyBorder="1" applyAlignment="1" applyProtection="1">
      <alignment horizontal="left"/>
    </xf>
    <xf numFmtId="166" fontId="33" fillId="0" borderId="29" xfId="0" applyNumberFormat="1" applyFont="1" applyFill="1" applyBorder="1" applyProtection="1"/>
    <xf numFmtId="166" fontId="28" fillId="0" borderId="0" xfId="0" applyNumberFormat="1" applyFont="1" applyFill="1" applyBorder="1" applyAlignment="1" applyProtection="1">
      <alignment horizontal="left"/>
    </xf>
    <xf numFmtId="166" fontId="34" fillId="0" borderId="13" xfId="0" applyNumberFormat="1" applyFont="1" applyFill="1" applyBorder="1" applyAlignment="1" applyProtection="1">
      <alignment horizontal="left"/>
    </xf>
    <xf numFmtId="166" fontId="34" fillId="0" borderId="42" xfId="0" applyNumberFormat="1" applyFont="1" applyFill="1" applyBorder="1" applyProtection="1"/>
    <xf numFmtId="166" fontId="35" fillId="0" borderId="0" xfId="0" applyNumberFormat="1" applyFont="1" applyFill="1" applyBorder="1" applyAlignment="1" applyProtection="1">
      <alignment horizontal="left"/>
    </xf>
    <xf numFmtId="166" fontId="35" fillId="0" borderId="13" xfId="0" applyNumberFormat="1" applyFont="1" applyFill="1" applyBorder="1" applyAlignment="1" applyProtection="1">
      <alignment horizontal="left"/>
    </xf>
    <xf numFmtId="166" fontId="34" fillId="0" borderId="29" xfId="1" applyNumberFormat="1" applyFont="1" applyFill="1" applyBorder="1" applyProtection="1"/>
    <xf numFmtId="166" fontId="28" fillId="0" borderId="23" xfId="0" applyNumberFormat="1" applyFont="1" applyFill="1" applyBorder="1" applyProtection="1"/>
    <xf numFmtId="166" fontId="28" fillId="0" borderId="38" xfId="0" applyNumberFormat="1" applyFont="1" applyFill="1" applyBorder="1" applyProtection="1"/>
    <xf numFmtId="166" fontId="33" fillId="0" borderId="23" xfId="0" applyNumberFormat="1" applyFont="1" applyFill="1" applyBorder="1" applyProtection="1"/>
    <xf numFmtId="166" fontId="33" fillId="0" borderId="12" xfId="0" applyNumberFormat="1" applyFont="1" applyFill="1" applyBorder="1"/>
    <xf numFmtId="166" fontId="28" fillId="0" borderId="38" xfId="0" applyNumberFormat="1" applyFont="1" applyFill="1" applyBorder="1" applyAlignment="1">
      <alignment horizontal="left"/>
    </xf>
    <xf numFmtId="0" fontId="26" fillId="0" borderId="0" xfId="0" applyFont="1" applyFill="1" applyBorder="1"/>
    <xf numFmtId="0" fontId="26" fillId="0" borderId="13" xfId="0" applyFont="1" applyFill="1" applyBorder="1"/>
    <xf numFmtId="166" fontId="36" fillId="0" borderId="36" xfId="0" applyNumberFormat="1" applyFont="1" applyFill="1" applyBorder="1" applyProtection="1"/>
    <xf numFmtId="166" fontId="33" fillId="0" borderId="38" xfId="0" applyNumberFormat="1" applyFont="1" applyFill="1" applyBorder="1"/>
    <xf numFmtId="0" fontId="26" fillId="0" borderId="43" xfId="0" applyFont="1" applyFill="1" applyBorder="1"/>
    <xf numFmtId="166" fontId="36" fillId="0" borderId="44" xfId="0" applyNumberFormat="1" applyFont="1" applyFill="1" applyBorder="1" applyProtection="1"/>
    <xf numFmtId="166" fontId="34" fillId="0" borderId="13" xfId="0" applyNumberFormat="1" applyFont="1" applyFill="1" applyBorder="1" applyProtection="1"/>
    <xf numFmtId="166" fontId="34" fillId="0" borderId="45" xfId="0" applyNumberFormat="1" applyFont="1" applyFill="1" applyBorder="1" applyProtection="1"/>
    <xf numFmtId="166" fontId="34" fillId="0" borderId="46" xfId="0" applyNumberFormat="1" applyFont="1" applyFill="1" applyBorder="1" applyProtection="1"/>
    <xf numFmtId="166" fontId="34" fillId="0" borderId="17" xfId="0" applyNumberFormat="1" applyFont="1" applyFill="1" applyBorder="1" applyProtection="1"/>
    <xf numFmtId="166" fontId="34" fillId="0" borderId="47" xfId="0" applyNumberFormat="1" applyFont="1" applyFill="1" applyBorder="1" applyProtection="1"/>
    <xf numFmtId="166" fontId="34" fillId="0" borderId="43" xfId="0" applyNumberFormat="1" applyFont="1" applyFill="1" applyBorder="1" applyProtection="1"/>
    <xf numFmtId="166" fontId="34" fillId="0" borderId="0" xfId="0" applyNumberFormat="1" applyFont="1" applyFill="1" applyBorder="1" applyAlignment="1" applyProtection="1">
      <alignment horizontal="left"/>
    </xf>
    <xf numFmtId="166" fontId="34" fillId="0" borderId="16" xfId="0" applyNumberFormat="1" applyFont="1" applyFill="1" applyBorder="1" applyProtection="1"/>
    <xf numFmtId="166" fontId="34" fillId="0" borderId="48" xfId="0" applyNumberFormat="1" applyFont="1" applyFill="1" applyBorder="1" applyProtection="1"/>
    <xf numFmtId="166" fontId="28" fillId="0" borderId="43" xfId="0" applyNumberFormat="1" applyFont="1" applyFill="1" applyBorder="1" applyAlignment="1" applyProtection="1">
      <alignment horizontal="left"/>
    </xf>
    <xf numFmtId="166" fontId="34" fillId="0" borderId="49" xfId="0" applyNumberFormat="1" applyFont="1" applyFill="1" applyBorder="1" applyProtection="1"/>
    <xf numFmtId="166" fontId="32" fillId="0" borderId="13" xfId="0" applyNumberFormat="1" applyFont="1" applyFill="1" applyBorder="1" applyAlignment="1" applyProtection="1">
      <alignment horizontal="left"/>
    </xf>
    <xf numFmtId="166" fontId="33" fillId="0" borderId="36" xfId="0" applyNumberFormat="1" applyFont="1" applyFill="1" applyBorder="1" applyProtection="1"/>
    <xf numFmtId="166" fontId="34" fillId="0" borderId="41" xfId="1" applyNumberFormat="1" applyFont="1" applyFill="1" applyBorder="1" applyProtection="1"/>
    <xf numFmtId="166" fontId="34" fillId="0" borderId="12" xfId="0" applyNumberFormat="1" applyFont="1" applyFill="1" applyBorder="1"/>
    <xf numFmtId="166" fontId="26" fillId="0" borderId="0" xfId="0" applyNumberFormat="1" applyFont="1"/>
    <xf numFmtId="166" fontId="28" fillId="0" borderId="12" xfId="0" applyNumberFormat="1" applyFont="1" applyFill="1" applyBorder="1" applyProtection="1"/>
    <xf numFmtId="166" fontId="28" fillId="0" borderId="45" xfId="0" applyNumberFormat="1" applyFont="1" applyFill="1" applyBorder="1" applyProtection="1"/>
    <xf numFmtId="166" fontId="34" fillId="0" borderId="13" xfId="0" applyNumberFormat="1" applyFont="1" applyFill="1" applyBorder="1"/>
    <xf numFmtId="166" fontId="32" fillId="0" borderId="16" xfId="0" applyNumberFormat="1" applyFont="1" applyFill="1" applyBorder="1" applyAlignment="1" applyProtection="1">
      <alignment horizontal="left"/>
    </xf>
    <xf numFmtId="166" fontId="34" fillId="0" borderId="17" xfId="0" applyNumberFormat="1" applyFont="1" applyFill="1" applyBorder="1"/>
    <xf numFmtId="166" fontId="35" fillId="0" borderId="14" xfId="0" applyNumberFormat="1" applyFont="1" applyFill="1" applyBorder="1" applyAlignment="1" applyProtection="1">
      <alignment horizontal="left"/>
    </xf>
    <xf numFmtId="166" fontId="28" fillId="0" borderId="33" xfId="0" applyNumberFormat="1" applyFont="1" applyFill="1" applyBorder="1" applyAlignment="1" applyProtection="1">
      <alignment horizontal="centerContinuous"/>
    </xf>
    <xf numFmtId="166" fontId="28" fillId="0" borderId="22" xfId="0" applyNumberFormat="1" applyFont="1" applyFill="1" applyBorder="1" applyAlignment="1" applyProtection="1">
      <alignment horizontal="centerContinuous"/>
    </xf>
    <xf numFmtId="166" fontId="28" fillId="0" borderId="34" xfId="0" applyNumberFormat="1" applyFont="1" applyFill="1" applyBorder="1" applyAlignment="1">
      <alignment horizontal="centerContinuous"/>
    </xf>
    <xf numFmtId="166" fontId="33" fillId="0" borderId="50" xfId="0" applyNumberFormat="1" applyFont="1" applyFill="1" applyBorder="1" applyProtection="1"/>
    <xf numFmtId="166" fontId="33" fillId="0" borderId="51" xfId="0" applyNumberFormat="1" applyFont="1" applyFill="1" applyBorder="1" applyProtection="1"/>
    <xf numFmtId="166" fontId="28" fillId="0" borderId="0" xfId="0" applyNumberFormat="1" applyFont="1" applyFill="1" applyBorder="1" applyAlignment="1" applyProtection="1">
      <alignment horizontal="centerContinuous"/>
    </xf>
    <xf numFmtId="166" fontId="28" fillId="0" borderId="0" xfId="0" applyNumberFormat="1" applyFont="1" applyFill="1" applyBorder="1" applyAlignment="1">
      <alignment horizontal="centerContinuous"/>
    </xf>
    <xf numFmtId="166" fontId="28" fillId="0" borderId="0" xfId="0" applyNumberFormat="1" applyFont="1" applyFill="1" applyBorder="1" applyProtection="1"/>
    <xf numFmtId="166" fontId="28" fillId="0" borderId="9" xfId="0" applyNumberFormat="1" applyFont="1" applyFill="1" applyBorder="1" applyAlignment="1">
      <alignment horizontal="centerContinuous"/>
    </xf>
    <xf numFmtId="166" fontId="28" fillId="0" borderId="10" xfId="0" applyNumberFormat="1" applyFont="1" applyFill="1" applyBorder="1" applyAlignment="1">
      <alignment horizontal="centerContinuous"/>
    </xf>
    <xf numFmtId="166" fontId="28" fillId="0" borderId="11" xfId="0" applyNumberFormat="1" applyFont="1" applyFill="1" applyBorder="1" applyAlignment="1">
      <alignment horizontal="centerContinuous"/>
    </xf>
    <xf numFmtId="166" fontId="28" fillId="0" borderId="16" xfId="0" applyNumberFormat="1" applyFont="1" applyFill="1" applyBorder="1" applyAlignment="1" applyProtection="1">
      <alignment horizontal="centerContinuous"/>
    </xf>
    <xf numFmtId="166" fontId="28" fillId="0" borderId="14" xfId="0" applyNumberFormat="1" applyFont="1" applyFill="1" applyBorder="1" applyAlignment="1" applyProtection="1">
      <alignment horizontal="centerContinuous"/>
    </xf>
    <xf numFmtId="166" fontId="28" fillId="0" borderId="17" xfId="0" applyNumberFormat="1" applyFont="1" applyFill="1" applyBorder="1" applyAlignment="1">
      <alignment horizontal="centerContinuous"/>
    </xf>
    <xf numFmtId="166" fontId="28" fillId="0" borderId="39" xfId="0" applyNumberFormat="1" applyFont="1" applyFill="1" applyBorder="1" applyAlignment="1" applyProtection="1">
      <alignment horizontal="centerContinuous"/>
    </xf>
    <xf numFmtId="166" fontId="28" fillId="0" borderId="42" xfId="0" applyNumberFormat="1" applyFont="1" applyFill="1" applyBorder="1" applyAlignment="1" applyProtection="1">
      <alignment horizontal="center"/>
    </xf>
    <xf numFmtId="166" fontId="31" fillId="0" borderId="37" xfId="0" applyNumberFormat="1" applyFont="1" applyFill="1" applyBorder="1" applyAlignment="1" applyProtection="1">
      <alignment horizontal="left"/>
    </xf>
    <xf numFmtId="166" fontId="28" fillId="0" borderId="0" xfId="0" applyNumberFormat="1" applyFont="1" applyFill="1"/>
    <xf numFmtId="166" fontId="32" fillId="0" borderId="37" xfId="0" applyNumberFormat="1" applyFont="1" applyFill="1" applyBorder="1" applyAlignment="1" applyProtection="1">
      <alignment horizontal="left"/>
    </xf>
    <xf numFmtId="166" fontId="34" fillId="0" borderId="0" xfId="0" applyNumberFormat="1" applyFont="1" applyFill="1" applyAlignment="1" applyProtection="1">
      <alignment horizontal="left"/>
    </xf>
    <xf numFmtId="166" fontId="34" fillId="0" borderId="0" xfId="0" applyNumberFormat="1" applyFont="1" applyFill="1"/>
    <xf numFmtId="166" fontId="34" fillId="0" borderId="12" xfId="0" applyNumberFormat="1" applyFont="1" applyFill="1" applyBorder="1" applyProtection="1"/>
    <xf numFmtId="166" fontId="28" fillId="0" borderId="37" xfId="0" applyNumberFormat="1" applyFont="1" applyFill="1" applyBorder="1" applyAlignment="1" applyProtection="1">
      <alignment horizontal="centerContinuous"/>
    </xf>
    <xf numFmtId="166" fontId="28" fillId="0" borderId="16" xfId="0" applyNumberFormat="1" applyFont="1" applyFill="1" applyBorder="1"/>
    <xf numFmtId="166" fontId="28" fillId="0" borderId="46" xfId="0" applyNumberFormat="1" applyFont="1" applyFill="1" applyBorder="1"/>
    <xf numFmtId="166" fontId="28" fillId="0" borderId="37" xfId="0" applyNumberFormat="1" applyFont="1" applyFill="1" applyBorder="1"/>
    <xf numFmtId="166" fontId="28" fillId="0" borderId="0" xfId="0" applyNumberFormat="1" applyFont="1" applyFill="1" applyAlignment="1" applyProtection="1">
      <alignment horizontal="left"/>
    </xf>
    <xf numFmtId="166" fontId="28" fillId="0" borderId="52" xfId="0" applyNumberFormat="1" applyFont="1" applyFill="1" applyBorder="1"/>
    <xf numFmtId="166" fontId="28" fillId="0" borderId="28" xfId="0" applyNumberFormat="1" applyFont="1" applyFill="1" applyBorder="1"/>
    <xf numFmtId="166" fontId="28" fillId="0" borderId="39" xfId="0" applyNumberFormat="1" applyFont="1" applyFill="1" applyBorder="1" applyAlignment="1" applyProtection="1">
      <alignment horizontal="center"/>
    </xf>
    <xf numFmtId="166" fontId="34" fillId="0" borderId="53" xfId="0" applyNumberFormat="1" applyFont="1" applyFill="1" applyBorder="1"/>
    <xf numFmtId="166" fontId="28" fillId="0" borderId="53" xfId="0" applyNumberFormat="1" applyFont="1" applyFill="1" applyBorder="1"/>
    <xf numFmtId="166" fontId="28" fillId="0" borderId="52" xfId="0" applyNumberFormat="1" applyFont="1" applyFill="1" applyBorder="1" applyAlignment="1" applyProtection="1">
      <alignment horizontal="centerContinuous"/>
    </xf>
    <xf numFmtId="166" fontId="28" fillId="0" borderId="28" xfId="0" applyNumberFormat="1" applyFont="1" applyFill="1" applyBorder="1" applyAlignment="1" applyProtection="1">
      <alignment horizontal="centerContinuous"/>
    </xf>
    <xf numFmtId="166" fontId="28" fillId="0" borderId="39" xfId="0" applyNumberFormat="1" applyFont="1" applyFill="1" applyBorder="1" applyAlignment="1">
      <alignment horizontal="centerContinuous"/>
    </xf>
    <xf numFmtId="166" fontId="34" fillId="0" borderId="32" xfId="0" applyNumberFormat="1" applyFont="1" applyFill="1" applyBorder="1"/>
    <xf numFmtId="166" fontId="28" fillId="0" borderId="32" xfId="0" applyNumberFormat="1" applyFont="1" applyFill="1" applyBorder="1"/>
    <xf numFmtId="166" fontId="33" fillId="0" borderId="54" xfId="0" applyNumberFormat="1" applyFont="1" applyFill="1" applyBorder="1" applyProtection="1"/>
    <xf numFmtId="166" fontId="36" fillId="0" borderId="55" xfId="0" applyNumberFormat="1" applyFont="1" applyFill="1" applyBorder="1" applyProtection="1"/>
    <xf numFmtId="166" fontId="34" fillId="0" borderId="37" xfId="0" applyNumberFormat="1" applyFont="1" applyFill="1" applyBorder="1" applyProtection="1"/>
    <xf numFmtId="166" fontId="34" fillId="0" borderId="55" xfId="0" applyNumberFormat="1" applyFont="1" applyFill="1" applyBorder="1" applyProtection="1"/>
    <xf numFmtId="166" fontId="34" fillId="0" borderId="56" xfId="0" applyNumberFormat="1" applyFont="1" applyFill="1" applyBorder="1" applyProtection="1"/>
    <xf numFmtId="166" fontId="34" fillId="0" borderId="57" xfId="0" applyNumberFormat="1" applyFont="1" applyFill="1" applyBorder="1" applyProtection="1"/>
    <xf numFmtId="166" fontId="36" fillId="0" borderId="46" xfId="0" applyNumberFormat="1" applyFont="1" applyFill="1" applyBorder="1" applyProtection="1"/>
    <xf numFmtId="166" fontId="34" fillId="0" borderId="36" xfId="0" applyNumberFormat="1" applyFont="1" applyFill="1" applyBorder="1" applyProtection="1"/>
    <xf numFmtId="166" fontId="34" fillId="0" borderId="58" xfId="0" applyNumberFormat="1" applyFont="1" applyFill="1" applyBorder="1" applyProtection="1"/>
    <xf numFmtId="166" fontId="28" fillId="0" borderId="25" xfId="0" applyNumberFormat="1" applyFont="1" applyFill="1" applyBorder="1"/>
    <xf numFmtId="166" fontId="34" fillId="0" borderId="23" xfId="1" applyNumberFormat="1" applyFont="1" applyFill="1" applyBorder="1" applyProtection="1"/>
    <xf numFmtId="166" fontId="34" fillId="0" borderId="38" xfId="1" applyNumberFormat="1" applyFont="1" applyFill="1" applyBorder="1" applyProtection="1"/>
    <xf numFmtId="166" fontId="33" fillId="0" borderId="29" xfId="1" applyNumberFormat="1" applyFont="1" applyFill="1" applyBorder="1" applyProtection="1"/>
    <xf numFmtId="166" fontId="28" fillId="0" borderId="28" xfId="0" applyNumberFormat="1" applyFont="1" applyFill="1" applyBorder="1" applyAlignment="1" applyProtection="1">
      <alignment horizontal="center"/>
    </xf>
    <xf numFmtId="166" fontId="28" fillId="0" borderId="41" xfId="0" applyNumberFormat="1" applyFont="1" applyFill="1" applyBorder="1"/>
    <xf numFmtId="166" fontId="28" fillId="0" borderId="28" xfId="0" applyNumberFormat="1" applyFont="1" applyFill="1" applyBorder="1" applyAlignment="1">
      <alignment horizontal="centerContinuous"/>
    </xf>
    <xf numFmtId="166" fontId="33" fillId="0" borderId="59" xfId="0" applyNumberFormat="1" applyFont="1" applyFill="1" applyBorder="1" applyProtection="1"/>
    <xf numFmtId="166" fontId="30" fillId="0" borderId="0" xfId="0" applyNumberFormat="1" applyFont="1" applyFill="1"/>
    <xf numFmtId="0" fontId="37" fillId="0" borderId="0" xfId="0" applyFont="1" applyFill="1"/>
    <xf numFmtId="39" fontId="37" fillId="0" borderId="0" xfId="0" applyNumberFormat="1" applyFont="1" applyFill="1"/>
    <xf numFmtId="43" fontId="26" fillId="0" borderId="0" xfId="0" applyNumberFormat="1" applyFont="1"/>
    <xf numFmtId="0" fontId="34" fillId="0" borderId="0" xfId="0" applyFont="1"/>
    <xf numFmtId="0" fontId="27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8" fillId="0" borderId="9" xfId="0" applyFont="1" applyFill="1" applyBorder="1"/>
    <xf numFmtId="0" fontId="28" fillId="0" borderId="11" xfId="0" applyFont="1" applyFill="1" applyBorder="1"/>
    <xf numFmtId="49" fontId="30" fillId="0" borderId="47" xfId="0" applyNumberFormat="1" applyFont="1" applyFill="1" applyBorder="1" applyAlignment="1" applyProtection="1">
      <alignment horizontal="centerContinuous" vertical="center"/>
    </xf>
    <xf numFmtId="49" fontId="30" fillId="0" borderId="47" xfId="0" applyNumberFormat="1" applyFont="1" applyFill="1" applyBorder="1" applyAlignment="1" applyProtection="1">
      <alignment horizontal="centerContinuous" wrapText="1"/>
    </xf>
    <xf numFmtId="0" fontId="28" fillId="0" borderId="16" xfId="0" applyFont="1" applyBorder="1"/>
    <xf numFmtId="0" fontId="28" fillId="0" borderId="17" xfId="0" applyFont="1" applyBorder="1"/>
    <xf numFmtId="49" fontId="28" fillId="0" borderId="46" xfId="0" applyNumberFormat="1" applyFont="1" applyBorder="1" applyAlignment="1" applyProtection="1">
      <alignment horizontal="center"/>
    </xf>
    <xf numFmtId="0" fontId="28" fillId="0" borderId="46" xfId="0" applyFont="1" applyBorder="1" applyAlignment="1" applyProtection="1">
      <alignment horizontal="center"/>
    </xf>
    <xf numFmtId="37" fontId="28" fillId="0" borderId="46" xfId="0" applyNumberFormat="1" applyFont="1" applyBorder="1" applyAlignment="1" applyProtection="1">
      <alignment horizontal="center"/>
    </xf>
    <xf numFmtId="0" fontId="33" fillId="0" borderId="60" xfId="0" applyFont="1" applyBorder="1" applyAlignment="1" applyProtection="1">
      <alignment horizontal="left"/>
    </xf>
    <xf numFmtId="0" fontId="28" fillId="0" borderId="53" xfId="0" applyFont="1" applyBorder="1"/>
    <xf numFmtId="0" fontId="28" fillId="0" borderId="45" xfId="0" applyFont="1" applyBorder="1"/>
    <xf numFmtId="0" fontId="28" fillId="0" borderId="38" xfId="0" applyFont="1" applyFill="1" applyBorder="1"/>
    <xf numFmtId="0" fontId="28" fillId="0" borderId="37" xfId="0" applyFont="1" applyBorder="1"/>
    <xf numFmtId="0" fontId="28" fillId="0" borderId="0" xfId="0" applyFont="1"/>
    <xf numFmtId="166" fontId="28" fillId="0" borderId="45" xfId="0" applyNumberFormat="1" applyFont="1" applyBorder="1"/>
    <xf numFmtId="0" fontId="33" fillId="0" borderId="37" xfId="0" applyFont="1" applyBorder="1" applyAlignment="1" applyProtection="1">
      <alignment horizontal="left"/>
    </xf>
    <xf numFmtId="166" fontId="33" fillId="0" borderId="61" xfId="0" applyNumberFormat="1" applyFont="1" applyBorder="1" applyProtection="1"/>
    <xf numFmtId="166" fontId="33" fillId="0" borderId="41" xfId="0" applyNumberFormat="1" applyFont="1" applyFill="1" applyBorder="1" applyProtection="1"/>
    <xf numFmtId="0" fontId="34" fillId="0" borderId="0" xfId="0" applyFont="1" applyAlignment="1" applyProtection="1">
      <alignment horizontal="left"/>
    </xf>
    <xf numFmtId="166" fontId="34" fillId="0" borderId="45" xfId="0" applyNumberFormat="1" applyFont="1" applyBorder="1" applyProtection="1"/>
    <xf numFmtId="168" fontId="26" fillId="0" borderId="0" xfId="2" applyNumberFormat="1" applyFont="1"/>
    <xf numFmtId="166" fontId="28" fillId="0" borderId="46" xfId="0" applyNumberFormat="1" applyFont="1" applyBorder="1" applyProtection="1"/>
    <xf numFmtId="166" fontId="28" fillId="0" borderId="41" xfId="0" applyNumberFormat="1" applyFont="1" applyFill="1" applyBorder="1" applyProtection="1"/>
    <xf numFmtId="166" fontId="28" fillId="0" borderId="23" xfId="0" applyNumberFormat="1" applyFont="1" applyBorder="1"/>
    <xf numFmtId="0" fontId="33" fillId="0" borderId="62" xfId="0" applyFont="1" applyBorder="1" applyAlignment="1" applyProtection="1">
      <alignment horizontal="left"/>
    </xf>
    <xf numFmtId="0" fontId="28" fillId="0" borderId="63" xfId="0" applyFont="1" applyBorder="1"/>
    <xf numFmtId="166" fontId="33" fillId="0" borderId="64" xfId="0" applyNumberFormat="1" applyFont="1" applyBorder="1" applyProtection="1"/>
    <xf numFmtId="166" fontId="33" fillId="0" borderId="65" xfId="0" applyNumberFormat="1" applyFont="1" applyFill="1" applyBorder="1" applyProtection="1"/>
    <xf numFmtId="166" fontId="28" fillId="0" borderId="0" xfId="0" applyNumberFormat="1" applyFont="1"/>
    <xf numFmtId="0" fontId="33" fillId="0" borderId="66" xfId="0" applyFont="1" applyBorder="1" applyAlignment="1" applyProtection="1">
      <alignment horizontal="left"/>
    </xf>
    <xf numFmtId="0" fontId="28" fillId="0" borderId="67" xfId="0" applyFont="1" applyBorder="1"/>
    <xf numFmtId="166" fontId="28" fillId="0" borderId="68" xfId="0" applyNumberFormat="1" applyFont="1" applyBorder="1"/>
    <xf numFmtId="166" fontId="28" fillId="0" borderId="69" xfId="0" applyNumberFormat="1" applyFont="1" applyFill="1" applyBorder="1"/>
    <xf numFmtId="0" fontId="28" fillId="0" borderId="12" xfId="0" applyFont="1" applyBorder="1"/>
    <xf numFmtId="0" fontId="28" fillId="0" borderId="0" xfId="0" applyFont="1" applyBorder="1"/>
    <xf numFmtId="0" fontId="33" fillId="0" borderId="12" xfId="0" applyFont="1" applyBorder="1" applyAlignment="1" applyProtection="1">
      <alignment horizontal="left"/>
    </xf>
    <xf numFmtId="166" fontId="33" fillId="0" borderId="29" xfId="0" applyNumberFormat="1" applyFont="1" applyBorder="1" applyProtection="1"/>
    <xf numFmtId="166" fontId="33" fillId="0" borderId="70" xfId="0" applyNumberFormat="1" applyFont="1" applyFill="1" applyBorder="1" applyProtection="1"/>
    <xf numFmtId="166" fontId="34" fillId="0" borderId="23" xfId="0" applyNumberFormat="1" applyFont="1" applyBorder="1" applyProtection="1"/>
    <xf numFmtId="0" fontId="28" fillId="0" borderId="0" xfId="0" applyFont="1" applyBorder="1" applyAlignment="1" applyProtection="1">
      <alignment horizontal="left"/>
    </xf>
    <xf numFmtId="166" fontId="28" fillId="0" borderId="29" xfId="0" applyNumberFormat="1" applyFont="1" applyBorder="1" applyProtection="1"/>
    <xf numFmtId="166" fontId="28" fillId="0" borderId="70" xfId="0" applyNumberFormat="1" applyFont="1" applyFill="1" applyBorder="1" applyProtection="1"/>
    <xf numFmtId="0" fontId="33" fillId="0" borderId="16" xfId="0" applyFont="1" applyBorder="1" applyAlignment="1" applyProtection="1">
      <alignment horizontal="left"/>
    </xf>
    <xf numFmtId="0" fontId="28" fillId="0" borderId="14" xfId="0" applyFont="1" applyBorder="1"/>
    <xf numFmtId="166" fontId="28" fillId="0" borderId="40" xfId="0" applyNumberFormat="1" applyFont="1" applyBorder="1" applyProtection="1"/>
    <xf numFmtId="166" fontId="28" fillId="0" borderId="49" xfId="0" applyNumberFormat="1" applyFont="1" applyFill="1" applyBorder="1" applyProtection="1"/>
    <xf numFmtId="166" fontId="28" fillId="0" borderId="17" xfId="0" applyNumberFormat="1" applyFont="1" applyFill="1" applyBorder="1" applyProtection="1"/>
    <xf numFmtId="0" fontId="33" fillId="0" borderId="71" xfId="0" applyFont="1" applyBorder="1"/>
    <xf numFmtId="0" fontId="28" fillId="0" borderId="72" xfId="0" applyFont="1" applyBorder="1"/>
    <xf numFmtId="166" fontId="28" fillId="0" borderId="73" xfId="0" applyNumberFormat="1" applyFont="1" applyFill="1" applyBorder="1"/>
    <xf numFmtId="0" fontId="33" fillId="0" borderId="74" xfId="0" applyFont="1" applyBorder="1" applyAlignment="1" applyProtection="1">
      <alignment horizontal="left"/>
    </xf>
    <xf numFmtId="166" fontId="33" fillId="0" borderId="75" xfId="0" applyNumberFormat="1" applyFont="1" applyBorder="1" applyProtection="1"/>
    <xf numFmtId="166" fontId="34" fillId="0" borderId="0" xfId="0" applyNumberFormat="1" applyFont="1"/>
    <xf numFmtId="0" fontId="34" fillId="0" borderId="0" xfId="0" applyFont="1" applyFill="1"/>
    <xf numFmtId="43" fontId="34" fillId="0" borderId="0" xfId="0" applyNumberFormat="1" applyFont="1"/>
    <xf numFmtId="168" fontId="26" fillId="0" borderId="0" xfId="2" applyNumberFormat="1" applyFont="1" applyFill="1"/>
    <xf numFmtId="43" fontId="26" fillId="0" borderId="0" xfId="1" applyFont="1"/>
    <xf numFmtId="10" fontId="26" fillId="0" borderId="0" xfId="2" applyNumberFormat="1" applyFont="1"/>
    <xf numFmtId="0" fontId="38" fillId="0" borderId="0" xfId="0" applyFont="1" applyBorder="1"/>
    <xf numFmtId="165" fontId="38" fillId="0" borderId="0" xfId="0" applyNumberFormat="1" applyFont="1" applyBorder="1" applyAlignment="1" applyProtection="1">
      <alignment horizontal="left"/>
    </xf>
    <xf numFmtId="166" fontId="15" fillId="0" borderId="23" xfId="0" applyNumberFormat="1" applyFont="1" applyBorder="1" applyProtection="1"/>
    <xf numFmtId="166" fontId="15" fillId="0" borderId="24" xfId="0" applyNumberFormat="1" applyFont="1" applyBorder="1" applyProtection="1"/>
    <xf numFmtId="0" fontId="8" fillId="0" borderId="4" xfId="0" applyFont="1" applyBorder="1"/>
    <xf numFmtId="166" fontId="39" fillId="0" borderId="23" xfId="0" applyNumberFormat="1" applyFont="1" applyBorder="1" applyProtection="1"/>
    <xf numFmtId="166" fontId="39" fillId="0" borderId="24" xfId="0" applyNumberFormat="1" applyFont="1" applyBorder="1" applyProtection="1"/>
    <xf numFmtId="0" fontId="15" fillId="0" borderId="0" xfId="0" applyFont="1" applyBorder="1"/>
    <xf numFmtId="166" fontId="15" fillId="0" borderId="29" xfId="0" applyNumberFormat="1" applyFont="1" applyBorder="1" applyProtection="1"/>
    <xf numFmtId="166" fontId="15" fillId="0" borderId="30" xfId="0" applyNumberFormat="1" applyFont="1" applyBorder="1" applyProtection="1"/>
    <xf numFmtId="43" fontId="8" fillId="0" borderId="0" xfId="0" applyNumberFormat="1" applyFont="1"/>
    <xf numFmtId="43" fontId="49" fillId="0" borderId="0" xfId="0" applyNumberFormat="1" applyFont="1"/>
    <xf numFmtId="43" fontId="8" fillId="0" borderId="0" xfId="1" applyFont="1"/>
    <xf numFmtId="166" fontId="8" fillId="0" borderId="0" xfId="0" applyNumberFormat="1" applyFont="1"/>
    <xf numFmtId="4" fontId="26" fillId="0" borderId="0" xfId="0" applyNumberFormat="1" applyFont="1"/>
    <xf numFmtId="0" fontId="44" fillId="0" borderId="0" xfId="0" applyFont="1"/>
    <xf numFmtId="4" fontId="44" fillId="0" borderId="0" xfId="0" applyNumberFormat="1" applyFont="1"/>
    <xf numFmtId="43" fontId="2" fillId="2" borderId="0" xfId="1" applyFont="1" applyFill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7" xfId="0" applyFont="1" applyBorder="1"/>
    <xf numFmtId="0" fontId="19" fillId="0" borderId="76" xfId="0" applyFont="1" applyBorder="1" applyAlignment="1">
      <alignment horizontal="center"/>
    </xf>
    <xf numFmtId="165" fontId="19" fillId="0" borderId="5" xfId="0" applyNumberFormat="1" applyFont="1" applyBorder="1" applyAlignment="1" applyProtection="1">
      <alignment horizontal="centerContinuous"/>
    </xf>
    <xf numFmtId="165" fontId="19" fillId="0" borderId="6" xfId="0" applyNumberFormat="1" applyFont="1" applyBorder="1" applyAlignment="1" applyProtection="1">
      <alignment horizontal="centerContinuous"/>
    </xf>
    <xf numFmtId="0" fontId="19" fillId="0" borderId="8" xfId="0" applyFont="1" applyBorder="1" applyAlignment="1">
      <alignment horizontal="centerContinuous"/>
    </xf>
    <xf numFmtId="0" fontId="19" fillId="0" borderId="77" xfId="0" quotePrefix="1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3" fontId="0" fillId="0" borderId="0" xfId="1" applyNumberFormat="1" applyFont="1"/>
    <xf numFmtId="43" fontId="0" fillId="0" borderId="0" xfId="0" applyNumberFormat="1"/>
    <xf numFmtId="10" fontId="0" fillId="0" borderId="0" xfId="2" applyNumberFormat="1" applyFont="1"/>
    <xf numFmtId="2" fontId="26" fillId="0" borderId="0" xfId="0" applyNumberFormat="1" applyFont="1"/>
    <xf numFmtId="4" fontId="15" fillId="0" borderId="0" xfId="0" applyNumberFormat="1" applyFont="1"/>
    <xf numFmtId="166" fontId="30" fillId="0" borderId="29" xfId="0" applyNumberFormat="1" applyFont="1" applyFill="1" applyBorder="1" applyAlignment="1" applyProtection="1">
      <alignment horizontal="centerContinuous" vertical="center"/>
    </xf>
    <xf numFmtId="167" fontId="28" fillId="0" borderId="39" xfId="0" applyNumberFormat="1" applyFont="1" applyFill="1" applyBorder="1" applyAlignment="1" applyProtection="1">
      <alignment horizontal="centerContinuous" vertical="center"/>
    </xf>
    <xf numFmtId="166" fontId="30" fillId="0" borderId="32" xfId="0" applyNumberFormat="1" applyFont="1" applyFill="1" applyBorder="1" applyAlignment="1" applyProtection="1">
      <alignment horizontal="centerContinuous" vertical="center"/>
    </xf>
    <xf numFmtId="10" fontId="44" fillId="0" borderId="0" xfId="2" applyNumberFormat="1" applyFont="1"/>
    <xf numFmtId="0" fontId="40" fillId="0" borderId="0" xfId="0" applyFont="1"/>
    <xf numFmtId="43" fontId="2" fillId="0" borderId="14" xfId="1" applyFont="1" applyFill="1" applyBorder="1" applyAlignment="1"/>
    <xf numFmtId="49" fontId="28" fillId="0" borderId="54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166" fontId="21" fillId="0" borderId="23" xfId="0" applyNumberFormat="1" applyFont="1" applyBorder="1" applyProtection="1"/>
    <xf numFmtId="166" fontId="21" fillId="0" borderId="38" xfId="0" applyNumberFormat="1" applyFont="1" applyFill="1" applyBorder="1" applyProtection="1"/>
    <xf numFmtId="166" fontId="21" fillId="0" borderId="61" xfId="0" applyNumberFormat="1" applyFont="1" applyBorder="1" applyProtection="1"/>
    <xf numFmtId="166" fontId="21" fillId="0" borderId="41" xfId="0" applyNumberFormat="1" applyFont="1" applyFill="1" applyBorder="1" applyProtection="1"/>
    <xf numFmtId="166" fontId="21" fillId="0" borderId="45" xfId="0" applyNumberFormat="1" applyFont="1" applyBorder="1" applyProtection="1"/>
    <xf numFmtId="166" fontId="13" fillId="0" borderId="61" xfId="0" applyNumberFormat="1" applyFont="1" applyBorder="1" applyProtection="1"/>
    <xf numFmtId="166" fontId="28" fillId="0" borderId="78" xfId="0" applyNumberFormat="1" applyFont="1" applyBorder="1"/>
    <xf numFmtId="166" fontId="28" fillId="0" borderId="76" xfId="0" applyNumberFormat="1" applyFont="1" applyBorder="1"/>
    <xf numFmtId="166" fontId="13" fillId="0" borderId="77" xfId="0" applyNumberFormat="1" applyFont="1" applyBorder="1" applyProtection="1"/>
    <xf numFmtId="166" fontId="33" fillId="0" borderId="79" xfId="0" applyNumberFormat="1" applyFont="1" applyBorder="1" applyProtection="1"/>
    <xf numFmtId="168" fontId="50" fillId="0" borderId="0" xfId="2" applyNumberFormat="1" applyFont="1"/>
    <xf numFmtId="43" fontId="19" fillId="0" borderId="0" xfId="1" applyFont="1" applyFill="1" applyBorder="1"/>
    <xf numFmtId="166" fontId="16" fillId="0" borderId="0" xfId="0" applyNumberFormat="1" applyFont="1" applyBorder="1" applyAlignment="1">
      <alignment horizontal="centerContinuous"/>
    </xf>
    <xf numFmtId="166" fontId="34" fillId="0" borderId="54" xfId="0" applyNumberFormat="1" applyFont="1" applyFill="1" applyBorder="1" applyProtection="1"/>
    <xf numFmtId="166" fontId="34" fillId="0" borderId="44" xfId="0" applyNumberFormat="1" applyFont="1" applyFill="1" applyBorder="1" applyProtection="1"/>
    <xf numFmtId="166" fontId="34" fillId="0" borderId="23" xfId="0" applyNumberFormat="1" applyFont="1" applyFill="1" applyBorder="1" applyAlignment="1" applyProtection="1">
      <alignment horizontal="right"/>
    </xf>
    <xf numFmtId="166" fontId="34" fillId="0" borderId="29" xfId="0" applyNumberFormat="1" applyFont="1" applyFill="1" applyBorder="1" applyAlignment="1" applyProtection="1">
      <alignment horizontal="right"/>
    </xf>
    <xf numFmtId="166" fontId="34" fillId="0" borderId="38" xfId="0" applyNumberFormat="1" applyFont="1" applyFill="1" applyBorder="1" applyAlignment="1" applyProtection="1">
      <alignment horizontal="right"/>
    </xf>
    <xf numFmtId="166" fontId="34" fillId="0" borderId="45" xfId="0" applyNumberFormat="1" applyFont="1" applyFill="1" applyBorder="1" applyAlignment="1" applyProtection="1">
      <alignment horizontal="right"/>
    </xf>
    <xf numFmtId="166" fontId="34" fillId="0" borderId="40" xfId="0" applyNumberFormat="1" applyFont="1" applyFill="1" applyBorder="1" applyAlignment="1" applyProtection="1">
      <alignment horizontal="right"/>
    </xf>
    <xf numFmtId="166" fontId="36" fillId="0" borderId="36" xfId="0" applyNumberFormat="1" applyFont="1" applyFill="1" applyBorder="1" applyAlignment="1" applyProtection="1">
      <alignment horizontal="right"/>
    </xf>
    <xf numFmtId="168" fontId="15" fillId="0" borderId="0" xfId="2" applyNumberFormat="1" applyFont="1"/>
    <xf numFmtId="49" fontId="30" fillId="0" borderId="47" xfId="0" applyNumberFormat="1" applyFont="1" applyFill="1" applyBorder="1" applyAlignment="1" applyProtection="1">
      <alignment horizontal="centerContinuous" vertical="center" wrapText="1"/>
    </xf>
    <xf numFmtId="39" fontId="19" fillId="0" borderId="0" xfId="0" applyNumberFormat="1" applyFont="1" applyBorder="1" applyAlignment="1">
      <alignment horizontal="center"/>
    </xf>
    <xf numFmtId="0" fontId="51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0" fontId="54" fillId="0" borderId="0" xfId="0" applyFont="1" applyFill="1" applyBorder="1" applyAlignment="1">
      <alignment horizontal="left"/>
    </xf>
    <xf numFmtId="0" fontId="52" fillId="0" borderId="14" xfId="0" applyFont="1" applyFill="1" applyBorder="1" applyAlignment="1">
      <alignment horizontal="left"/>
    </xf>
    <xf numFmtId="0" fontId="52" fillId="2" borderId="0" xfId="0" applyFont="1" applyFill="1" applyBorder="1" applyAlignment="1">
      <alignment horizontal="left"/>
    </xf>
    <xf numFmtId="43" fontId="52" fillId="0" borderId="0" xfId="1" applyFont="1" applyFill="1" applyBorder="1" applyAlignment="1">
      <alignment horizontal="left"/>
    </xf>
    <xf numFmtId="0" fontId="34" fillId="2" borderId="0" xfId="0" applyFont="1" applyFill="1" applyAlignment="1"/>
    <xf numFmtId="0" fontId="19" fillId="0" borderId="0" xfId="0" applyFont="1" applyBorder="1" applyAlignment="1"/>
    <xf numFmtId="39" fontId="19" fillId="0" borderId="0" xfId="0" applyNumberFormat="1" applyFont="1" applyBorder="1" applyAlignment="1"/>
    <xf numFmtId="0" fontId="33" fillId="0" borderId="80" xfId="0" applyFont="1" applyFill="1" applyBorder="1" applyAlignment="1" applyProtection="1">
      <alignment horizontal="left"/>
    </xf>
    <xf numFmtId="0" fontId="28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3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0" fontId="28" fillId="0" borderId="0" xfId="0" applyFont="1" applyAlignment="1" applyProtection="1">
      <alignment horizontal="center"/>
    </xf>
    <xf numFmtId="166" fontId="28" fillId="0" borderId="0" xfId="0" applyNumberFormat="1" applyFont="1" applyFill="1" applyAlignment="1" applyProtection="1">
      <alignment horizontal="center"/>
    </xf>
    <xf numFmtId="166" fontId="27" fillId="0" borderId="0" xfId="0" applyNumberFormat="1" applyFont="1" applyFill="1" applyAlignment="1" applyProtection="1">
      <alignment horizontal="center"/>
    </xf>
    <xf numFmtId="166" fontId="29" fillId="0" borderId="0" xfId="0" applyNumberFormat="1" applyFont="1" applyFill="1" applyBorder="1" applyAlignment="1" applyProtection="1">
      <alignment horizontal="center"/>
    </xf>
    <xf numFmtId="166" fontId="28" fillId="0" borderId="0" xfId="0" applyNumberFormat="1" applyFont="1" applyFill="1" applyBorder="1" applyAlignment="1">
      <alignment horizontal="center"/>
    </xf>
    <xf numFmtId="165" fontId="13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center"/>
    </xf>
    <xf numFmtId="165" fontId="19" fillId="0" borderId="0" xfId="0" applyNumberFormat="1" applyFont="1" applyBorder="1" applyAlignment="1" applyProtection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V62"/>
  <sheetViews>
    <sheetView tabSelected="1" zoomScaleNormal="75" zoomScaleSheetLayoutView="75" workbookViewId="0">
      <selection activeCell="E49" sqref="E49"/>
    </sheetView>
  </sheetViews>
  <sheetFormatPr baseColWidth="10" defaultColWidth="9.140625" defaultRowHeight="16.5" x14ac:dyDescent="0.3"/>
  <cols>
    <col min="1" max="1" width="5.85546875" style="4" customWidth="1"/>
    <col min="2" max="2" width="2.85546875" style="4" customWidth="1"/>
    <col min="3" max="3" width="4.28515625" style="4" customWidth="1"/>
    <col min="4" max="4" width="2" style="4" customWidth="1"/>
    <col min="5" max="5" width="1.85546875" style="1" customWidth="1"/>
    <col min="6" max="6" width="2.28515625" style="1" customWidth="1"/>
    <col min="7" max="7" width="50.5703125" style="1" customWidth="1"/>
    <col min="8" max="8" width="4.5703125" style="1" customWidth="1"/>
    <col min="9" max="9" width="19.85546875" style="1" bestFit="1" customWidth="1"/>
    <col min="10" max="10" width="1.42578125" style="6" customWidth="1"/>
    <col min="11" max="11" width="4" style="1" hidden="1" customWidth="1"/>
    <col min="12" max="12" width="19.85546875" style="1" hidden="1" customWidth="1"/>
    <col min="13" max="13" width="3.7109375" style="1" customWidth="1"/>
    <col min="14" max="14" width="19.85546875" style="1" customWidth="1"/>
    <col min="15" max="15" width="3.140625" style="1" customWidth="1"/>
    <col min="16" max="16" width="5.140625" style="1" customWidth="1"/>
    <col min="17" max="17" width="4" style="1" customWidth="1"/>
    <col min="18" max="18" width="14.140625" style="2" bestFit="1" customWidth="1"/>
    <col min="19" max="19" width="9.28515625" style="2" bestFit="1" customWidth="1"/>
    <col min="20" max="20" width="11.42578125" style="2" bestFit="1" customWidth="1"/>
    <col min="21" max="21" width="9.28515625" style="2" bestFit="1" customWidth="1"/>
    <col min="22" max="22" width="9.28515625" style="3" bestFit="1" customWidth="1"/>
    <col min="23" max="16384" width="9.140625" style="4"/>
  </cols>
  <sheetData>
    <row r="2" spans="3:16" ht="13.5" customHeight="1" thickBot="1" x14ac:dyDescent="0.35"/>
    <row r="3" spans="3:16" ht="13.5" customHeight="1" x14ac:dyDescent="0.3">
      <c r="C3" s="17"/>
      <c r="D3" s="18"/>
      <c r="E3" s="23"/>
      <c r="F3" s="23"/>
      <c r="G3" s="23"/>
      <c r="H3" s="23"/>
      <c r="I3" s="23"/>
      <c r="J3" s="23"/>
      <c r="K3" s="23"/>
      <c r="L3" s="24"/>
      <c r="M3" s="24"/>
      <c r="N3" s="24"/>
      <c r="O3" s="23"/>
      <c r="P3" s="25"/>
    </row>
    <row r="4" spans="3:16" x14ac:dyDescent="0.3">
      <c r="C4" s="19"/>
      <c r="D4" s="10"/>
      <c r="E4" s="6"/>
      <c r="F4" s="6"/>
      <c r="G4" s="6"/>
      <c r="H4" s="6"/>
      <c r="I4" s="6"/>
      <c r="K4" s="6"/>
      <c r="L4" s="16"/>
      <c r="M4" s="16"/>
      <c r="N4" s="16"/>
      <c r="O4" s="6"/>
      <c r="P4" s="20"/>
    </row>
    <row r="5" spans="3:16" ht="18.75" x14ac:dyDescent="0.3">
      <c r="C5" s="19"/>
      <c r="D5" s="10"/>
      <c r="E5" s="417" t="s">
        <v>3</v>
      </c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20"/>
    </row>
    <row r="6" spans="3:16" ht="4.5" customHeight="1" x14ac:dyDescent="0.3">
      <c r="C6" s="1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0"/>
    </row>
    <row r="7" spans="3:16" ht="18.75" customHeight="1" x14ac:dyDescent="0.35">
      <c r="C7" s="19"/>
      <c r="D7" s="10"/>
      <c r="E7" s="418" t="s">
        <v>106</v>
      </c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20"/>
    </row>
    <row r="8" spans="3:16" ht="5.25" customHeight="1" x14ac:dyDescent="0.3">
      <c r="C8" s="19"/>
      <c r="D8" s="10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0"/>
    </row>
    <row r="9" spans="3:16" x14ac:dyDescent="0.3">
      <c r="C9" s="19"/>
      <c r="D9" s="10"/>
      <c r="E9" s="419" t="s">
        <v>205</v>
      </c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20"/>
    </row>
    <row r="10" spans="3:16" ht="5.25" customHeight="1" x14ac:dyDescent="0.3">
      <c r="C10" s="19"/>
      <c r="D10" s="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</row>
    <row r="11" spans="3:16" x14ac:dyDescent="0.3">
      <c r="C11" s="19"/>
      <c r="D11" s="10"/>
      <c r="E11" s="419" t="s">
        <v>5</v>
      </c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20"/>
    </row>
    <row r="12" spans="3:16" ht="6.75" customHeight="1" x14ac:dyDescent="0.3">
      <c r="C12" s="19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3:16" x14ac:dyDescent="0.3">
      <c r="C13" s="19"/>
      <c r="D13" s="32"/>
      <c r="E13" s="33"/>
      <c r="F13" s="33"/>
      <c r="G13" s="34" t="s">
        <v>4</v>
      </c>
      <c r="H13" s="33"/>
      <c r="I13" s="35" t="s">
        <v>204</v>
      </c>
      <c r="J13" s="36"/>
      <c r="K13" s="33"/>
      <c r="L13" s="35" t="s">
        <v>201</v>
      </c>
      <c r="M13" s="35"/>
      <c r="N13" s="35" t="s">
        <v>195</v>
      </c>
      <c r="O13" s="37"/>
      <c r="P13" s="20"/>
    </row>
    <row r="14" spans="3:16" ht="19.5" customHeight="1" x14ac:dyDescent="0.35">
      <c r="C14" s="19"/>
      <c r="D14" s="32"/>
      <c r="E14" s="33"/>
      <c r="F14" s="38" t="s">
        <v>212</v>
      </c>
      <c r="G14" s="38"/>
      <c r="H14" s="404" t="s">
        <v>0</v>
      </c>
      <c r="I14" s="39">
        <f>+'Balance-Anexo1A'!F7</f>
        <v>1177268.19</v>
      </c>
      <c r="J14" s="39"/>
      <c r="K14" s="404" t="s">
        <v>0</v>
      </c>
      <c r="L14" s="39">
        <f>+'Balance-Anexo1A'!G7</f>
        <v>1781559.4100000001</v>
      </c>
      <c r="M14" s="404" t="s">
        <v>0</v>
      </c>
      <c r="N14" s="39">
        <f>+'Balance-Anexo1A'!I7</f>
        <v>1182723.78</v>
      </c>
      <c r="O14" s="40"/>
      <c r="P14" s="20"/>
    </row>
    <row r="15" spans="3:16" ht="19.5" customHeight="1" x14ac:dyDescent="0.35">
      <c r="C15" s="19"/>
      <c r="D15" s="32"/>
      <c r="E15" s="33"/>
      <c r="F15" s="38" t="s">
        <v>213</v>
      </c>
      <c r="G15" s="38"/>
      <c r="H15" s="405"/>
      <c r="I15" s="39">
        <f>+'Balance-Anexo1A'!F13</f>
        <v>70885729.180000007</v>
      </c>
      <c r="J15" s="39"/>
      <c r="K15" s="410"/>
      <c r="L15" s="39">
        <f>+'Balance-Anexo1A'!G13</f>
        <v>70885729.180000007</v>
      </c>
      <c r="M15" s="405"/>
      <c r="N15" s="39">
        <f>+'Balance-Anexo1A'!I13</f>
        <v>62799774.150000006</v>
      </c>
      <c r="O15" s="37"/>
      <c r="P15" s="20"/>
    </row>
    <row r="16" spans="3:16" ht="19.5" customHeight="1" x14ac:dyDescent="0.35">
      <c r="C16" s="19"/>
      <c r="D16" s="32"/>
      <c r="E16" s="33"/>
      <c r="F16" s="38" t="s">
        <v>214</v>
      </c>
      <c r="G16" s="38"/>
      <c r="H16" s="405"/>
      <c r="I16" s="39">
        <f>+'Balance-Anexo1A'!F21</f>
        <v>10775967.540000021</v>
      </c>
      <c r="J16" s="39"/>
      <c r="K16" s="410"/>
      <c r="L16" s="39">
        <f>+'Balance-Anexo1A'!G21</f>
        <v>10841467.360000014</v>
      </c>
      <c r="M16" s="405"/>
      <c r="N16" s="39">
        <f>+'Balance-Anexo1A'!I21</f>
        <v>11417039.889999926</v>
      </c>
      <c r="O16" s="37"/>
      <c r="P16" s="20"/>
    </row>
    <row r="17" spans="3:20" ht="19.5" customHeight="1" x14ac:dyDescent="0.35">
      <c r="C17" s="19"/>
      <c r="D17" s="32"/>
      <c r="E17" s="33"/>
      <c r="F17" s="38" t="s">
        <v>215</v>
      </c>
      <c r="G17" s="38"/>
      <c r="H17" s="405"/>
      <c r="I17" s="39">
        <f>+'Balance-Anexo1A'!F44</f>
        <v>9771168.4600000009</v>
      </c>
      <c r="J17" s="39"/>
      <c r="K17" s="410"/>
      <c r="L17" s="39">
        <f>+'Balance-Anexo1A'!G44</f>
        <v>9981766.8000000007</v>
      </c>
      <c r="M17" s="405"/>
      <c r="N17" s="39">
        <f>+'Balance-Anexo1A'!I44</f>
        <v>11311211.960000001</v>
      </c>
      <c r="O17" s="37"/>
      <c r="P17" s="20"/>
    </row>
    <row r="18" spans="3:20" ht="19.5" customHeight="1" x14ac:dyDescent="0.35">
      <c r="C18" s="19"/>
      <c r="D18" s="32"/>
      <c r="E18" s="38"/>
      <c r="F18" s="42" t="s">
        <v>216</v>
      </c>
      <c r="G18" s="38"/>
      <c r="H18" s="405"/>
      <c r="I18" s="41">
        <f>+'Balance-Anexo1A'!F50</f>
        <v>3662085.9999999995</v>
      </c>
      <c r="J18" s="41"/>
      <c r="K18" s="410"/>
      <c r="L18" s="41">
        <f>+'Balance-Anexo1A'!G50</f>
        <v>3233257.46</v>
      </c>
      <c r="M18" s="405"/>
      <c r="N18" s="41">
        <f>+'Balance-Anexo1A'!I50</f>
        <v>1993539.1400000004</v>
      </c>
      <c r="O18" s="37"/>
      <c r="P18" s="20"/>
    </row>
    <row r="19" spans="3:20" ht="19.5" customHeight="1" x14ac:dyDescent="0.35">
      <c r="C19" s="19"/>
      <c r="D19" s="32"/>
      <c r="E19" s="38"/>
      <c r="F19" s="38" t="s">
        <v>217</v>
      </c>
      <c r="G19" s="38"/>
      <c r="H19" s="405"/>
      <c r="I19" s="43">
        <f>+'Balance-Anexo1A'!F57</f>
        <v>54659.510000000009</v>
      </c>
      <c r="J19" s="41"/>
      <c r="K19" s="410"/>
      <c r="L19" s="43">
        <f>+'Balance-Anexo1A'!G57</f>
        <v>51406.579999999958</v>
      </c>
      <c r="M19" s="405"/>
      <c r="N19" s="43">
        <f>+'Balance-Anexo1A'!I57</f>
        <v>70178.920000000042</v>
      </c>
      <c r="O19" s="37"/>
      <c r="P19" s="20"/>
    </row>
    <row r="20" spans="3:20" ht="5.25" customHeight="1" x14ac:dyDescent="0.3">
      <c r="C20" s="19"/>
      <c r="D20" s="32"/>
      <c r="E20" s="33"/>
      <c r="F20" s="38"/>
      <c r="G20" s="38"/>
      <c r="H20" s="405"/>
      <c r="I20" s="44"/>
      <c r="J20" s="44"/>
      <c r="K20" s="410"/>
      <c r="L20" s="44"/>
      <c r="M20" s="405"/>
      <c r="N20" s="44"/>
      <c r="O20" s="37"/>
      <c r="P20" s="20"/>
      <c r="T20" s="7"/>
    </row>
    <row r="21" spans="3:20" ht="21" customHeight="1" thickBot="1" x14ac:dyDescent="0.35">
      <c r="C21" s="19"/>
      <c r="D21" s="32"/>
      <c r="E21" s="33"/>
      <c r="F21" s="33"/>
      <c r="G21" s="45" t="s">
        <v>109</v>
      </c>
      <c r="H21" s="406" t="s">
        <v>0</v>
      </c>
      <c r="I21" s="46">
        <f>SUM(I14:I19)</f>
        <v>96326878.88000004</v>
      </c>
      <c r="J21" s="47"/>
      <c r="K21" s="406" t="s">
        <v>0</v>
      </c>
      <c r="L21" s="46">
        <f>SUM(L14:L19)</f>
        <v>96775186.790000007</v>
      </c>
      <c r="M21" s="406" t="s">
        <v>0</v>
      </c>
      <c r="N21" s="46">
        <f>SUM(N14:N19)</f>
        <v>88774467.839999944</v>
      </c>
      <c r="O21" s="48"/>
      <c r="P21" s="20"/>
    </row>
    <row r="22" spans="3:20" ht="8.25" customHeight="1" thickTop="1" x14ac:dyDescent="0.3">
      <c r="C22" s="19"/>
      <c r="D22" s="32"/>
      <c r="E22" s="38"/>
      <c r="F22" s="33"/>
      <c r="G22" s="33"/>
      <c r="H22" s="405"/>
      <c r="I22" s="49"/>
      <c r="J22" s="49"/>
      <c r="K22" s="405"/>
      <c r="L22" s="49"/>
      <c r="M22" s="405"/>
      <c r="N22" s="49"/>
      <c r="O22" s="37"/>
      <c r="P22" s="20"/>
    </row>
    <row r="23" spans="3:20" ht="21" customHeight="1" x14ac:dyDescent="0.3">
      <c r="C23" s="19"/>
      <c r="D23" s="32"/>
      <c r="E23" s="33"/>
      <c r="F23" s="45" t="s">
        <v>107</v>
      </c>
      <c r="G23" s="34"/>
      <c r="H23" s="405"/>
      <c r="I23" s="49"/>
      <c r="J23" s="49"/>
      <c r="K23" s="405"/>
      <c r="L23" s="49"/>
      <c r="M23" s="405"/>
      <c r="N23" s="49"/>
      <c r="O23" s="37"/>
      <c r="P23" s="20"/>
    </row>
    <row r="24" spans="3:20" ht="6" customHeight="1" x14ac:dyDescent="0.3">
      <c r="C24" s="19"/>
      <c r="D24" s="32"/>
      <c r="E24" s="38"/>
      <c r="F24" s="33"/>
      <c r="G24" s="33"/>
      <c r="H24" s="405"/>
      <c r="I24" s="49"/>
      <c r="J24" s="49"/>
      <c r="K24" s="405"/>
      <c r="L24" s="49"/>
      <c r="M24" s="405"/>
      <c r="N24" s="49"/>
      <c r="O24" s="37"/>
      <c r="P24" s="20"/>
    </row>
    <row r="25" spans="3:20" ht="21" customHeight="1" x14ac:dyDescent="0.3">
      <c r="C25" s="19"/>
      <c r="D25" s="32"/>
      <c r="E25" s="45" t="s">
        <v>1</v>
      </c>
      <c r="F25" s="33"/>
      <c r="G25" s="33"/>
      <c r="H25" s="405"/>
      <c r="I25" s="49"/>
      <c r="J25" s="49"/>
      <c r="K25" s="405"/>
      <c r="L25" s="49"/>
      <c r="M25" s="405"/>
      <c r="N25" s="49"/>
      <c r="O25" s="37"/>
      <c r="P25" s="20"/>
    </row>
    <row r="26" spans="3:20" ht="21" customHeight="1" x14ac:dyDescent="0.35">
      <c r="C26" s="19"/>
      <c r="D26" s="32"/>
      <c r="E26" s="38"/>
      <c r="F26" s="416" t="s">
        <v>218</v>
      </c>
      <c r="G26" s="416"/>
      <c r="H26" s="404" t="s">
        <v>0</v>
      </c>
      <c r="I26" s="39">
        <f>+'Balance-Anexo1A'!F65</f>
        <v>708546.17999999993</v>
      </c>
      <c r="J26" s="39"/>
      <c r="K26" s="404" t="s">
        <v>0</v>
      </c>
      <c r="L26" s="39">
        <f>+'Balance-Anexo1A'!G65</f>
        <v>624586.39</v>
      </c>
      <c r="M26" s="404" t="s">
        <v>0</v>
      </c>
      <c r="N26" s="39">
        <f>+'Balance-Anexo1A'!I65</f>
        <v>360024.13</v>
      </c>
      <c r="O26" s="37"/>
      <c r="P26" s="20"/>
    </row>
    <row r="27" spans="3:20" ht="21" customHeight="1" x14ac:dyDescent="0.35">
      <c r="C27" s="19"/>
      <c r="D27" s="32"/>
      <c r="E27" s="38"/>
      <c r="F27" s="33" t="s">
        <v>219</v>
      </c>
      <c r="G27" s="33"/>
      <c r="H27" s="405"/>
      <c r="I27" s="44">
        <f>+'Balance-Anexo1A'!F71</f>
        <v>112889547.09999999</v>
      </c>
      <c r="J27" s="49"/>
      <c r="K27" s="405"/>
      <c r="L27" s="44">
        <f>+'Balance-Anexo1A'!G71</f>
        <v>112899547.09999999</v>
      </c>
      <c r="M27" s="405"/>
      <c r="N27" s="44">
        <f>+'Balance-Anexo1A'!I71</f>
        <v>113469547.09999999</v>
      </c>
      <c r="O27" s="37"/>
      <c r="P27" s="20"/>
    </row>
    <row r="28" spans="3:20" ht="21" customHeight="1" x14ac:dyDescent="0.35">
      <c r="C28" s="19"/>
      <c r="D28" s="32"/>
      <c r="E28" s="33"/>
      <c r="F28" s="33" t="s">
        <v>220</v>
      </c>
      <c r="G28" s="33"/>
      <c r="H28" s="405"/>
      <c r="I28" s="376">
        <f>+'Balance-Anexo1A'!F75</f>
        <v>677372.99000000011</v>
      </c>
      <c r="J28" s="44"/>
      <c r="K28" s="405"/>
      <c r="L28" s="376">
        <f>+'Balance-Anexo1A'!G75</f>
        <v>671820.05999999994</v>
      </c>
      <c r="M28" s="405"/>
      <c r="N28" s="50">
        <f>+'Balance-Anexo1A'!I75</f>
        <v>853489.49999999988</v>
      </c>
      <c r="O28" s="40"/>
      <c r="P28" s="20"/>
    </row>
    <row r="29" spans="3:20" ht="4.5" customHeight="1" x14ac:dyDescent="0.3">
      <c r="C29" s="19"/>
      <c r="D29" s="32"/>
      <c r="E29" s="33"/>
      <c r="F29" s="33"/>
      <c r="G29" s="33"/>
      <c r="H29" s="405"/>
      <c r="I29" s="44"/>
      <c r="J29" s="44"/>
      <c r="K29" s="405"/>
      <c r="L29" s="44"/>
      <c r="M29" s="405"/>
      <c r="N29" s="44"/>
      <c r="O29" s="37"/>
      <c r="P29" s="20"/>
    </row>
    <row r="30" spans="3:20" ht="21" customHeight="1" x14ac:dyDescent="0.3">
      <c r="C30" s="19"/>
      <c r="D30" s="32"/>
      <c r="E30" s="33"/>
      <c r="F30" s="33"/>
      <c r="G30" s="51" t="s">
        <v>110</v>
      </c>
      <c r="H30" s="407"/>
      <c r="I30" s="52">
        <f>SUM(I26:I28)</f>
        <v>114275466.27</v>
      </c>
      <c r="J30" s="47"/>
      <c r="K30" s="407"/>
      <c r="L30" s="52">
        <f>+L26+L27+L28</f>
        <v>114195953.55</v>
      </c>
      <c r="M30" s="407"/>
      <c r="N30" s="52">
        <f>SUM(N26:N28)</f>
        <v>114683060.72999999</v>
      </c>
      <c r="O30" s="37"/>
      <c r="P30" s="20"/>
    </row>
    <row r="31" spans="3:20" ht="9.75" customHeight="1" x14ac:dyDescent="0.3">
      <c r="C31" s="19"/>
      <c r="D31" s="32"/>
      <c r="E31" s="33"/>
      <c r="F31" s="33"/>
      <c r="G31" s="38"/>
      <c r="H31" s="405"/>
      <c r="I31" s="49"/>
      <c r="J31" s="49"/>
      <c r="K31" s="405"/>
      <c r="L31" s="49"/>
      <c r="M31" s="405"/>
      <c r="N31" s="49"/>
      <c r="O31" s="37"/>
      <c r="P31" s="20"/>
    </row>
    <row r="32" spans="3:20" ht="6" customHeight="1" x14ac:dyDescent="0.3">
      <c r="C32" s="19"/>
      <c r="D32" s="32"/>
      <c r="E32" s="33"/>
      <c r="F32" s="38"/>
      <c r="G32" s="38"/>
      <c r="H32" s="405"/>
      <c r="I32" s="49"/>
      <c r="J32" s="49"/>
      <c r="K32" s="405"/>
      <c r="L32" s="49"/>
      <c r="M32" s="405"/>
      <c r="N32" s="49"/>
      <c r="O32" s="37"/>
      <c r="P32" s="20"/>
    </row>
    <row r="33" spans="3:18" ht="21" customHeight="1" x14ac:dyDescent="0.3">
      <c r="C33" s="19"/>
      <c r="D33" s="32"/>
      <c r="E33" s="45" t="s">
        <v>2</v>
      </c>
      <c r="F33" s="38"/>
      <c r="G33" s="38"/>
      <c r="H33" s="405"/>
      <c r="I33" s="49"/>
      <c r="J33" s="49"/>
      <c r="K33" s="405"/>
      <c r="L33" s="49"/>
      <c r="M33" s="405"/>
      <c r="N33" s="49"/>
      <c r="O33" s="37"/>
      <c r="P33" s="20"/>
    </row>
    <row r="34" spans="3:18" ht="21" customHeight="1" x14ac:dyDescent="0.35">
      <c r="C34" s="19"/>
      <c r="D34" s="32"/>
      <c r="E34" s="33"/>
      <c r="F34" s="38" t="s">
        <v>221</v>
      </c>
      <c r="G34" s="38"/>
      <c r="H34" s="405"/>
      <c r="I34" s="39">
        <f>+'Balance-Anexo1A'!F82</f>
        <v>122435440.73999999</v>
      </c>
      <c r="J34" s="39"/>
      <c r="K34" s="405"/>
      <c r="L34" s="39">
        <f>+'Balance-Anexo1A'!G82</f>
        <v>122735440.73999999</v>
      </c>
      <c r="M34" s="405"/>
      <c r="N34" s="39">
        <f>+'Balance-Anexo1A'!I82</f>
        <v>122286407.67999999</v>
      </c>
      <c r="O34" s="37"/>
      <c r="P34" s="20"/>
    </row>
    <row r="35" spans="3:18" ht="21" customHeight="1" x14ac:dyDescent="0.3">
      <c r="C35" s="19"/>
      <c r="D35" s="32"/>
      <c r="E35" s="33"/>
      <c r="F35" s="38" t="s">
        <v>9</v>
      </c>
      <c r="G35" s="38"/>
      <c r="H35" s="405"/>
      <c r="I35" s="39">
        <f>+'Balance-Anexo1A'!F102</f>
        <v>87009573.010000005</v>
      </c>
      <c r="J35" s="39"/>
      <c r="K35" s="405"/>
      <c r="L35" s="39">
        <f>+'Balance-Anexo1A'!G102</f>
        <v>87117129.730000004</v>
      </c>
      <c r="M35" s="405"/>
      <c r="N35" s="39">
        <f>+'Balance-Anexo1A'!I102</f>
        <v>81227818.610000014</v>
      </c>
      <c r="O35" s="37"/>
      <c r="P35" s="26"/>
    </row>
    <row r="36" spans="3:18" ht="21" customHeight="1" x14ac:dyDescent="0.3">
      <c r="C36" s="19"/>
      <c r="D36" s="32"/>
      <c r="E36" s="33"/>
      <c r="F36" s="38" t="s">
        <v>176</v>
      </c>
      <c r="G36" s="38"/>
      <c r="H36" s="405"/>
      <c r="I36" s="39">
        <f>+'Balance-Anexo1A'!F109</f>
        <v>-227343358.44</v>
      </c>
      <c r="J36" s="39"/>
      <c r="K36" s="405"/>
      <c r="L36" s="39">
        <f>+'Balance-Anexo1A'!G109</f>
        <v>-227213249.46000001</v>
      </c>
      <c r="M36" s="405"/>
      <c r="N36" s="39">
        <f>+'Balance-Anexo1A'!I109</f>
        <v>-228317710.71000001</v>
      </c>
      <c r="O36" s="37"/>
      <c r="P36" s="26"/>
    </row>
    <row r="37" spans="3:18" ht="21" customHeight="1" x14ac:dyDescent="0.3">
      <c r="C37" s="19"/>
      <c r="D37" s="32"/>
      <c r="E37" s="33"/>
      <c r="F37" s="38" t="s">
        <v>189</v>
      </c>
      <c r="G37" s="38"/>
      <c r="H37" s="405"/>
      <c r="I37" s="50">
        <f>+'Balance-Anexo1A'!F110</f>
        <v>-50242.7</v>
      </c>
      <c r="J37" s="39"/>
      <c r="K37" s="405"/>
      <c r="L37" s="50">
        <f>+'Balance-Anexo1A'!G110</f>
        <v>-60087.77</v>
      </c>
      <c r="M37" s="405"/>
      <c r="N37" s="50">
        <f>+'Balance-Anexo1A'!I110</f>
        <v>-1105108.47</v>
      </c>
      <c r="O37" s="37"/>
      <c r="P37" s="26"/>
    </row>
    <row r="38" spans="3:18" ht="4.5" customHeight="1" x14ac:dyDescent="0.3">
      <c r="C38" s="19"/>
      <c r="D38" s="32"/>
      <c r="E38" s="33"/>
      <c r="F38" s="33"/>
      <c r="G38" s="38"/>
      <c r="H38" s="405"/>
      <c r="I38" s="44"/>
      <c r="J38" s="44"/>
      <c r="K38" s="405"/>
      <c r="L38" s="44"/>
      <c r="M38" s="405"/>
      <c r="N38" s="44"/>
      <c r="O38" s="37"/>
      <c r="P38" s="20"/>
      <c r="R38" s="9"/>
    </row>
    <row r="39" spans="3:18" ht="21" customHeight="1" x14ac:dyDescent="0.3">
      <c r="C39" s="19"/>
      <c r="D39" s="32"/>
      <c r="E39" s="33"/>
      <c r="F39" s="33"/>
      <c r="G39" s="45" t="s">
        <v>111</v>
      </c>
      <c r="H39" s="407"/>
      <c r="I39" s="53">
        <f>SUM(I34:I38)</f>
        <v>-17948587.389999997</v>
      </c>
      <c r="J39" s="54"/>
      <c r="K39" s="407"/>
      <c r="L39" s="53">
        <f>SUM(L34:L38)</f>
        <v>-17420766.760000009</v>
      </c>
      <c r="M39" s="407"/>
      <c r="N39" s="53">
        <f>SUM(N34:N38)</f>
        <v>-25908592.889999986</v>
      </c>
      <c r="O39" s="37"/>
      <c r="P39" s="20"/>
      <c r="R39" s="9"/>
    </row>
    <row r="40" spans="3:18" ht="8.25" customHeight="1" x14ac:dyDescent="0.3">
      <c r="C40" s="19"/>
      <c r="D40" s="32"/>
      <c r="E40" s="33"/>
      <c r="F40" s="33"/>
      <c r="G40" s="38"/>
      <c r="H40" s="405"/>
      <c r="I40" s="55"/>
      <c r="J40" s="55"/>
      <c r="K40" s="405"/>
      <c r="L40" s="55"/>
      <c r="M40" s="405"/>
      <c r="N40" s="55"/>
      <c r="O40" s="37"/>
      <c r="P40" s="20"/>
      <c r="R40" s="9"/>
    </row>
    <row r="41" spans="3:18" ht="7.5" customHeight="1" x14ac:dyDescent="0.3">
      <c r="C41" s="19"/>
      <c r="D41" s="32"/>
      <c r="E41" s="33"/>
      <c r="F41" s="33"/>
      <c r="G41" s="38"/>
      <c r="H41" s="405"/>
      <c r="I41" s="44"/>
      <c r="J41" s="44"/>
      <c r="K41" s="405"/>
      <c r="L41" s="44"/>
      <c r="M41" s="405"/>
      <c r="N41" s="44"/>
      <c r="O41" s="37"/>
      <c r="P41" s="20"/>
      <c r="R41" s="9"/>
    </row>
    <row r="42" spans="3:18" ht="21" customHeight="1" thickBot="1" x14ac:dyDescent="0.35">
      <c r="C42" s="19"/>
      <c r="D42" s="32"/>
      <c r="E42" s="33"/>
      <c r="F42" s="33"/>
      <c r="G42" s="45" t="s">
        <v>112</v>
      </c>
      <c r="H42" s="406" t="s">
        <v>0</v>
      </c>
      <c r="I42" s="46">
        <f>+I30+I39</f>
        <v>96326878.879999995</v>
      </c>
      <c r="J42" s="47"/>
      <c r="K42" s="406" t="s">
        <v>0</v>
      </c>
      <c r="L42" s="46">
        <f>+L30+L39</f>
        <v>96775186.789999992</v>
      </c>
      <c r="M42" s="406" t="s">
        <v>0</v>
      </c>
      <c r="N42" s="46">
        <f>+N30+N39</f>
        <v>88774467.840000004</v>
      </c>
      <c r="O42" s="40"/>
      <c r="P42" s="20"/>
    </row>
    <row r="43" spans="3:18" ht="17.25" thickTop="1" x14ac:dyDescent="0.3">
      <c r="C43" s="19"/>
      <c r="D43" s="56"/>
      <c r="E43" s="57"/>
      <c r="F43" s="57"/>
      <c r="G43" s="57"/>
      <c r="H43" s="408"/>
      <c r="I43" s="57"/>
      <c r="J43" s="57"/>
      <c r="K43" s="408"/>
      <c r="L43" s="57"/>
      <c r="M43" s="57"/>
      <c r="N43" s="57"/>
      <c r="O43" s="58"/>
      <c r="P43" s="20"/>
      <c r="R43" s="354"/>
    </row>
    <row r="44" spans="3:18" x14ac:dyDescent="0.3">
      <c r="C44" s="19"/>
      <c r="D44" s="10"/>
      <c r="E44" s="6"/>
      <c r="F44" s="6"/>
      <c r="G44" s="6"/>
      <c r="H44" s="409"/>
      <c r="I44" s="6"/>
      <c r="K44" s="409"/>
      <c r="L44" s="6"/>
      <c r="M44" s="6"/>
      <c r="N44" s="6"/>
      <c r="O44" s="6"/>
      <c r="P44" s="20"/>
    </row>
    <row r="45" spans="3:18" x14ac:dyDescent="0.3">
      <c r="C45" s="19"/>
      <c r="D45" s="10"/>
      <c r="E45" s="6"/>
      <c r="F45" s="6"/>
      <c r="G45" s="6"/>
      <c r="H45" s="6"/>
      <c r="I45" s="6"/>
      <c r="K45" s="6"/>
      <c r="L45" s="6"/>
      <c r="M45" s="6"/>
      <c r="N45" s="6"/>
      <c r="O45" s="6"/>
      <c r="P45" s="20"/>
    </row>
    <row r="46" spans="3:18" x14ac:dyDescent="0.3">
      <c r="C46" s="19"/>
      <c r="D46" s="10"/>
      <c r="E46" s="6"/>
      <c r="F46" s="6"/>
      <c r="G46" s="6"/>
      <c r="H46" s="6"/>
      <c r="I46" s="6"/>
      <c r="K46" s="6"/>
      <c r="L46" s="6"/>
      <c r="M46" s="6"/>
      <c r="N46" s="6"/>
      <c r="O46" s="6"/>
      <c r="P46" s="20"/>
    </row>
    <row r="47" spans="3:18" x14ac:dyDescent="0.3">
      <c r="C47" s="19"/>
      <c r="D47" s="10"/>
      <c r="E47" s="6"/>
      <c r="F47" s="6"/>
      <c r="G47" s="6"/>
      <c r="H47" s="6"/>
      <c r="I47" s="14"/>
      <c r="J47" s="14"/>
      <c r="K47" s="6"/>
      <c r="L47" s="6"/>
      <c r="M47" s="6"/>
      <c r="N47" s="6"/>
      <c r="O47" s="6"/>
      <c r="P47" s="20"/>
    </row>
    <row r="48" spans="3:18" x14ac:dyDescent="0.3">
      <c r="C48" s="19"/>
      <c r="D48" s="10"/>
      <c r="E48" s="6"/>
      <c r="F48" s="6"/>
      <c r="G48" s="6"/>
      <c r="H48" s="6"/>
      <c r="I48" s="6"/>
      <c r="K48" s="6"/>
      <c r="L48" s="6"/>
      <c r="M48" s="6"/>
      <c r="N48" s="6"/>
      <c r="O48" s="6"/>
      <c r="P48" s="20"/>
    </row>
    <row r="49" spans="3:16" x14ac:dyDescent="0.3">
      <c r="C49" s="19"/>
      <c r="D49" s="10"/>
      <c r="E49" s="6" t="s">
        <v>206</v>
      </c>
      <c r="F49" s="6"/>
      <c r="G49" s="6"/>
      <c r="H49" s="6"/>
      <c r="I49" s="6"/>
      <c r="K49" s="6"/>
      <c r="L49" s="6"/>
      <c r="M49" s="6"/>
      <c r="N49" s="6"/>
      <c r="O49" s="6"/>
      <c r="P49" s="20"/>
    </row>
    <row r="50" spans="3:16" x14ac:dyDescent="0.3">
      <c r="C50" s="19"/>
      <c r="D50" s="10"/>
      <c r="E50" s="6"/>
      <c r="F50" s="6"/>
      <c r="G50" s="6"/>
      <c r="H50" s="6"/>
      <c r="I50" s="6"/>
      <c r="K50" s="6"/>
      <c r="L50" s="6"/>
      <c r="M50" s="6"/>
      <c r="N50" s="6"/>
      <c r="O50" s="6"/>
      <c r="P50" s="20"/>
    </row>
    <row r="51" spans="3:16" x14ac:dyDescent="0.3">
      <c r="C51" s="19"/>
      <c r="D51" s="10"/>
      <c r="E51" s="6"/>
      <c r="F51" s="6"/>
      <c r="G51" s="6"/>
      <c r="H51" s="6"/>
      <c r="I51" s="6"/>
      <c r="K51" s="6"/>
      <c r="L51" s="6"/>
      <c r="M51" s="6"/>
      <c r="N51" s="6"/>
      <c r="O51" s="6"/>
      <c r="P51" s="20"/>
    </row>
    <row r="52" spans="3:16" x14ac:dyDescent="0.3">
      <c r="C52" s="19"/>
      <c r="D52" s="10"/>
      <c r="E52" s="6"/>
      <c r="F52" s="6"/>
      <c r="G52" s="6"/>
      <c r="H52" s="6"/>
      <c r="I52" s="6"/>
      <c r="K52" s="6"/>
      <c r="L52" s="6"/>
      <c r="M52" s="6"/>
      <c r="N52" s="6"/>
      <c r="O52" s="6"/>
      <c r="P52" s="20"/>
    </row>
    <row r="53" spans="3:16" x14ac:dyDescent="0.3">
      <c r="C53" s="19"/>
      <c r="D53" s="10"/>
      <c r="E53" s="6"/>
      <c r="F53" s="6"/>
      <c r="G53" s="6"/>
      <c r="H53" s="6"/>
      <c r="I53" s="6"/>
      <c r="K53" s="6"/>
      <c r="L53" s="6"/>
      <c r="M53" s="6"/>
      <c r="N53" s="6"/>
      <c r="O53" s="6"/>
      <c r="P53" s="20"/>
    </row>
    <row r="54" spans="3:16" x14ac:dyDescent="0.3">
      <c r="C54" s="19"/>
      <c r="D54" s="10"/>
      <c r="E54" s="6"/>
      <c r="F54" s="6"/>
      <c r="G54" s="6"/>
      <c r="H54" s="6"/>
      <c r="I54" s="6"/>
      <c r="K54" s="6"/>
      <c r="L54" s="6"/>
      <c r="M54" s="6"/>
      <c r="N54" s="6"/>
      <c r="O54" s="6"/>
      <c r="P54" s="20"/>
    </row>
    <row r="55" spans="3:16" x14ac:dyDescent="0.3">
      <c r="C55" s="19"/>
      <c r="D55" s="10"/>
      <c r="E55" s="6"/>
      <c r="F55" s="6"/>
      <c r="G55" s="6"/>
      <c r="H55" s="6"/>
      <c r="I55" s="6"/>
      <c r="K55" s="6"/>
      <c r="L55" s="6"/>
      <c r="M55" s="6"/>
      <c r="N55" s="6"/>
      <c r="O55" s="6"/>
      <c r="P55" s="20"/>
    </row>
    <row r="56" spans="3:16" x14ac:dyDescent="0.3">
      <c r="C56" s="19"/>
      <c r="D56" s="10"/>
      <c r="E56" s="6"/>
      <c r="F56" s="6"/>
      <c r="G56" s="6"/>
      <c r="H56" s="6"/>
      <c r="I56" s="6"/>
      <c r="K56" s="6"/>
      <c r="L56" s="6"/>
      <c r="M56" s="6"/>
      <c r="N56" s="6"/>
      <c r="O56" s="6"/>
      <c r="P56" s="20"/>
    </row>
    <row r="57" spans="3:16" ht="17.25" thickBot="1" x14ac:dyDescent="0.35">
      <c r="C57" s="21"/>
      <c r="D57" s="22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</row>
    <row r="58" spans="3:16" x14ac:dyDescent="0.3">
      <c r="E58" s="5"/>
      <c r="I58" s="8"/>
      <c r="J58" s="15"/>
    </row>
    <row r="62" spans="3:16" ht="21.75" customHeight="1" x14ac:dyDescent="0.3"/>
  </sheetData>
  <mergeCells count="5">
    <mergeCell ref="F26:G26"/>
    <mergeCell ref="E5:O5"/>
    <mergeCell ref="E7:O7"/>
    <mergeCell ref="E9:O9"/>
    <mergeCell ref="E11:O11"/>
  </mergeCells>
  <phoneticPr fontId="0" type="noConversion"/>
  <printOptions horizontalCentered="1"/>
  <pageMargins left="0.56999999999999995" right="0.36" top="1.1417322834645669" bottom="1.1417322834645669" header="0.98425196850393704" footer="0.51181102362204722"/>
  <pageSetup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50"/>
  <sheetViews>
    <sheetView topLeftCell="A20" zoomScale="90" workbookViewId="0">
      <selection activeCell="G32" sqref="G32"/>
    </sheetView>
  </sheetViews>
  <sheetFormatPr baseColWidth="10" defaultRowHeight="13.5" x14ac:dyDescent="0.25"/>
  <cols>
    <col min="1" max="1" width="2.28515625" style="146" customWidth="1"/>
    <col min="2" max="2" width="3.7109375" style="146" customWidth="1"/>
    <col min="3" max="3" width="52.7109375" style="146" customWidth="1"/>
    <col min="4" max="4" width="21.7109375" style="146" customWidth="1"/>
    <col min="5" max="5" width="21.140625" style="146" hidden="1" customWidth="1"/>
    <col min="6" max="6" width="20.5703125" style="146" hidden="1" customWidth="1"/>
    <col min="7" max="7" width="22.140625" style="146" customWidth="1"/>
    <col min="8" max="8" width="21.140625" style="146" customWidth="1"/>
    <col min="9" max="9" width="14.140625" style="146" bestFit="1" customWidth="1"/>
    <col min="10" max="10" width="14.7109375" style="146" hidden="1" customWidth="1"/>
    <col min="11" max="11" width="12.42578125" style="146" bestFit="1" customWidth="1"/>
    <col min="12" max="12" width="15" style="146" bestFit="1" customWidth="1"/>
    <col min="13" max="13" width="17.140625" style="146" customWidth="1"/>
    <col min="14" max="16384" width="11.42578125" style="146"/>
  </cols>
  <sheetData>
    <row r="1" spans="1:13" ht="20.25" x14ac:dyDescent="0.3">
      <c r="A1" s="275"/>
      <c r="B1" s="276"/>
      <c r="C1" s="277"/>
      <c r="D1" s="277"/>
      <c r="E1" s="277"/>
      <c r="F1" s="277"/>
      <c r="G1" s="277"/>
    </row>
    <row r="2" spans="1:13" ht="20.25" x14ac:dyDescent="0.3">
      <c r="A2" s="421" t="s">
        <v>11</v>
      </c>
      <c r="B2" s="421"/>
      <c r="C2" s="421"/>
      <c r="D2" s="421"/>
      <c r="E2" s="421"/>
      <c r="F2" s="421"/>
      <c r="G2" s="421"/>
      <c r="H2" s="421"/>
    </row>
    <row r="3" spans="1:13" ht="18" x14ac:dyDescent="0.25">
      <c r="A3" s="420" t="s">
        <v>90</v>
      </c>
      <c r="B3" s="420"/>
      <c r="C3" s="420"/>
      <c r="D3" s="420"/>
      <c r="E3" s="420"/>
      <c r="F3" s="420"/>
      <c r="G3" s="420"/>
      <c r="H3" s="420"/>
    </row>
    <row r="4" spans="1:13" ht="15.75" x14ac:dyDescent="0.25">
      <c r="A4" s="422" t="s">
        <v>91</v>
      </c>
      <c r="B4" s="422"/>
      <c r="C4" s="422"/>
      <c r="D4" s="422"/>
      <c r="E4" s="422"/>
      <c r="F4" s="422"/>
      <c r="G4" s="422"/>
      <c r="H4" s="422"/>
    </row>
    <row r="5" spans="1:13" ht="30" x14ac:dyDescent="0.3">
      <c r="A5" s="275"/>
      <c r="B5" s="278"/>
      <c r="C5" s="279"/>
      <c r="D5" s="280" t="s">
        <v>202</v>
      </c>
      <c r="E5" s="280" t="s">
        <v>200</v>
      </c>
      <c r="F5" s="402" t="s">
        <v>208</v>
      </c>
      <c r="G5" s="280" t="s">
        <v>196</v>
      </c>
      <c r="H5" s="281" t="s">
        <v>108</v>
      </c>
    </row>
    <row r="6" spans="1:13" ht="17.25" hidden="1" x14ac:dyDescent="0.3">
      <c r="A6" s="275"/>
      <c r="B6" s="282"/>
      <c r="C6" s="283"/>
      <c r="D6" s="284" t="s">
        <v>20</v>
      </c>
      <c r="E6" s="284" t="s">
        <v>175</v>
      </c>
      <c r="F6" s="285" t="s">
        <v>21</v>
      </c>
      <c r="G6" s="286">
        <v>-2</v>
      </c>
      <c r="H6" s="285" t="s">
        <v>21</v>
      </c>
    </row>
    <row r="7" spans="1:13" ht="21" customHeight="1" x14ac:dyDescent="0.3">
      <c r="A7" s="275"/>
      <c r="B7" s="287" t="s">
        <v>92</v>
      </c>
      <c r="C7" s="288"/>
      <c r="D7" s="289"/>
      <c r="E7" s="289"/>
      <c r="F7" s="290"/>
      <c r="G7" s="289"/>
      <c r="H7" s="290"/>
    </row>
    <row r="8" spans="1:13" ht="7.5" customHeight="1" x14ac:dyDescent="0.3">
      <c r="A8" s="275"/>
      <c r="B8" s="291"/>
      <c r="C8" s="292"/>
      <c r="D8" s="293"/>
      <c r="E8" s="293"/>
      <c r="F8" s="175"/>
      <c r="G8" s="293"/>
      <c r="H8" s="175"/>
    </row>
    <row r="9" spans="1:13" ht="21" customHeight="1" x14ac:dyDescent="0.3">
      <c r="A9" s="275"/>
      <c r="B9" s="414" t="s">
        <v>210</v>
      </c>
      <c r="C9" s="415"/>
      <c r="D9" s="385">
        <f>SUM(D10:D15)</f>
        <v>3078506.82</v>
      </c>
      <c r="E9" s="385">
        <f>SUM(E10:E15)</f>
        <v>2637129.09</v>
      </c>
      <c r="F9" s="385">
        <f>D9-E9</f>
        <v>441377.73</v>
      </c>
      <c r="G9" s="295">
        <f>SUM(G10:G15)</f>
        <v>3036427.6499999994</v>
      </c>
      <c r="H9" s="296">
        <f>SUM(H10:H15)</f>
        <v>42079.170000000027</v>
      </c>
      <c r="I9" s="299"/>
      <c r="J9" s="336"/>
    </row>
    <row r="10" spans="1:13" ht="21" customHeight="1" x14ac:dyDescent="0.35">
      <c r="A10" s="275"/>
      <c r="B10" s="291"/>
      <c r="C10" s="378" t="s">
        <v>191</v>
      </c>
      <c r="D10" s="384">
        <v>1504960.89</v>
      </c>
      <c r="E10" s="384">
        <v>1433600.23</v>
      </c>
      <c r="F10" s="381">
        <f t="shared" ref="F10:F15" si="0">+D10-E10</f>
        <v>71360.659999999916</v>
      </c>
      <c r="G10" s="384">
        <v>1904727.15</v>
      </c>
      <c r="H10" s="384">
        <f t="shared" ref="H10:H15" si="1">+D10-G10</f>
        <v>-399766.26</v>
      </c>
      <c r="I10" s="299"/>
      <c r="J10" s="299">
        <f>+D10/D23</f>
        <v>0.47804610851985208</v>
      </c>
      <c r="L10" s="210"/>
    </row>
    <row r="11" spans="1:13" ht="21" customHeight="1" x14ac:dyDescent="0.35">
      <c r="A11" s="275"/>
      <c r="B11" s="291"/>
      <c r="C11" s="378" t="s">
        <v>93</v>
      </c>
      <c r="D11" s="384">
        <v>463685.09</v>
      </c>
      <c r="E11" s="384">
        <v>233304.4</v>
      </c>
      <c r="F11" s="381">
        <f t="shared" si="0"/>
        <v>230380.69000000003</v>
      </c>
      <c r="G11" s="384">
        <v>240965.11</v>
      </c>
      <c r="H11" s="384">
        <f t="shared" si="1"/>
        <v>222719.98000000004</v>
      </c>
      <c r="J11" s="335"/>
      <c r="K11" s="210"/>
      <c r="M11" s="210"/>
    </row>
    <row r="12" spans="1:13" ht="21" customHeight="1" x14ac:dyDescent="0.35">
      <c r="A12" s="275"/>
      <c r="B12" s="291"/>
      <c r="C12" s="378" t="s">
        <v>192</v>
      </c>
      <c r="D12" s="384">
        <v>86661.96</v>
      </c>
      <c r="E12" s="384">
        <v>80653.19</v>
      </c>
      <c r="F12" s="381">
        <f t="shared" si="0"/>
        <v>6008.7700000000041</v>
      </c>
      <c r="G12" s="384">
        <v>74083.710000000006</v>
      </c>
      <c r="H12" s="384">
        <f t="shared" si="1"/>
        <v>12578.25</v>
      </c>
      <c r="J12" s="335"/>
      <c r="L12" s="335"/>
    </row>
    <row r="13" spans="1:13" ht="21" customHeight="1" x14ac:dyDescent="0.35">
      <c r="A13" s="275"/>
      <c r="B13" s="291"/>
      <c r="C13" s="378" t="s">
        <v>95</v>
      </c>
      <c r="D13" s="384">
        <v>889449.12</v>
      </c>
      <c r="E13" s="384">
        <v>757503.98</v>
      </c>
      <c r="F13" s="381">
        <f t="shared" si="0"/>
        <v>131945.14000000001</v>
      </c>
      <c r="G13" s="384">
        <v>720267.01</v>
      </c>
      <c r="H13" s="384">
        <f t="shared" si="1"/>
        <v>169182.11</v>
      </c>
      <c r="J13" s="335"/>
      <c r="K13" s="299"/>
      <c r="L13" s="335"/>
    </row>
    <row r="14" spans="1:13" ht="21" customHeight="1" x14ac:dyDescent="0.35">
      <c r="A14" s="275"/>
      <c r="B14" s="291"/>
      <c r="C14" s="378" t="s">
        <v>94</v>
      </c>
      <c r="D14" s="384">
        <v>108768.82</v>
      </c>
      <c r="E14" s="384">
        <v>108768.82</v>
      </c>
      <c r="F14" s="381">
        <f t="shared" si="0"/>
        <v>0</v>
      </c>
      <c r="G14" s="384">
        <v>48452.639999999999</v>
      </c>
      <c r="H14" s="384">
        <f t="shared" si="1"/>
        <v>60316.180000000008</v>
      </c>
      <c r="J14" s="335"/>
      <c r="L14" s="335"/>
      <c r="M14" s="210"/>
    </row>
    <row r="15" spans="1:13" ht="21" customHeight="1" x14ac:dyDescent="0.35">
      <c r="A15" s="275"/>
      <c r="B15" s="291"/>
      <c r="C15" s="378" t="s">
        <v>97</v>
      </c>
      <c r="D15" s="382">
        <v>24980.94</v>
      </c>
      <c r="E15" s="382">
        <v>23298.47</v>
      </c>
      <c r="F15" s="383">
        <f t="shared" si="0"/>
        <v>1682.4699999999975</v>
      </c>
      <c r="G15" s="382">
        <v>47932.03</v>
      </c>
      <c r="H15" s="382">
        <f t="shared" si="1"/>
        <v>-22951.09</v>
      </c>
      <c r="I15" s="299"/>
      <c r="J15" s="335"/>
      <c r="L15" s="335"/>
      <c r="M15" s="274"/>
    </row>
    <row r="16" spans="1:13" ht="7.5" customHeight="1" x14ac:dyDescent="0.3">
      <c r="A16" s="275"/>
      <c r="B16" s="291"/>
      <c r="C16" s="292"/>
      <c r="D16" s="293"/>
      <c r="E16" s="293"/>
      <c r="F16" s="175"/>
      <c r="G16" s="293"/>
      <c r="H16" s="175"/>
      <c r="J16" s="335"/>
    </row>
    <row r="17" spans="1:13" ht="21" customHeight="1" x14ac:dyDescent="0.3">
      <c r="A17" s="275"/>
      <c r="B17" s="294" t="s">
        <v>96</v>
      </c>
      <c r="C17" s="292"/>
      <c r="D17" s="385">
        <f>SUM(D18:D20)</f>
        <v>69643.25</v>
      </c>
      <c r="E17" s="385">
        <f>SUM(E18:E20)</f>
        <v>69129.399999999994</v>
      </c>
      <c r="F17" s="385">
        <f>D17-E17</f>
        <v>513.85000000000582</v>
      </c>
      <c r="G17" s="295">
        <f>SUM(G18:G20)</f>
        <v>9866.64</v>
      </c>
      <c r="H17" s="296">
        <f>SUM(H18:H20)</f>
        <v>59776.61</v>
      </c>
      <c r="K17" s="274"/>
      <c r="L17" s="274"/>
    </row>
    <row r="18" spans="1:13" ht="21" hidden="1" customHeight="1" x14ac:dyDescent="0.3">
      <c r="A18" s="275"/>
      <c r="B18" s="291"/>
      <c r="C18" s="297"/>
      <c r="D18" s="298"/>
      <c r="E18" s="298"/>
      <c r="F18" s="166"/>
      <c r="G18" s="298"/>
      <c r="H18" s="166">
        <f>+D18-G18</f>
        <v>0</v>
      </c>
    </row>
    <row r="19" spans="1:13" ht="21" hidden="1" customHeight="1" x14ac:dyDescent="0.3">
      <c r="A19" s="275"/>
      <c r="B19" s="291"/>
      <c r="C19" s="297"/>
      <c r="D19" s="298"/>
      <c r="E19" s="298"/>
      <c r="F19" s="166"/>
      <c r="G19" s="298"/>
      <c r="H19" s="166">
        <f>+D19-G19</f>
        <v>0</v>
      </c>
    </row>
    <row r="20" spans="1:13" ht="21" customHeight="1" x14ac:dyDescent="0.35">
      <c r="A20" s="275"/>
      <c r="B20" s="291"/>
      <c r="C20" s="378" t="s">
        <v>224</v>
      </c>
      <c r="D20" s="382">
        <v>69643.25</v>
      </c>
      <c r="E20" s="382">
        <v>69129.399999999994</v>
      </c>
      <c r="F20" s="383">
        <f>+D20-E20</f>
        <v>513.85000000000582</v>
      </c>
      <c r="G20" s="382">
        <v>9866.64</v>
      </c>
      <c r="H20" s="382">
        <f>+D20-G20</f>
        <v>59776.61</v>
      </c>
      <c r="L20" s="335"/>
    </row>
    <row r="21" spans="1:13" ht="6" customHeight="1" x14ac:dyDescent="0.3">
      <c r="A21" s="275"/>
      <c r="B21" s="287"/>
      <c r="C21" s="288"/>
      <c r="D21" s="300"/>
      <c r="E21" s="300"/>
      <c r="F21" s="301"/>
      <c r="G21" s="300"/>
      <c r="H21" s="301"/>
    </row>
    <row r="22" spans="1:13" ht="6.75" customHeight="1" x14ac:dyDescent="0.3">
      <c r="A22" s="275"/>
      <c r="B22" s="291"/>
      <c r="C22" s="292"/>
      <c r="D22" s="302"/>
      <c r="E22" s="302"/>
      <c r="F22" s="175"/>
      <c r="G22" s="302"/>
      <c r="H22" s="175"/>
      <c r="L22" s="274"/>
    </row>
    <row r="23" spans="1:13" ht="19.5" thickBot="1" x14ac:dyDescent="0.35">
      <c r="A23" s="275"/>
      <c r="B23" s="303" t="s">
        <v>98</v>
      </c>
      <c r="C23" s="304"/>
      <c r="D23" s="385">
        <f>D9+D17+D21</f>
        <v>3148150.07</v>
      </c>
      <c r="E23" s="385">
        <f>E9+E17+E21</f>
        <v>2706258.4899999998</v>
      </c>
      <c r="F23" s="385">
        <f>+F9+F17</f>
        <v>441891.57999999996</v>
      </c>
      <c r="G23" s="305">
        <f>G9+G17+G21</f>
        <v>3046294.2899999996</v>
      </c>
      <c r="H23" s="306">
        <f>+H9+H17</f>
        <v>101855.78000000003</v>
      </c>
    </row>
    <row r="24" spans="1:13" ht="9" customHeight="1" thickTop="1" x14ac:dyDescent="0.3">
      <c r="A24" s="275"/>
      <c r="B24" s="292"/>
      <c r="C24" s="292"/>
      <c r="D24" s="307"/>
      <c r="E24" s="307"/>
      <c r="F24" s="234"/>
      <c r="G24" s="307"/>
      <c r="H24" s="234"/>
      <c r="I24" s="274"/>
      <c r="L24" s="274"/>
    </row>
    <row r="25" spans="1:13" ht="18.75" x14ac:dyDescent="0.3">
      <c r="A25" s="275"/>
      <c r="B25" s="308" t="s">
        <v>99</v>
      </c>
      <c r="C25" s="309"/>
      <c r="D25" s="310"/>
      <c r="E25" s="310"/>
      <c r="F25" s="311"/>
      <c r="G25" s="310"/>
      <c r="H25" s="159"/>
    </row>
    <row r="26" spans="1:13" ht="5.25" customHeight="1" x14ac:dyDescent="0.3">
      <c r="A26" s="275"/>
      <c r="B26" s="312"/>
      <c r="C26" s="313"/>
      <c r="D26" s="302"/>
      <c r="E26" s="302"/>
      <c r="F26" s="175"/>
      <c r="G26" s="302"/>
      <c r="H26" s="173"/>
    </row>
    <row r="27" spans="1:13" ht="21" customHeight="1" x14ac:dyDescent="0.3">
      <c r="A27" s="275"/>
      <c r="B27" s="314" t="s">
        <v>211</v>
      </c>
      <c r="C27" s="313"/>
      <c r="D27" s="385">
        <f>SUM(D28:D32)</f>
        <v>3198392.7699999996</v>
      </c>
      <c r="E27" s="385">
        <f>SUM(E28:E32)</f>
        <v>2766346.26</v>
      </c>
      <c r="F27" s="385">
        <f>D27-E27</f>
        <v>432046.50999999978</v>
      </c>
      <c r="G27" s="315">
        <f>SUM(G28:G32)</f>
        <v>4151402.76</v>
      </c>
      <c r="H27" s="316">
        <f>SUM(H28:H32)</f>
        <v>-953009.98999999976</v>
      </c>
      <c r="I27" s="352"/>
    </row>
    <row r="28" spans="1:13" ht="21" customHeight="1" x14ac:dyDescent="0.35">
      <c r="A28" s="275"/>
      <c r="B28" s="314"/>
      <c r="C28" s="379" t="s">
        <v>222</v>
      </c>
      <c r="D28" s="380">
        <v>1903174.23</v>
      </c>
      <c r="E28" s="380">
        <v>1661162.43</v>
      </c>
      <c r="F28" s="381">
        <f>+D28-E28</f>
        <v>242011.80000000005</v>
      </c>
      <c r="G28" s="380">
        <v>1875692.39</v>
      </c>
      <c r="H28" s="380">
        <f>+D28-G28</f>
        <v>27481.840000000084</v>
      </c>
      <c r="I28" s="374"/>
      <c r="J28" s="370"/>
      <c r="K28" s="401"/>
    </row>
    <row r="29" spans="1:13" ht="21" customHeight="1" x14ac:dyDescent="0.35">
      <c r="A29" s="275"/>
      <c r="B29" s="312"/>
      <c r="C29" s="379" t="s">
        <v>100</v>
      </c>
      <c r="D29" s="380">
        <v>222775.73</v>
      </c>
      <c r="E29" s="380">
        <v>207322.79</v>
      </c>
      <c r="F29" s="381">
        <f>+D29-E29</f>
        <v>15452.940000000002</v>
      </c>
      <c r="G29" s="380">
        <v>266683.5</v>
      </c>
      <c r="H29" s="380">
        <f>+D29-G29</f>
        <v>-43907.76999999999</v>
      </c>
      <c r="I29" s="353"/>
      <c r="J29" s="274"/>
    </row>
    <row r="30" spans="1:13" ht="21" customHeight="1" x14ac:dyDescent="0.35">
      <c r="A30" s="275"/>
      <c r="B30" s="312"/>
      <c r="C30" s="379" t="s">
        <v>223</v>
      </c>
      <c r="D30" s="380">
        <f>227881.76-D31</f>
        <v>119112.94</v>
      </c>
      <c r="E30" s="380">
        <f>208134.22-E31</f>
        <v>99365.4</v>
      </c>
      <c r="F30" s="381">
        <f>+D30-E30</f>
        <v>19747.540000000008</v>
      </c>
      <c r="G30" s="380">
        <f>128294.69-G31</f>
        <v>79842.05</v>
      </c>
      <c r="H30" s="380">
        <f>+D30-G30</f>
        <v>39270.89</v>
      </c>
      <c r="I30" s="353"/>
      <c r="J30" s="210"/>
    </row>
    <row r="31" spans="1:13" ht="21" customHeight="1" x14ac:dyDescent="0.35">
      <c r="A31" s="275"/>
      <c r="B31" s="312"/>
      <c r="C31" s="379" t="s">
        <v>199</v>
      </c>
      <c r="D31" s="380">
        <v>108768.82</v>
      </c>
      <c r="E31" s="380">
        <v>108768.82</v>
      </c>
      <c r="F31" s="381">
        <f>+D31-E31</f>
        <v>0</v>
      </c>
      <c r="G31" s="380">
        <v>48452.639999999999</v>
      </c>
      <c r="H31" s="380">
        <f>+D31-G31</f>
        <v>60316.180000000008</v>
      </c>
      <c r="I31" s="353"/>
      <c r="J31" s="210"/>
    </row>
    <row r="32" spans="1:13" ht="21" customHeight="1" x14ac:dyDescent="0.35">
      <c r="A32" s="275"/>
      <c r="B32" s="312"/>
      <c r="C32" s="379" t="s">
        <v>188</v>
      </c>
      <c r="D32" s="380">
        <v>844561.05</v>
      </c>
      <c r="E32" s="380">
        <v>689726.82</v>
      </c>
      <c r="F32" s="381">
        <f>+D32-E32</f>
        <v>154834.2300000001</v>
      </c>
      <c r="G32" s="380">
        <v>1880732.18</v>
      </c>
      <c r="H32" s="380">
        <f>+D32-G32</f>
        <v>-1036171.1299999999</v>
      </c>
      <c r="I32" s="390"/>
      <c r="J32" s="299">
        <f>+D32/D39</f>
        <v>0.26405795370779311</v>
      </c>
      <c r="L32" s="335"/>
      <c r="M32" s="274"/>
    </row>
    <row r="33" spans="1:11" ht="6.75" hidden="1" customHeight="1" x14ac:dyDescent="0.3">
      <c r="A33" s="275"/>
      <c r="B33" s="312"/>
      <c r="C33" s="318"/>
      <c r="D33" s="319"/>
      <c r="E33" s="319"/>
      <c r="F33" s="301"/>
      <c r="G33" s="319"/>
      <c r="H33" s="320"/>
    </row>
    <row r="34" spans="1:11" ht="9" hidden="1" customHeight="1" x14ac:dyDescent="0.3">
      <c r="A34" s="275"/>
      <c r="B34" s="312"/>
      <c r="C34" s="313"/>
      <c r="D34" s="302"/>
      <c r="E34" s="302"/>
      <c r="F34" s="175"/>
      <c r="G34" s="302"/>
      <c r="H34" s="173"/>
      <c r="J34" s="274"/>
      <c r="K34" s="335"/>
    </row>
    <row r="35" spans="1:11" ht="21" hidden="1" customHeight="1" x14ac:dyDescent="0.3">
      <c r="A35" s="275"/>
      <c r="B35" s="314" t="s">
        <v>101</v>
      </c>
      <c r="C35" s="313"/>
      <c r="D35" s="385">
        <f>SUM(D36:D36)</f>
        <v>0</v>
      </c>
      <c r="E35" s="385">
        <f>SUM(E36:E36)</f>
        <v>0</v>
      </c>
      <c r="F35" s="385">
        <f>D35-E35</f>
        <v>0</v>
      </c>
      <c r="G35" s="315">
        <f>SUM(G36:G36)</f>
        <v>0</v>
      </c>
      <c r="H35" s="316">
        <f>+H36</f>
        <v>0</v>
      </c>
    </row>
    <row r="36" spans="1:11" ht="21" hidden="1" customHeight="1" x14ac:dyDescent="0.35">
      <c r="A36" s="275"/>
      <c r="B36" s="312"/>
      <c r="C36" s="379" t="s">
        <v>102</v>
      </c>
      <c r="D36" s="380">
        <v>0</v>
      </c>
      <c r="E36" s="380">
        <v>0</v>
      </c>
      <c r="F36" s="381">
        <f>+D36-E36</f>
        <v>0</v>
      </c>
      <c r="G36" s="317">
        <v>0</v>
      </c>
      <c r="H36" s="195">
        <f>+D36-G36</f>
        <v>0</v>
      </c>
    </row>
    <row r="37" spans="1:11" ht="6.75" customHeight="1" x14ac:dyDescent="0.3">
      <c r="A37" s="275"/>
      <c r="B37" s="321"/>
      <c r="C37" s="322"/>
      <c r="D37" s="323"/>
      <c r="E37" s="323"/>
      <c r="F37" s="324"/>
      <c r="G37" s="323"/>
      <c r="H37" s="325"/>
    </row>
    <row r="38" spans="1:11" ht="6.75" customHeight="1" x14ac:dyDescent="0.3">
      <c r="A38" s="275"/>
      <c r="B38" s="291"/>
      <c r="C38" s="292"/>
      <c r="D38" s="302"/>
      <c r="E38" s="302"/>
      <c r="F38" s="175"/>
      <c r="G38" s="302"/>
      <c r="H38" s="175"/>
      <c r="J38" s="369"/>
      <c r="K38" s="369"/>
    </row>
    <row r="39" spans="1:11" ht="19.5" thickBot="1" x14ac:dyDescent="0.35">
      <c r="A39" s="275"/>
      <c r="B39" s="303" t="s">
        <v>103</v>
      </c>
      <c r="C39" s="304"/>
      <c r="D39" s="385">
        <f>D27+D35</f>
        <v>3198392.7699999996</v>
      </c>
      <c r="E39" s="385">
        <f>E27+E35</f>
        <v>2766346.26</v>
      </c>
      <c r="F39" s="385">
        <f>F27+F35</f>
        <v>432046.50999999978</v>
      </c>
      <c r="G39" s="305">
        <f>G27+G35</f>
        <v>4151402.76</v>
      </c>
      <c r="H39" s="306">
        <f>H27+H35</f>
        <v>-953009.98999999976</v>
      </c>
      <c r="K39" s="274"/>
    </row>
    <row r="40" spans="1:11" ht="8.25" customHeight="1" thickTop="1" thickBot="1" x14ac:dyDescent="0.35">
      <c r="A40" s="275"/>
      <c r="B40" s="292"/>
      <c r="C40" s="292"/>
      <c r="D40" s="307"/>
      <c r="E40" s="307"/>
      <c r="F40" s="234"/>
      <c r="G40" s="307"/>
      <c r="H40" s="234"/>
      <c r="J40" s="335"/>
      <c r="K40" s="335"/>
    </row>
    <row r="41" spans="1:11" ht="7.5" customHeight="1" thickTop="1" x14ac:dyDescent="0.3">
      <c r="A41" s="275"/>
      <c r="B41" s="326"/>
      <c r="C41" s="327"/>
      <c r="D41" s="387"/>
      <c r="E41" s="387"/>
      <c r="F41" s="387"/>
      <c r="G41" s="386"/>
      <c r="H41" s="328"/>
    </row>
    <row r="42" spans="1:11" ht="19.5" thickBot="1" x14ac:dyDescent="0.35">
      <c r="A42" s="275"/>
      <c r="B42" s="329" t="s">
        <v>225</v>
      </c>
      <c r="C42" s="304"/>
      <c r="D42" s="388">
        <f>+D23-D39</f>
        <v>-50242.699999999721</v>
      </c>
      <c r="E42" s="388">
        <f>E23-E39</f>
        <v>-60087.770000000019</v>
      </c>
      <c r="F42" s="388">
        <f>D42-E42</f>
        <v>9845.070000000298</v>
      </c>
      <c r="G42" s="389">
        <f>G23-G39</f>
        <v>-1105108.4700000002</v>
      </c>
      <c r="H42" s="330">
        <f>H23-H39</f>
        <v>1054865.7699999998</v>
      </c>
    </row>
    <row r="43" spans="1:11" ht="18" thickTop="1" x14ac:dyDescent="0.3">
      <c r="A43" s="275"/>
      <c r="B43" s="275"/>
      <c r="C43" s="275"/>
      <c r="D43" s="331"/>
      <c r="E43" s="331"/>
      <c r="F43" s="237"/>
      <c r="G43" s="331"/>
    </row>
    <row r="44" spans="1:11" ht="17.25" x14ac:dyDescent="0.3">
      <c r="A44" s="275"/>
      <c r="B44" s="275"/>
      <c r="C44" s="275"/>
      <c r="D44" s="331"/>
      <c r="E44" s="275"/>
      <c r="F44" s="332"/>
      <c r="G44" s="275"/>
      <c r="H44" s="274"/>
    </row>
    <row r="45" spans="1:11" ht="17.25" x14ac:dyDescent="0.3">
      <c r="A45" s="275"/>
      <c r="B45" s="275"/>
      <c r="C45" s="275"/>
      <c r="D45" s="333"/>
      <c r="E45" s="275"/>
      <c r="F45" s="332"/>
      <c r="G45" s="275"/>
      <c r="H45" s="274"/>
    </row>
    <row r="46" spans="1:11" ht="17.25" x14ac:dyDescent="0.3">
      <c r="A46" s="275"/>
      <c r="B46" s="275"/>
      <c r="C46" s="275"/>
      <c r="D46" s="275"/>
      <c r="E46" s="275"/>
      <c r="F46" s="332"/>
      <c r="G46" s="275"/>
    </row>
    <row r="50" spans="2:8" s="375" customFormat="1" ht="17.25" x14ac:dyDescent="0.3">
      <c r="B50" s="411" t="s">
        <v>207</v>
      </c>
      <c r="C50" s="411"/>
      <c r="D50" s="411"/>
      <c r="E50" s="411"/>
      <c r="F50" s="411"/>
      <c r="G50" s="411"/>
      <c r="H50" s="411"/>
    </row>
  </sheetData>
  <mergeCells count="3">
    <mergeCell ref="A3:H3"/>
    <mergeCell ref="A2:H2"/>
    <mergeCell ref="A4:H4"/>
  </mergeCells>
  <phoneticPr fontId="11" type="noConversion"/>
  <printOptions horizontalCentered="1"/>
  <pageMargins left="0.43307086614173229" right="0.23622047244094491" top="0.6692913385826772" bottom="0.31496062992125984" header="0" footer="0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opLeftCell="A108" zoomScale="90" zoomScaleNormal="90" workbookViewId="0">
      <selection activeCell="C120" sqref="C120"/>
    </sheetView>
  </sheetViews>
  <sheetFormatPr baseColWidth="10" defaultRowHeight="13.5" x14ac:dyDescent="0.25"/>
  <cols>
    <col min="1" max="1" width="2.140625" style="146" customWidth="1"/>
    <col min="2" max="4" width="1.42578125" style="146" customWidth="1"/>
    <col min="5" max="5" width="49.7109375" style="146" customWidth="1"/>
    <col min="6" max="6" width="24" style="146" customWidth="1"/>
    <col min="7" max="7" width="24.7109375" style="146" hidden="1" customWidth="1"/>
    <col min="8" max="8" width="21" style="146" hidden="1" customWidth="1"/>
    <col min="9" max="9" width="24.28515625" style="146" customWidth="1"/>
    <col min="10" max="10" width="21.5703125" style="146" customWidth="1"/>
    <col min="11" max="11" width="1.42578125" style="146" customWidth="1"/>
    <col min="12" max="12" width="11.42578125" style="146"/>
    <col min="13" max="13" width="13" style="146" bestFit="1" customWidth="1"/>
    <col min="14" max="14" width="13.7109375" style="146" customWidth="1"/>
    <col min="15" max="15" width="13.7109375" style="146" bestFit="1" customWidth="1"/>
    <col min="16" max="16384" width="11.42578125" style="146"/>
  </cols>
  <sheetData>
    <row r="1" spans="1:13" ht="20.25" x14ac:dyDescent="0.3">
      <c r="A1" s="145" t="s">
        <v>10</v>
      </c>
      <c r="B1" s="424" t="s">
        <v>11</v>
      </c>
      <c r="C1" s="424"/>
      <c r="D1" s="424"/>
      <c r="E1" s="424"/>
      <c r="F1" s="424"/>
      <c r="G1" s="424"/>
      <c r="H1" s="424"/>
      <c r="I1" s="424"/>
      <c r="J1" s="424"/>
    </row>
    <row r="2" spans="1:13" ht="15.75" x14ac:dyDescent="0.25">
      <c r="A2" s="145"/>
      <c r="B2" s="423" t="s">
        <v>17</v>
      </c>
      <c r="C2" s="423"/>
      <c r="D2" s="423"/>
      <c r="E2" s="423"/>
      <c r="F2" s="423"/>
      <c r="G2" s="423"/>
      <c r="H2" s="423"/>
      <c r="I2" s="423"/>
      <c r="J2" s="423"/>
    </row>
    <row r="3" spans="1:13" x14ac:dyDescent="0.25">
      <c r="A3" s="145"/>
      <c r="B3" s="425" t="s">
        <v>18</v>
      </c>
      <c r="C3" s="425"/>
      <c r="D3" s="425"/>
      <c r="E3" s="425"/>
      <c r="F3" s="425"/>
      <c r="G3" s="425"/>
      <c r="H3" s="425"/>
      <c r="I3" s="425"/>
      <c r="J3" s="425"/>
    </row>
    <row r="4" spans="1:13" ht="8.25" customHeight="1" x14ac:dyDescent="0.25">
      <c r="A4" s="145"/>
      <c r="B4" s="425"/>
      <c r="C4" s="425"/>
      <c r="D4" s="425"/>
      <c r="E4" s="425"/>
      <c r="F4" s="425"/>
      <c r="G4" s="425"/>
      <c r="H4" s="425"/>
      <c r="I4" s="425"/>
      <c r="J4" s="425"/>
    </row>
    <row r="5" spans="1:13" ht="30" customHeight="1" x14ac:dyDescent="0.25">
      <c r="A5" s="145"/>
      <c r="B5" s="147"/>
      <c r="C5" s="148"/>
      <c r="D5" s="148"/>
      <c r="E5" s="149"/>
      <c r="F5" s="150" t="s">
        <v>202</v>
      </c>
      <c r="G5" s="150" t="s">
        <v>200</v>
      </c>
      <c r="H5" s="377" t="s">
        <v>203</v>
      </c>
      <c r="I5" s="150" t="s">
        <v>196</v>
      </c>
      <c r="J5" s="151" t="s">
        <v>104</v>
      </c>
    </row>
    <row r="6" spans="1:13" ht="24" customHeight="1" x14ac:dyDescent="0.25">
      <c r="A6" s="145"/>
      <c r="B6" s="152" t="s">
        <v>19</v>
      </c>
      <c r="C6" s="153"/>
      <c r="D6" s="153"/>
      <c r="E6" s="154"/>
      <c r="F6" s="373" t="s">
        <v>20</v>
      </c>
      <c r="G6" s="372">
        <v>-2</v>
      </c>
      <c r="H6" s="371" t="s">
        <v>21</v>
      </c>
      <c r="I6" s="372">
        <v>-2</v>
      </c>
      <c r="J6" s="371" t="s">
        <v>21</v>
      </c>
    </row>
    <row r="7" spans="1:13" ht="21" customHeight="1" x14ac:dyDescent="0.25">
      <c r="A7" s="145"/>
      <c r="B7" s="157" t="s">
        <v>7</v>
      </c>
      <c r="C7" s="158"/>
      <c r="D7" s="158"/>
      <c r="E7" s="159"/>
      <c r="F7" s="160">
        <f>SUM(F8:F11)</f>
        <v>1177268.19</v>
      </c>
      <c r="G7" s="160">
        <f>SUM(G8:G11)</f>
        <v>1781559.4100000001</v>
      </c>
      <c r="H7" s="160">
        <f>SUM(H8:H11)</f>
        <v>-604291.22</v>
      </c>
      <c r="I7" s="160">
        <f>SUM(I8:I11)</f>
        <v>1182723.78</v>
      </c>
      <c r="J7" s="160">
        <f>SUM(J8:J11)</f>
        <v>-5455.5900000000256</v>
      </c>
    </row>
    <row r="8" spans="1:13" ht="21" customHeight="1" x14ac:dyDescent="0.3">
      <c r="A8" s="145"/>
      <c r="B8" s="161"/>
      <c r="C8" s="162" t="s">
        <v>22</v>
      </c>
      <c r="D8" s="163"/>
      <c r="E8" s="164"/>
      <c r="F8" s="395">
        <v>0</v>
      </c>
      <c r="G8" s="395">
        <v>0</v>
      </c>
      <c r="H8" s="166">
        <f>+F8-G8</f>
        <v>0</v>
      </c>
      <c r="I8" s="165">
        <v>0</v>
      </c>
      <c r="J8" s="166">
        <f>+F8-I8</f>
        <v>0</v>
      </c>
      <c r="L8" s="210"/>
    </row>
    <row r="9" spans="1:13" ht="21" customHeight="1" x14ac:dyDescent="0.3">
      <c r="A9" s="145"/>
      <c r="B9" s="167"/>
      <c r="C9" s="162" t="s">
        <v>23</v>
      </c>
      <c r="D9" s="168"/>
      <c r="E9" s="164"/>
      <c r="F9" s="395">
        <v>917361.95</v>
      </c>
      <c r="G9" s="395">
        <v>913759.26</v>
      </c>
      <c r="H9" s="166">
        <f>+F9-G9</f>
        <v>3602.6899999999441</v>
      </c>
      <c r="I9" s="165">
        <v>613618.97</v>
      </c>
      <c r="J9" s="166">
        <f>+F9-I9</f>
        <v>303742.98</v>
      </c>
    </row>
    <row r="10" spans="1:13" ht="21" customHeight="1" x14ac:dyDescent="0.3">
      <c r="A10" s="145"/>
      <c r="B10" s="167"/>
      <c r="C10" s="162" t="s">
        <v>24</v>
      </c>
      <c r="D10" s="168"/>
      <c r="E10" s="164"/>
      <c r="F10" s="395">
        <v>257871.95</v>
      </c>
      <c r="G10" s="395">
        <v>865765.86</v>
      </c>
      <c r="H10" s="166">
        <f>+F10-G10</f>
        <v>-607893.90999999992</v>
      </c>
      <c r="I10" s="165">
        <v>567630.52</v>
      </c>
      <c r="J10" s="166">
        <f>+F10-I10</f>
        <v>-309758.57</v>
      </c>
    </row>
    <row r="11" spans="1:13" ht="21" customHeight="1" x14ac:dyDescent="0.3">
      <c r="A11" s="145"/>
      <c r="B11" s="167"/>
      <c r="C11" s="162" t="s">
        <v>25</v>
      </c>
      <c r="D11" s="168"/>
      <c r="E11" s="164"/>
      <c r="F11" s="396">
        <v>2034.29</v>
      </c>
      <c r="G11" s="396">
        <v>2034.29</v>
      </c>
      <c r="H11" s="170">
        <f>+F11-G11</f>
        <v>0</v>
      </c>
      <c r="I11" s="169">
        <v>1474.29</v>
      </c>
      <c r="J11" s="171">
        <f>+F11-I11</f>
        <v>560</v>
      </c>
    </row>
    <row r="12" spans="1:13" ht="21" customHeight="1" x14ac:dyDescent="0.25">
      <c r="A12" s="145"/>
      <c r="B12" s="167"/>
      <c r="C12" s="172"/>
      <c r="D12" s="172"/>
      <c r="E12" s="173"/>
      <c r="F12" s="174"/>
      <c r="G12" s="174"/>
      <c r="H12" s="175"/>
      <c r="I12" s="174"/>
      <c r="J12" s="175"/>
    </row>
    <row r="13" spans="1:13" ht="21" customHeight="1" x14ac:dyDescent="0.25">
      <c r="A13" s="145"/>
      <c r="B13" s="176" t="s">
        <v>6</v>
      </c>
      <c r="C13" s="163"/>
      <c r="D13" s="163"/>
      <c r="E13" s="173"/>
      <c r="F13" s="177">
        <f>+F18+F19</f>
        <v>70885729.180000007</v>
      </c>
      <c r="G13" s="177">
        <f>+G18+G19</f>
        <v>70885729.180000007</v>
      </c>
      <c r="H13" s="177">
        <f>+H18+H19</f>
        <v>0</v>
      </c>
      <c r="I13" s="177">
        <f>+I18+I19</f>
        <v>62799774.150000006</v>
      </c>
      <c r="J13" s="177">
        <f>+J18+J19</f>
        <v>8085955.030000004</v>
      </c>
    </row>
    <row r="14" spans="1:13" ht="21" customHeight="1" x14ac:dyDescent="0.3">
      <c r="A14" s="178"/>
      <c r="B14" s="167"/>
      <c r="C14" s="162" t="s">
        <v>26</v>
      </c>
      <c r="D14" s="168"/>
      <c r="E14" s="179"/>
      <c r="F14" s="395">
        <v>70885729.180000007</v>
      </c>
      <c r="G14" s="395">
        <v>70885729.180000007</v>
      </c>
      <c r="H14" s="166">
        <f>+F14-G14</f>
        <v>0</v>
      </c>
      <c r="I14" s="165">
        <v>62786848.340000004</v>
      </c>
      <c r="J14" s="166">
        <f>+F14-I14</f>
        <v>8098880.8400000036</v>
      </c>
      <c r="M14" s="351"/>
    </row>
    <row r="15" spans="1:13" ht="21" customHeight="1" x14ac:dyDescent="0.3">
      <c r="A15" s="145"/>
      <c r="B15" s="167"/>
      <c r="C15" s="162" t="s">
        <v>27</v>
      </c>
      <c r="D15" s="168"/>
      <c r="E15" s="179"/>
      <c r="F15" s="165">
        <v>0</v>
      </c>
      <c r="G15" s="165">
        <v>0</v>
      </c>
      <c r="H15" s="166">
        <f>+F15-G15</f>
        <v>0</v>
      </c>
      <c r="I15" s="165">
        <v>12468.64</v>
      </c>
      <c r="J15" s="166">
        <f>+F15-I15</f>
        <v>-12468.64</v>
      </c>
    </row>
    <row r="16" spans="1:13" ht="21" hidden="1" customHeight="1" x14ac:dyDescent="0.3">
      <c r="A16" s="145"/>
      <c r="B16" s="167"/>
      <c r="C16" s="162" t="s">
        <v>28</v>
      </c>
      <c r="D16" s="168"/>
      <c r="E16" s="179"/>
      <c r="F16" s="165">
        <v>0</v>
      </c>
      <c r="G16" s="165">
        <v>0</v>
      </c>
      <c r="H16" s="166">
        <f>+F16-G16</f>
        <v>0</v>
      </c>
      <c r="I16" s="165">
        <v>0</v>
      </c>
      <c r="J16" s="166">
        <f>+F16-I16</f>
        <v>0</v>
      </c>
      <c r="M16" s="274"/>
    </row>
    <row r="17" spans="1:13" ht="21" customHeight="1" x14ac:dyDescent="0.3">
      <c r="A17" s="145"/>
      <c r="B17" s="167"/>
      <c r="C17" s="162" t="s">
        <v>29</v>
      </c>
      <c r="D17" s="168"/>
      <c r="E17" s="179"/>
      <c r="F17" s="169">
        <v>0</v>
      </c>
      <c r="G17" s="169">
        <v>0</v>
      </c>
      <c r="H17" s="171">
        <f>+F17-G17</f>
        <v>0</v>
      </c>
      <c r="I17" s="169">
        <v>457.17</v>
      </c>
      <c r="J17" s="171">
        <f>+F17-I17</f>
        <v>-457.17</v>
      </c>
    </row>
    <row r="18" spans="1:13" ht="21" customHeight="1" x14ac:dyDescent="0.3">
      <c r="A18" s="145"/>
      <c r="B18" s="167"/>
      <c r="C18" s="168"/>
      <c r="D18" s="168"/>
      <c r="E18" s="179" t="s">
        <v>30</v>
      </c>
      <c r="F18" s="180">
        <f>SUM(F14:F17)</f>
        <v>70885729.180000007</v>
      </c>
      <c r="G18" s="180">
        <f>SUM(G14:G17)</f>
        <v>70885729.180000007</v>
      </c>
      <c r="H18" s="180">
        <f>SUM(H14:H17)</f>
        <v>0</v>
      </c>
      <c r="I18" s="180">
        <f>SUM(I14:I17)</f>
        <v>62799774.150000006</v>
      </c>
      <c r="J18" s="180">
        <f>SUM(J14:J17)</f>
        <v>8085955.030000004</v>
      </c>
    </row>
    <row r="19" spans="1:13" ht="21" hidden="1" customHeight="1" x14ac:dyDescent="0.3">
      <c r="A19" s="145"/>
      <c r="B19" s="167"/>
      <c r="C19" s="181" t="s">
        <v>31</v>
      </c>
      <c r="D19" s="168"/>
      <c r="E19" s="182"/>
      <c r="F19" s="183">
        <v>0</v>
      </c>
      <c r="G19" s="183">
        <v>0</v>
      </c>
      <c r="H19" s="171">
        <f>+F19-G19</f>
        <v>0</v>
      </c>
      <c r="I19" s="183">
        <v>0</v>
      </c>
      <c r="J19" s="171">
        <f>+F19-I19</f>
        <v>0</v>
      </c>
      <c r="M19" s="274"/>
    </row>
    <row r="20" spans="1:13" ht="21" customHeight="1" x14ac:dyDescent="0.3">
      <c r="A20" s="145"/>
      <c r="B20" s="167"/>
      <c r="C20" s="168"/>
      <c r="D20" s="168"/>
      <c r="E20" s="164"/>
      <c r="F20" s="184"/>
      <c r="G20" s="184"/>
      <c r="H20" s="185"/>
      <c r="I20" s="184"/>
      <c r="J20" s="185"/>
    </row>
    <row r="21" spans="1:13" ht="21" customHeight="1" x14ac:dyDescent="0.25">
      <c r="A21" s="145"/>
      <c r="B21" s="176" t="s">
        <v>32</v>
      </c>
      <c r="C21" s="163"/>
      <c r="D21" s="163"/>
      <c r="E21" s="173"/>
      <c r="F21" s="186">
        <f>+F22+F42</f>
        <v>10775967.540000021</v>
      </c>
      <c r="G21" s="186">
        <f>+G22+G42</f>
        <v>10841467.360000014</v>
      </c>
      <c r="H21" s="186">
        <f>+H22+H42</f>
        <v>-65499.820000001462</v>
      </c>
      <c r="I21" s="186">
        <f>+I22+I42</f>
        <v>11417039.889999926</v>
      </c>
      <c r="J21" s="186">
        <f>+J22+J42</f>
        <v>-641072.349999981</v>
      </c>
    </row>
    <row r="22" spans="1:13" ht="21" customHeight="1" x14ac:dyDescent="0.25">
      <c r="A22" s="145"/>
      <c r="B22" s="187" t="s">
        <v>105</v>
      </c>
      <c r="C22" s="188"/>
      <c r="D22" s="189"/>
      <c r="E22" s="190"/>
      <c r="F22" s="191">
        <f>+F37+F33+F28+F23</f>
        <v>365966824.17000002</v>
      </c>
      <c r="G22" s="191">
        <f>+G37+G33+G28+G23</f>
        <v>365987870.31</v>
      </c>
      <c r="H22" s="191">
        <f>+H37+H33+H28+H23</f>
        <v>-21046.13999999431</v>
      </c>
      <c r="I22" s="191">
        <f>+I37+I33+I28+I23</f>
        <v>372193350.05999994</v>
      </c>
      <c r="J22" s="191">
        <f>+J37+J33+J28+J23</f>
        <v>-6226525.8900000025</v>
      </c>
    </row>
    <row r="23" spans="1:13" ht="21" customHeight="1" x14ac:dyDescent="0.25">
      <c r="A23" s="145"/>
      <c r="B23" s="161"/>
      <c r="C23" s="175" t="s">
        <v>33</v>
      </c>
      <c r="D23" s="175"/>
      <c r="E23" s="193"/>
      <c r="F23" s="194">
        <f>SUM(F24:F27)</f>
        <v>131995394.18000001</v>
      </c>
      <c r="G23" s="194">
        <f>SUM(G24:G27)</f>
        <v>132000326.57000001</v>
      </c>
      <c r="H23" s="194">
        <f>SUM(H24:H27)</f>
        <v>-4932.3899999968708</v>
      </c>
      <c r="I23" s="194">
        <f>SUM(I24:I27)</f>
        <v>133392824.38</v>
      </c>
      <c r="J23" s="194">
        <f>SUM(J24:J27)</f>
        <v>-1397430.1999999918</v>
      </c>
    </row>
    <row r="24" spans="1:13" ht="21" customHeight="1" x14ac:dyDescent="0.3">
      <c r="A24" s="145"/>
      <c r="B24" s="167"/>
      <c r="C24" s="168"/>
      <c r="D24" s="179" t="s">
        <v>34</v>
      </c>
      <c r="E24" s="179"/>
      <c r="F24" s="397">
        <v>76173199.560000002</v>
      </c>
      <c r="G24" s="397">
        <v>76176162.200000003</v>
      </c>
      <c r="H24" s="166">
        <f>+F24-G24</f>
        <v>-2962.640000000596</v>
      </c>
      <c r="I24" s="166">
        <v>77506308.159999996</v>
      </c>
      <c r="J24" s="166">
        <f>+F24-I24</f>
        <v>-1333108.599999994</v>
      </c>
    </row>
    <row r="25" spans="1:13" ht="21" customHeight="1" x14ac:dyDescent="0.3">
      <c r="A25" s="145"/>
      <c r="B25" s="167"/>
      <c r="C25" s="168"/>
      <c r="D25" s="179" t="s">
        <v>35</v>
      </c>
      <c r="E25" s="179"/>
      <c r="F25" s="395">
        <v>27011043.09</v>
      </c>
      <c r="G25" s="395">
        <v>27011979.309999999</v>
      </c>
      <c r="H25" s="195">
        <f>+F25-G25</f>
        <v>-936.21999999880791</v>
      </c>
      <c r="I25" s="165">
        <v>27032700.059999999</v>
      </c>
      <c r="J25" s="195">
        <f>+F25-I25</f>
        <v>-21656.969999998808</v>
      </c>
    </row>
    <row r="26" spans="1:13" ht="21" customHeight="1" x14ac:dyDescent="0.3">
      <c r="A26" s="145"/>
      <c r="B26" s="167"/>
      <c r="C26" s="168"/>
      <c r="D26" s="179" t="s">
        <v>116</v>
      </c>
      <c r="E26" s="179"/>
      <c r="F26" s="398">
        <v>28811151.530000001</v>
      </c>
      <c r="G26" s="398">
        <v>28812185.059999999</v>
      </c>
      <c r="H26" s="196">
        <f>+F26-G26</f>
        <v>-1033.5299999974668</v>
      </c>
      <c r="I26" s="196">
        <v>28853816.16</v>
      </c>
      <c r="J26" s="196">
        <f>+F26-I26</f>
        <v>-42664.629999998957</v>
      </c>
    </row>
    <row r="27" spans="1:13" ht="21.75" hidden="1" customHeight="1" x14ac:dyDescent="0.3">
      <c r="A27" s="145"/>
      <c r="B27" s="167"/>
      <c r="C27" s="168"/>
      <c r="D27" s="179" t="s">
        <v>115</v>
      </c>
      <c r="E27" s="179"/>
      <c r="F27" s="197">
        <v>0</v>
      </c>
      <c r="G27" s="197">
        <v>0</v>
      </c>
      <c r="H27" s="198">
        <f>+F27-G27</f>
        <v>0</v>
      </c>
      <c r="I27" s="197">
        <v>0</v>
      </c>
      <c r="J27" s="198">
        <f>+F27-I27</f>
        <v>0</v>
      </c>
    </row>
    <row r="28" spans="1:13" ht="21" customHeight="1" x14ac:dyDescent="0.25">
      <c r="A28" s="145"/>
      <c r="B28" s="167"/>
      <c r="C28" s="175" t="s">
        <v>36</v>
      </c>
      <c r="D28" s="175"/>
      <c r="E28" s="193"/>
      <c r="F28" s="194">
        <f>SUM(F29:F32)</f>
        <v>160864254.84999999</v>
      </c>
      <c r="G28" s="194">
        <f>SUM(G29:G32)</f>
        <v>160743330.72</v>
      </c>
      <c r="H28" s="194">
        <f>SUM(H29:H32)</f>
        <v>120924.13000000175</v>
      </c>
      <c r="I28" s="194">
        <f>SUM(I29:I32)</f>
        <v>161013562.29999998</v>
      </c>
      <c r="J28" s="194">
        <f>SUM(J29:J32)</f>
        <v>-149307.45000000927</v>
      </c>
    </row>
    <row r="29" spans="1:13" ht="21" customHeight="1" x14ac:dyDescent="0.3">
      <c r="A29" s="145"/>
      <c r="B29" s="167"/>
      <c r="C29" s="168"/>
      <c r="D29" s="179" t="s">
        <v>37</v>
      </c>
      <c r="E29" s="179"/>
      <c r="F29" s="398">
        <v>66090858.149999999</v>
      </c>
      <c r="G29" s="398">
        <v>66109254.600000001</v>
      </c>
      <c r="H29" s="199">
        <f>+F29-G29</f>
        <v>-18396.45000000298</v>
      </c>
      <c r="I29" s="196">
        <v>66362519.280000001</v>
      </c>
      <c r="J29" s="199">
        <f>+F29-I29</f>
        <v>-271661.13000000268</v>
      </c>
    </row>
    <row r="30" spans="1:13" ht="21" customHeight="1" x14ac:dyDescent="0.3">
      <c r="A30" s="145"/>
      <c r="B30" s="167"/>
      <c r="C30" s="168"/>
      <c r="D30" s="179" t="s">
        <v>38</v>
      </c>
      <c r="E30" s="179"/>
      <c r="F30" s="395">
        <v>93813814.189999998</v>
      </c>
      <c r="G30" s="395">
        <v>93820620.569999993</v>
      </c>
      <c r="H30" s="200">
        <f>+F30-G30</f>
        <v>-6806.3799999952316</v>
      </c>
      <c r="I30" s="165">
        <v>93824381.480000004</v>
      </c>
      <c r="J30" s="200">
        <f>+F30-I30</f>
        <v>-10567.290000006557</v>
      </c>
    </row>
    <row r="31" spans="1:13" ht="20.25" customHeight="1" x14ac:dyDescent="0.3">
      <c r="A31" s="145"/>
      <c r="B31" s="167"/>
      <c r="C31" s="168"/>
      <c r="D31" s="201" t="s">
        <v>114</v>
      </c>
      <c r="E31" s="179"/>
      <c r="F31" s="398">
        <v>959582.51</v>
      </c>
      <c r="G31" s="398">
        <v>813455.55</v>
      </c>
      <c r="H31" s="195">
        <f>+F31-G31</f>
        <v>146126.95999999996</v>
      </c>
      <c r="I31" s="196">
        <v>826661.54</v>
      </c>
      <c r="J31" s="200">
        <f>+F31-I31</f>
        <v>132920.96999999997</v>
      </c>
    </row>
    <row r="32" spans="1:13" ht="15.75" hidden="1" customHeight="1" x14ac:dyDescent="0.3">
      <c r="A32" s="145"/>
      <c r="B32" s="167"/>
      <c r="C32" s="168"/>
      <c r="D32" s="179" t="s">
        <v>115</v>
      </c>
      <c r="E32" s="179"/>
      <c r="F32" s="202">
        <v>0</v>
      </c>
      <c r="G32" s="202">
        <v>0</v>
      </c>
      <c r="H32" s="203">
        <f>+F32-G32</f>
        <v>0</v>
      </c>
      <c r="I32" s="202">
        <v>0</v>
      </c>
      <c r="J32" s="203">
        <f>+F32-I32</f>
        <v>0</v>
      </c>
    </row>
    <row r="33" spans="1:13" ht="21" customHeight="1" x14ac:dyDescent="0.25">
      <c r="A33" s="145"/>
      <c r="B33" s="167"/>
      <c r="C33" s="175" t="s">
        <v>39</v>
      </c>
      <c r="D33" s="192"/>
      <c r="E33" s="204"/>
      <c r="F33" s="191">
        <f>SUM(F34:F36)</f>
        <v>36009.360000000001</v>
      </c>
      <c r="G33" s="191">
        <f>SUM(G34:G36)</f>
        <v>36009.360000000001</v>
      </c>
      <c r="H33" s="194">
        <f>SUM(H34:H36)</f>
        <v>0</v>
      </c>
      <c r="I33" s="191">
        <f>SUM(I34:I36)</f>
        <v>37516.589999999997</v>
      </c>
      <c r="J33" s="194">
        <f>SUM(J34:J36)</f>
        <v>-1507.2299999999959</v>
      </c>
    </row>
    <row r="34" spans="1:13" ht="21" customHeight="1" x14ac:dyDescent="0.3">
      <c r="A34" s="145"/>
      <c r="B34" s="167"/>
      <c r="C34" s="168"/>
      <c r="D34" s="179" t="s">
        <v>40</v>
      </c>
      <c r="E34" s="179"/>
      <c r="F34" s="397">
        <v>36009.360000000001</v>
      </c>
      <c r="G34" s="397">
        <v>36009.360000000001</v>
      </c>
      <c r="H34" s="166">
        <f>+F34-G34</f>
        <v>0</v>
      </c>
      <c r="I34" s="166">
        <v>37516.589999999997</v>
      </c>
      <c r="J34" s="166">
        <f>+F34-I34</f>
        <v>-1507.2299999999959</v>
      </c>
    </row>
    <row r="35" spans="1:13" ht="21" hidden="1" customHeight="1" x14ac:dyDescent="0.3">
      <c r="A35" s="145"/>
      <c r="B35" s="167"/>
      <c r="C35" s="168"/>
      <c r="D35" s="179" t="s">
        <v>41</v>
      </c>
      <c r="E35" s="179"/>
      <c r="F35" s="165">
        <v>0</v>
      </c>
      <c r="G35" s="165">
        <v>0</v>
      </c>
      <c r="H35" s="166">
        <f>+F35-G35</f>
        <v>0</v>
      </c>
      <c r="I35" s="165">
        <v>0</v>
      </c>
      <c r="J35" s="166">
        <f>+F35-I35</f>
        <v>0</v>
      </c>
    </row>
    <row r="36" spans="1:13" ht="21" hidden="1" customHeight="1" x14ac:dyDescent="0.3">
      <c r="A36" s="145"/>
      <c r="B36" s="167"/>
      <c r="C36" s="168"/>
      <c r="D36" s="179" t="s">
        <v>42</v>
      </c>
      <c r="E36" s="179"/>
      <c r="F36" s="170">
        <v>0</v>
      </c>
      <c r="G36" s="170">
        <v>0</v>
      </c>
      <c r="H36" s="205">
        <f>+F36-G36</f>
        <v>0</v>
      </c>
      <c r="I36" s="170">
        <v>0</v>
      </c>
      <c r="J36" s="205">
        <f>+F36-I36</f>
        <v>0</v>
      </c>
    </row>
    <row r="37" spans="1:13" ht="21" customHeight="1" x14ac:dyDescent="0.25">
      <c r="A37" s="145"/>
      <c r="B37" s="167"/>
      <c r="C37" s="175" t="s">
        <v>43</v>
      </c>
      <c r="D37" s="175"/>
      <c r="E37" s="164"/>
      <c r="F37" s="191">
        <f>SUM(F38:F41)</f>
        <v>73071165.780000001</v>
      </c>
      <c r="G37" s="191">
        <f>SUM(G38:G41)</f>
        <v>73208203.660000011</v>
      </c>
      <c r="H37" s="191">
        <f>SUM(H38:H41)</f>
        <v>-137037.87999999919</v>
      </c>
      <c r="I37" s="191">
        <f>SUM(I38:I41)</f>
        <v>77749446.789999992</v>
      </c>
      <c r="J37" s="191">
        <f>SUM(J38:J41)</f>
        <v>-4678281.0100000007</v>
      </c>
    </row>
    <row r="38" spans="1:13" ht="21" customHeight="1" x14ac:dyDescent="0.3">
      <c r="A38" s="145"/>
      <c r="B38" s="167"/>
      <c r="C38" s="168"/>
      <c r="D38" s="179" t="s">
        <v>44</v>
      </c>
      <c r="E38" s="179"/>
      <c r="F38" s="397">
        <v>52569516.130000003</v>
      </c>
      <c r="G38" s="397">
        <v>52698454.93</v>
      </c>
      <c r="H38" s="166">
        <f>+F38-G38</f>
        <v>-128938.79999999702</v>
      </c>
      <c r="I38" s="166">
        <v>55901540.520000003</v>
      </c>
      <c r="J38" s="166">
        <f>+F38-I38</f>
        <v>-3332024.3900000006</v>
      </c>
    </row>
    <row r="39" spans="1:13" ht="21" customHeight="1" x14ac:dyDescent="0.3">
      <c r="A39" s="145"/>
      <c r="B39" s="167"/>
      <c r="C39" s="168"/>
      <c r="D39" s="179" t="s">
        <v>45</v>
      </c>
      <c r="E39" s="179"/>
      <c r="F39" s="397">
        <v>25300077.199999999</v>
      </c>
      <c r="G39" s="397">
        <v>25304296.190000001</v>
      </c>
      <c r="H39" s="166">
        <f>+F39-G39</f>
        <v>-4218.9900000020862</v>
      </c>
      <c r="I39" s="166">
        <v>27583000.199999999</v>
      </c>
      <c r="J39" s="166">
        <f>+F39-I39</f>
        <v>-2282923</v>
      </c>
    </row>
    <row r="40" spans="1:13" ht="21" customHeight="1" x14ac:dyDescent="0.3">
      <c r="A40" s="145"/>
      <c r="B40" s="167"/>
      <c r="C40" s="168"/>
      <c r="D40" s="179" t="s">
        <v>117</v>
      </c>
      <c r="E40" s="179"/>
      <c r="F40" s="397">
        <v>1123284.8899999999</v>
      </c>
      <c r="G40" s="397">
        <v>1127134.98</v>
      </c>
      <c r="H40" s="166">
        <f>+F40-G40</f>
        <v>-3850.0900000000838</v>
      </c>
      <c r="I40" s="166">
        <v>1171439.9099999999</v>
      </c>
      <c r="J40" s="166">
        <f>+F40-I40</f>
        <v>-48155.020000000019</v>
      </c>
    </row>
    <row r="41" spans="1:13" ht="21" customHeight="1" x14ac:dyDescent="0.3">
      <c r="A41" s="145"/>
      <c r="B41" s="167"/>
      <c r="C41" s="168"/>
      <c r="D41" s="179" t="s">
        <v>190</v>
      </c>
      <c r="E41" s="179"/>
      <c r="F41" s="399">
        <v>-5921712.4400000004</v>
      </c>
      <c r="G41" s="399">
        <v>-5921682.4400000004</v>
      </c>
      <c r="H41" s="205">
        <f>+F41-G41</f>
        <v>-30</v>
      </c>
      <c r="I41" s="170">
        <v>-6906533.8399999999</v>
      </c>
      <c r="J41" s="205">
        <f>+F41-I41</f>
        <v>984821.39999999944</v>
      </c>
    </row>
    <row r="42" spans="1:13" ht="21" customHeight="1" x14ac:dyDescent="0.3">
      <c r="A42" s="145"/>
      <c r="B42" s="167" t="s">
        <v>193</v>
      </c>
      <c r="C42" s="175"/>
      <c r="D42" s="168"/>
      <c r="E42" s="206"/>
      <c r="F42" s="400">
        <v>-355190856.63</v>
      </c>
      <c r="G42" s="400">
        <v>-355146402.94999999</v>
      </c>
      <c r="H42" s="191">
        <f>+F42-G42</f>
        <v>-44453.680000007153</v>
      </c>
      <c r="I42" s="191">
        <v>-360776310.17000002</v>
      </c>
      <c r="J42" s="191">
        <f>+F42-I42</f>
        <v>5585453.5400000215</v>
      </c>
    </row>
    <row r="43" spans="1:13" ht="21" customHeight="1" x14ac:dyDescent="0.25">
      <c r="A43" s="145"/>
      <c r="B43" s="167"/>
      <c r="C43" s="172"/>
      <c r="D43" s="172"/>
      <c r="E43" s="164"/>
      <c r="F43" s="184"/>
      <c r="G43" s="184"/>
      <c r="H43" s="185"/>
      <c r="I43" s="184"/>
      <c r="J43" s="185"/>
    </row>
    <row r="44" spans="1:13" ht="21" customHeight="1" x14ac:dyDescent="0.25">
      <c r="A44" s="145"/>
      <c r="B44" s="176" t="s">
        <v>46</v>
      </c>
      <c r="C44" s="189"/>
      <c r="D44" s="163"/>
      <c r="E44" s="173"/>
      <c r="F44" s="207">
        <f>+F47+F48</f>
        <v>9771168.4600000009</v>
      </c>
      <c r="G44" s="207">
        <f>+G47+G48</f>
        <v>9981766.8000000007</v>
      </c>
      <c r="H44" s="207">
        <f>+H47+H48</f>
        <v>-210598.33999999985</v>
      </c>
      <c r="I44" s="207">
        <f>+I47+I48</f>
        <v>11311211.960000001</v>
      </c>
      <c r="J44" s="207">
        <f>+J47+J48</f>
        <v>-1540043.5000000009</v>
      </c>
    </row>
    <row r="45" spans="1:13" ht="21" customHeight="1" x14ac:dyDescent="0.3">
      <c r="A45" s="145"/>
      <c r="B45" s="167"/>
      <c r="C45" s="179" t="s">
        <v>47</v>
      </c>
      <c r="D45" s="168"/>
      <c r="E45" s="179"/>
      <c r="F45" s="395">
        <v>348166.85</v>
      </c>
      <c r="G45" s="395">
        <v>340466.85</v>
      </c>
      <c r="H45" s="166">
        <f>+F45-G45</f>
        <v>7700</v>
      </c>
      <c r="I45" s="165">
        <v>4622865.78</v>
      </c>
      <c r="J45" s="166">
        <f>+F45-I45</f>
        <v>-4274698.9300000006</v>
      </c>
    </row>
    <row r="46" spans="1:13" ht="21" customHeight="1" x14ac:dyDescent="0.3">
      <c r="A46" s="145"/>
      <c r="B46" s="167"/>
      <c r="C46" s="179" t="s">
        <v>48</v>
      </c>
      <c r="D46" s="168"/>
      <c r="E46" s="179"/>
      <c r="F46" s="395">
        <v>17148655.449999999</v>
      </c>
      <c r="G46" s="395">
        <v>17439743.879999999</v>
      </c>
      <c r="H46" s="166">
        <f>+F46-G46</f>
        <v>-291088.4299999997</v>
      </c>
      <c r="I46" s="165">
        <v>15332780.09</v>
      </c>
      <c r="J46" s="166">
        <f>+F46-I46</f>
        <v>1815875.3599999994</v>
      </c>
      <c r="M46" s="210"/>
    </row>
    <row r="47" spans="1:13" ht="21" customHeight="1" x14ac:dyDescent="0.3">
      <c r="A47" s="145"/>
      <c r="B47" s="167"/>
      <c r="C47" s="179" t="s">
        <v>30</v>
      </c>
      <c r="D47" s="168"/>
      <c r="E47" s="179"/>
      <c r="F47" s="180">
        <f>SUM(F45:F46)</f>
        <v>17496822.300000001</v>
      </c>
      <c r="G47" s="180">
        <f>SUM(G45:G46)</f>
        <v>17780210.73</v>
      </c>
      <c r="H47" s="180">
        <f>+F47-G47</f>
        <v>-283388.4299999997</v>
      </c>
      <c r="I47" s="180">
        <f>SUM(I45:I46)</f>
        <v>19955645.870000001</v>
      </c>
      <c r="J47" s="180">
        <f>SUM(J45:J46)</f>
        <v>-2458823.5700000012</v>
      </c>
    </row>
    <row r="48" spans="1:13" ht="21" customHeight="1" x14ac:dyDescent="0.3">
      <c r="A48" s="145"/>
      <c r="B48" s="167"/>
      <c r="C48" s="179" t="s">
        <v>49</v>
      </c>
      <c r="D48" s="168"/>
      <c r="E48" s="179"/>
      <c r="F48" s="183">
        <v>-7725653.8399999999</v>
      </c>
      <c r="G48" s="183">
        <v>-7798443.9299999997</v>
      </c>
      <c r="H48" s="208">
        <f>+F48-G48</f>
        <v>72790.089999999851</v>
      </c>
      <c r="I48" s="183">
        <v>-8644433.9100000001</v>
      </c>
      <c r="J48" s="208">
        <f>+F48-I48</f>
        <v>918780.0700000003</v>
      </c>
      <c r="M48" s="210"/>
    </row>
    <row r="49" spans="1:12" ht="21" customHeight="1" x14ac:dyDescent="0.25">
      <c r="A49" s="145"/>
      <c r="B49" s="167"/>
      <c r="C49" s="172"/>
      <c r="D49" s="172"/>
      <c r="E49" s="164"/>
      <c r="F49" s="184"/>
      <c r="G49" s="184"/>
      <c r="H49" s="185"/>
      <c r="I49" s="184"/>
      <c r="J49" s="185"/>
    </row>
    <row r="50" spans="1:12" ht="21" customHeight="1" x14ac:dyDescent="0.25">
      <c r="A50" s="145"/>
      <c r="B50" s="176" t="s">
        <v>8</v>
      </c>
      <c r="C50" s="189"/>
      <c r="D50" s="163"/>
      <c r="E50" s="173"/>
      <c r="F50" s="207">
        <f>SUM(F51:F55)</f>
        <v>3662085.9999999995</v>
      </c>
      <c r="G50" s="207">
        <f>SUM(G51:G55)</f>
        <v>3233257.46</v>
      </c>
      <c r="H50" s="207">
        <f>SUM(H51:H55)</f>
        <v>428828.5399999998</v>
      </c>
      <c r="I50" s="207">
        <f>SUM(I51:I55)</f>
        <v>1993539.1400000004</v>
      </c>
      <c r="J50" s="207">
        <f>SUM(J51:J55)</f>
        <v>1668546.8599999996</v>
      </c>
    </row>
    <row r="51" spans="1:12" ht="21" customHeight="1" x14ac:dyDescent="0.3">
      <c r="A51" s="145"/>
      <c r="B51" s="209"/>
      <c r="C51" s="179" t="s">
        <v>50</v>
      </c>
      <c r="D51" s="181"/>
      <c r="E51" s="179"/>
      <c r="F51" s="165">
        <v>20463.82</v>
      </c>
      <c r="G51" s="165">
        <v>27795.63</v>
      </c>
      <c r="H51" s="166">
        <f>+F51-G51</f>
        <v>-7331.8100000000013</v>
      </c>
      <c r="I51" s="165">
        <v>17528.77</v>
      </c>
      <c r="J51" s="166">
        <f>+F51-I51</f>
        <v>2935.0499999999993</v>
      </c>
      <c r="L51" s="210"/>
    </row>
    <row r="52" spans="1:12" ht="21" customHeight="1" x14ac:dyDescent="0.3">
      <c r="A52" s="145"/>
      <c r="B52" s="209"/>
      <c r="C52" s="179" t="s">
        <v>51</v>
      </c>
      <c r="D52" s="181"/>
      <c r="E52" s="179"/>
      <c r="F52" s="165">
        <v>0</v>
      </c>
      <c r="G52" s="165">
        <v>378.16</v>
      </c>
      <c r="H52" s="166">
        <f>+F52-G52</f>
        <v>-378.16</v>
      </c>
      <c r="I52" s="165">
        <v>34.6</v>
      </c>
      <c r="J52" s="166">
        <f>+F52-I52</f>
        <v>-34.6</v>
      </c>
      <c r="L52" s="210"/>
    </row>
    <row r="53" spans="1:12" ht="21" customHeight="1" x14ac:dyDescent="0.3">
      <c r="A53" s="145"/>
      <c r="B53" s="209"/>
      <c r="C53" s="179" t="s">
        <v>52</v>
      </c>
      <c r="D53" s="181"/>
      <c r="E53" s="179"/>
      <c r="F53" s="165">
        <v>3623291.03</v>
      </c>
      <c r="G53" s="165">
        <v>3186752.52</v>
      </c>
      <c r="H53" s="166">
        <f>+F53-G53</f>
        <v>436538.50999999978</v>
      </c>
      <c r="I53" s="165">
        <v>1958135.59</v>
      </c>
      <c r="J53" s="166">
        <f>+F53-I53</f>
        <v>1665155.4399999997</v>
      </c>
    </row>
    <row r="54" spans="1:12" ht="21" customHeight="1" x14ac:dyDescent="0.3">
      <c r="A54" s="145"/>
      <c r="B54" s="209"/>
      <c r="C54" s="179" t="s">
        <v>53</v>
      </c>
      <c r="D54" s="181"/>
      <c r="E54" s="179"/>
      <c r="F54" s="165">
        <v>16742.580000000002</v>
      </c>
      <c r="G54" s="165">
        <v>16742.580000000002</v>
      </c>
      <c r="H54" s="166">
        <f>+F54-G54</f>
        <v>0</v>
      </c>
      <c r="I54" s="165">
        <v>16136.61</v>
      </c>
      <c r="J54" s="166">
        <f>+F54-I54</f>
        <v>605.97000000000116</v>
      </c>
    </row>
    <row r="55" spans="1:12" ht="21" customHeight="1" x14ac:dyDescent="0.3">
      <c r="A55" s="145"/>
      <c r="B55" s="209"/>
      <c r="C55" s="179" t="s">
        <v>54</v>
      </c>
      <c r="D55" s="181"/>
      <c r="E55" s="179"/>
      <c r="F55" s="169">
        <v>1588.57</v>
      </c>
      <c r="G55" s="169">
        <v>1588.57</v>
      </c>
      <c r="H55" s="171">
        <f>+F55-G55</f>
        <v>0</v>
      </c>
      <c r="I55" s="169">
        <v>1703.57</v>
      </c>
      <c r="J55" s="171">
        <f>+F55-I55</f>
        <v>-115</v>
      </c>
    </row>
    <row r="56" spans="1:12" ht="21" customHeight="1" x14ac:dyDescent="0.3">
      <c r="A56" s="145"/>
      <c r="B56" s="209"/>
      <c r="C56" s="163"/>
      <c r="D56" s="163"/>
      <c r="E56" s="173"/>
      <c r="F56" s="211"/>
      <c r="G56" s="211"/>
      <c r="H56" s="212"/>
      <c r="I56" s="211"/>
      <c r="J56" s="212"/>
    </row>
    <row r="57" spans="1:12" ht="21" customHeight="1" x14ac:dyDescent="0.25">
      <c r="A57" s="145"/>
      <c r="B57" s="176" t="s">
        <v>55</v>
      </c>
      <c r="C57" s="189"/>
      <c r="D57" s="163"/>
      <c r="E57" s="173"/>
      <c r="F57" s="207">
        <f>+F58+F59</f>
        <v>54659.510000000009</v>
      </c>
      <c r="G57" s="207">
        <f>+G58+G59</f>
        <v>51406.579999999958</v>
      </c>
      <c r="H57" s="207">
        <f>+F57-G57</f>
        <v>3252.9300000000512</v>
      </c>
      <c r="I57" s="207">
        <f>+I58+I59</f>
        <v>70178.920000000042</v>
      </c>
      <c r="J57" s="207">
        <f>+J58+J59</f>
        <v>-15519.410000000033</v>
      </c>
    </row>
    <row r="58" spans="1:12" ht="21" customHeight="1" x14ac:dyDescent="0.3">
      <c r="A58" s="145"/>
      <c r="B58" s="161"/>
      <c r="C58" s="213" t="s">
        <v>56</v>
      </c>
      <c r="D58" s="181"/>
      <c r="E58" s="213"/>
      <c r="F58" s="199">
        <v>454734.82</v>
      </c>
      <c r="G58" s="199">
        <v>449322.72</v>
      </c>
      <c r="H58" s="199">
        <f>+F58-G58</f>
        <v>5412.1000000000349</v>
      </c>
      <c r="I58" s="199">
        <v>441342.46</v>
      </c>
      <c r="J58" s="199">
        <f>+F58-I58</f>
        <v>13392.359999999986</v>
      </c>
    </row>
    <row r="59" spans="1:12" ht="21" customHeight="1" x14ac:dyDescent="0.3">
      <c r="A59" s="145"/>
      <c r="B59" s="214"/>
      <c r="C59" s="215" t="s">
        <v>57</v>
      </c>
      <c r="D59" s="216"/>
      <c r="E59" s="215"/>
      <c r="F59" s="197">
        <v>-400075.31</v>
      </c>
      <c r="G59" s="197">
        <v>-397916.14</v>
      </c>
      <c r="H59" s="197">
        <f>+F59-G59</f>
        <v>-2159.1699999999837</v>
      </c>
      <c r="I59" s="197">
        <v>-371163.54</v>
      </c>
      <c r="J59" s="197">
        <f>+F59-I59</f>
        <v>-28911.770000000019</v>
      </c>
    </row>
    <row r="60" spans="1:12" ht="21" customHeight="1" thickBot="1" x14ac:dyDescent="0.3">
      <c r="A60" s="145"/>
      <c r="B60" s="217" t="s">
        <v>58</v>
      </c>
      <c r="C60" s="217"/>
      <c r="D60" s="218"/>
      <c r="E60" s="219"/>
      <c r="F60" s="220">
        <f>+F7+F13+F21+F44+F50+F57</f>
        <v>96326878.88000004</v>
      </c>
      <c r="G60" s="220">
        <f>+G7+G13+G21+G44+G50+G57</f>
        <v>96775186.790000007</v>
      </c>
      <c r="H60" s="221">
        <f>+H7+H13+H21+H44+H50+H57</f>
        <v>-448307.91000000143</v>
      </c>
      <c r="I60" s="220">
        <f>+I7+I13+I21+I44+I50+I57</f>
        <v>88774467.839999944</v>
      </c>
      <c r="J60" s="221">
        <f>+F60-I60</f>
        <v>7552411.040000096</v>
      </c>
      <c r="L60" s="274"/>
    </row>
    <row r="61" spans="1:12" ht="15.75" x14ac:dyDescent="0.25">
      <c r="A61" s="145"/>
      <c r="B61" s="222"/>
      <c r="C61" s="222"/>
      <c r="D61" s="222"/>
      <c r="E61" s="223"/>
      <c r="F61" s="224"/>
      <c r="G61" s="224"/>
      <c r="H61" s="224"/>
      <c r="I61" s="224"/>
    </row>
    <row r="62" spans="1:12" ht="16.5" customHeight="1" x14ac:dyDescent="0.25">
      <c r="A62" s="145"/>
      <c r="B62" s="426"/>
      <c r="C62" s="426"/>
      <c r="D62" s="426"/>
      <c r="E62" s="426"/>
      <c r="F62" s="426"/>
      <c r="G62" s="426"/>
      <c r="H62" s="426"/>
      <c r="I62" s="426"/>
      <c r="J62" s="426"/>
    </row>
    <row r="63" spans="1:12" ht="38.25" customHeight="1" x14ac:dyDescent="0.25">
      <c r="A63" s="145"/>
      <c r="B63" s="225"/>
      <c r="C63" s="226"/>
      <c r="D63" s="226"/>
      <c r="E63" s="227"/>
      <c r="F63" s="150" t="s">
        <v>202</v>
      </c>
      <c r="G63" s="150" t="s">
        <v>200</v>
      </c>
      <c r="H63" s="377" t="s">
        <v>203</v>
      </c>
      <c r="I63" s="150" t="s">
        <v>196</v>
      </c>
      <c r="J63" s="151" t="s">
        <v>104</v>
      </c>
    </row>
    <row r="64" spans="1:12" ht="15.75" x14ac:dyDescent="0.25">
      <c r="A64" s="145"/>
      <c r="B64" s="228" t="s">
        <v>59</v>
      </c>
      <c r="C64" s="229"/>
      <c r="D64" s="229"/>
      <c r="E64" s="230"/>
      <c r="F64" s="231" t="s">
        <v>20</v>
      </c>
      <c r="G64" s="155">
        <v>-2</v>
      </c>
      <c r="H64" s="232" t="s">
        <v>21</v>
      </c>
      <c r="I64" s="155">
        <v>-2</v>
      </c>
      <c r="J64" s="156" t="s">
        <v>21</v>
      </c>
    </row>
    <row r="65" spans="1:14" ht="21" customHeight="1" x14ac:dyDescent="0.25">
      <c r="A65" s="145"/>
      <c r="B65" s="233" t="s">
        <v>60</v>
      </c>
      <c r="C65" s="163"/>
      <c r="D65" s="163"/>
      <c r="E65" s="234"/>
      <c r="F65" s="177">
        <f>SUM(F66:F69)</f>
        <v>708546.17999999993</v>
      </c>
      <c r="G65" s="177">
        <f>SUM(G66:G69)</f>
        <v>624586.39</v>
      </c>
      <c r="H65" s="177">
        <f>F65-G65</f>
        <v>83959.789999999921</v>
      </c>
      <c r="I65" s="177">
        <f>SUM(I66:I69)</f>
        <v>360024.13</v>
      </c>
      <c r="J65" s="177">
        <f>SUM(J66:J69)</f>
        <v>348522.04999999993</v>
      </c>
    </row>
    <row r="66" spans="1:14" ht="21" customHeight="1" x14ac:dyDescent="0.3">
      <c r="A66" s="145"/>
      <c r="B66" s="235"/>
      <c r="C66" s="236" t="s">
        <v>184</v>
      </c>
      <c r="D66" s="236"/>
      <c r="E66" s="237"/>
      <c r="F66" s="238">
        <v>327215.59999999998</v>
      </c>
      <c r="G66" s="238">
        <v>490802.32</v>
      </c>
      <c r="H66" s="196">
        <f>+F66-G66</f>
        <v>-163586.72000000003</v>
      </c>
      <c r="I66" s="238">
        <v>179651.24</v>
      </c>
      <c r="J66" s="196">
        <f>+F66-I66</f>
        <v>147564.35999999999</v>
      </c>
    </row>
    <row r="67" spans="1:14" ht="21" customHeight="1" x14ac:dyDescent="0.3">
      <c r="A67" s="145"/>
      <c r="B67" s="235"/>
      <c r="C67" s="236" t="s">
        <v>61</v>
      </c>
      <c r="D67" s="181"/>
      <c r="E67" s="237"/>
      <c r="F67" s="238">
        <v>69852.19</v>
      </c>
      <c r="G67" s="238">
        <v>38648.32</v>
      </c>
      <c r="H67" s="196">
        <f>+F67-G67</f>
        <v>31203.870000000003</v>
      </c>
      <c r="I67" s="238">
        <v>42085.53</v>
      </c>
      <c r="J67" s="196">
        <f>+F67-I67</f>
        <v>27766.660000000003</v>
      </c>
    </row>
    <row r="68" spans="1:14" ht="21" customHeight="1" x14ac:dyDescent="0.3">
      <c r="A68" s="145"/>
      <c r="B68" s="235"/>
      <c r="C68" s="236" t="s">
        <v>62</v>
      </c>
      <c r="D68" s="181"/>
      <c r="E68" s="237"/>
      <c r="F68" s="238">
        <v>306784.19</v>
      </c>
      <c r="G68" s="238">
        <v>85566.29</v>
      </c>
      <c r="H68" s="196">
        <f>+F68-G68</f>
        <v>221217.90000000002</v>
      </c>
      <c r="I68" s="238">
        <v>108300.13</v>
      </c>
      <c r="J68" s="196">
        <f>+F68-I68</f>
        <v>198484.06</v>
      </c>
    </row>
    <row r="69" spans="1:14" ht="21" customHeight="1" x14ac:dyDescent="0.3">
      <c r="A69" s="145"/>
      <c r="B69" s="235"/>
      <c r="C69" s="236" t="s">
        <v>63</v>
      </c>
      <c r="D69" s="181"/>
      <c r="E69" s="237"/>
      <c r="F69" s="202">
        <v>4694.2</v>
      </c>
      <c r="G69" s="202">
        <v>9569.4599999999991</v>
      </c>
      <c r="H69" s="197">
        <f>+F69-G69</f>
        <v>-4875.2599999999993</v>
      </c>
      <c r="I69" s="202">
        <v>29987.23</v>
      </c>
      <c r="J69" s="197">
        <f>+F69-I69</f>
        <v>-25293.03</v>
      </c>
    </row>
    <row r="70" spans="1:14" ht="21" customHeight="1" x14ac:dyDescent="0.25">
      <c r="A70" s="145"/>
      <c r="B70" s="239"/>
      <c r="C70" s="222"/>
      <c r="D70" s="222"/>
      <c r="E70" s="223"/>
      <c r="F70" s="240"/>
      <c r="G70" s="240"/>
      <c r="H70" s="241"/>
      <c r="I70" s="240"/>
      <c r="J70" s="241"/>
    </row>
    <row r="71" spans="1:14" ht="21" customHeight="1" x14ac:dyDescent="0.25">
      <c r="A71" s="145"/>
      <c r="B71" s="233" t="s">
        <v>64</v>
      </c>
      <c r="C71" s="163"/>
      <c r="D71" s="163"/>
      <c r="E71" s="234"/>
      <c r="F71" s="177">
        <f>SUM(F72:F73)</f>
        <v>112889547.09999999</v>
      </c>
      <c r="G71" s="177">
        <f>SUM(G72:G73)</f>
        <v>112899547.09999999</v>
      </c>
      <c r="H71" s="177">
        <f>SUM(H72:H73)</f>
        <v>-10000</v>
      </c>
      <c r="I71" s="177">
        <f>SUM(I72:I73)</f>
        <v>113469547.09999999</v>
      </c>
      <c r="J71" s="177">
        <f>SUM(J72:J73)</f>
        <v>-580000</v>
      </c>
    </row>
    <row r="72" spans="1:14" ht="21" customHeight="1" x14ac:dyDescent="0.3">
      <c r="A72" s="145"/>
      <c r="B72" s="242"/>
      <c r="C72" s="236" t="s">
        <v>65</v>
      </c>
      <c r="D72" s="168"/>
      <c r="E72" s="236"/>
      <c r="F72" s="393">
        <v>112889547.09999999</v>
      </c>
      <c r="G72" s="393">
        <v>112899547.09999999</v>
      </c>
      <c r="H72" s="394">
        <f>+F72-G72</f>
        <v>-10000</v>
      </c>
      <c r="I72" s="393">
        <v>113469547.09999999</v>
      </c>
      <c r="J72" s="394">
        <f>+F72-I72</f>
        <v>-580000</v>
      </c>
    </row>
    <row r="73" spans="1:14" ht="21" hidden="1" customHeight="1" x14ac:dyDescent="0.3">
      <c r="A73" s="145"/>
      <c r="B73" s="242"/>
      <c r="C73" s="236" t="s">
        <v>66</v>
      </c>
      <c r="D73" s="168"/>
      <c r="E73" s="236"/>
      <c r="F73" s="169">
        <v>0</v>
      </c>
      <c r="G73" s="169">
        <v>0</v>
      </c>
      <c r="H73" s="171">
        <f>+F73-G73</f>
        <v>0</v>
      </c>
      <c r="I73" s="169">
        <v>0</v>
      </c>
      <c r="J73" s="171">
        <f>+F73-I73</f>
        <v>0</v>
      </c>
    </row>
    <row r="74" spans="1:14" ht="21" customHeight="1" x14ac:dyDescent="0.25">
      <c r="A74" s="145"/>
      <c r="B74" s="242"/>
      <c r="C74" s="172"/>
      <c r="D74" s="172"/>
      <c r="E74" s="243"/>
      <c r="F74" s="184"/>
      <c r="G74" s="184"/>
      <c r="H74" s="185"/>
      <c r="I74" s="184"/>
      <c r="J74" s="185"/>
    </row>
    <row r="75" spans="1:14" ht="21" customHeight="1" x14ac:dyDescent="0.25">
      <c r="A75" s="145"/>
      <c r="B75" s="233" t="s">
        <v>67</v>
      </c>
      <c r="C75" s="163"/>
      <c r="D75" s="163"/>
      <c r="E75" s="234"/>
      <c r="F75" s="177">
        <f>SUM(F76:F78)</f>
        <v>677372.99000000011</v>
      </c>
      <c r="G75" s="177">
        <f>SUM(G76:G78)</f>
        <v>671820.05999999994</v>
      </c>
      <c r="H75" s="177">
        <f>SUM(H76:H78)</f>
        <v>5552.9300000000421</v>
      </c>
      <c r="I75" s="177">
        <f>SUM(I76:I78)</f>
        <v>853489.49999999988</v>
      </c>
      <c r="J75" s="177">
        <f>SUM(J76:J78)</f>
        <v>-176116.50999999992</v>
      </c>
    </row>
    <row r="76" spans="1:14" ht="21" customHeight="1" x14ac:dyDescent="0.3">
      <c r="A76" s="145"/>
      <c r="B76" s="242"/>
      <c r="C76" s="168" t="s">
        <v>68</v>
      </c>
      <c r="D76" s="168"/>
      <c r="E76" s="145"/>
      <c r="F76" s="165">
        <v>195979.5</v>
      </c>
      <c r="G76" s="165">
        <v>195979.5</v>
      </c>
      <c r="H76" s="166">
        <f>+F76-G76</f>
        <v>0</v>
      </c>
      <c r="I76" s="165">
        <v>238174.68</v>
      </c>
      <c r="J76" s="166">
        <f>+F76-I76</f>
        <v>-42195.179999999993</v>
      </c>
      <c r="N76" s="274"/>
    </row>
    <row r="77" spans="1:14" ht="21" customHeight="1" x14ac:dyDescent="0.3">
      <c r="A77" s="145"/>
      <c r="B77" s="242"/>
      <c r="C77" s="168" t="s">
        <v>67</v>
      </c>
      <c r="D77" s="168"/>
      <c r="E77" s="145"/>
      <c r="F77" s="165">
        <v>477370.59</v>
      </c>
      <c r="G77" s="165">
        <v>475208.42</v>
      </c>
      <c r="H77" s="166">
        <f>+F77-G77</f>
        <v>2162.1700000000419</v>
      </c>
      <c r="I77" s="165">
        <v>614471.19999999995</v>
      </c>
      <c r="J77" s="166">
        <f>+F77-I77</f>
        <v>-137100.60999999993</v>
      </c>
      <c r="L77" s="210"/>
      <c r="N77" s="210"/>
    </row>
    <row r="78" spans="1:14" ht="21" customHeight="1" x14ac:dyDescent="0.3">
      <c r="A78" s="145"/>
      <c r="B78" s="242"/>
      <c r="C78" s="236" t="s">
        <v>69</v>
      </c>
      <c r="D78" s="168"/>
      <c r="E78" s="236"/>
      <c r="F78" s="170">
        <v>4022.9</v>
      </c>
      <c r="G78" s="170">
        <v>632.14</v>
      </c>
      <c r="H78" s="166">
        <f>+F78-G78</f>
        <v>3390.76</v>
      </c>
      <c r="I78" s="170">
        <v>843.62</v>
      </c>
      <c r="J78" s="166">
        <f>+F78-I78</f>
        <v>3179.28</v>
      </c>
    </row>
    <row r="79" spans="1:14" ht="21" customHeight="1" x14ac:dyDescent="0.25">
      <c r="A79" s="145"/>
      <c r="B79" s="244"/>
      <c r="C79" s="245"/>
      <c r="D79" s="245"/>
      <c r="E79" s="246" t="s">
        <v>70</v>
      </c>
      <c r="F79" s="177">
        <f>F71+F65+F75</f>
        <v>114275466.27</v>
      </c>
      <c r="G79" s="177">
        <f>G71+G65+G75</f>
        <v>114195953.55</v>
      </c>
      <c r="H79" s="207">
        <f>H71+H65+H75</f>
        <v>79512.719999999958</v>
      </c>
      <c r="I79" s="177">
        <f>I71+I65+I75</f>
        <v>114683060.72999999</v>
      </c>
      <c r="J79" s="207">
        <f>J71+J65+J75</f>
        <v>-407594.45999999996</v>
      </c>
    </row>
    <row r="80" spans="1:14" ht="17.25" x14ac:dyDescent="0.3">
      <c r="A80" s="145"/>
      <c r="B80" s="242"/>
      <c r="C80" s="172"/>
      <c r="D80" s="172"/>
      <c r="E80" s="234"/>
      <c r="F80" s="247"/>
      <c r="G80" s="247"/>
      <c r="H80" s="248"/>
      <c r="I80" s="247"/>
      <c r="J80" s="248"/>
    </row>
    <row r="81" spans="1:10" ht="21" customHeight="1" x14ac:dyDescent="0.3">
      <c r="A81" s="145"/>
      <c r="B81" s="249" t="s">
        <v>12</v>
      </c>
      <c r="C81" s="250"/>
      <c r="D81" s="250"/>
      <c r="E81" s="251"/>
      <c r="F81" s="252"/>
      <c r="G81" s="252"/>
      <c r="H81" s="253"/>
      <c r="I81" s="252"/>
      <c r="J81" s="253"/>
    </row>
    <row r="82" spans="1:10" ht="21" customHeight="1" x14ac:dyDescent="0.25">
      <c r="A82" s="145"/>
      <c r="B82" s="233" t="s">
        <v>13</v>
      </c>
      <c r="C82" s="163"/>
      <c r="D82" s="163"/>
      <c r="E82" s="234"/>
      <c r="F82" s="177">
        <f>+F83+F94+F99</f>
        <v>122435440.73999999</v>
      </c>
      <c r="G82" s="177">
        <f>+G83+G94+G99</f>
        <v>122735440.73999999</v>
      </c>
      <c r="H82" s="254">
        <f>+H83+H94+H99</f>
        <v>-300000</v>
      </c>
      <c r="I82" s="177">
        <f>+I83+I94+I99</f>
        <v>122286407.67999999</v>
      </c>
      <c r="J82" s="254">
        <f>+J83+J94+J99</f>
        <v>149033.06000000238</v>
      </c>
    </row>
    <row r="83" spans="1:10" ht="21" customHeight="1" x14ac:dyDescent="0.25">
      <c r="A83" s="145"/>
      <c r="B83" s="235"/>
      <c r="C83" s="163" t="s">
        <v>71</v>
      </c>
      <c r="D83" s="163"/>
      <c r="E83" s="234"/>
      <c r="F83" s="255">
        <f>SUM(F84:F93)</f>
        <v>74729689.049999997</v>
      </c>
      <c r="G83" s="255">
        <f>SUM(G84:G93)</f>
        <v>75029689.049999997</v>
      </c>
      <c r="H83" s="191">
        <f>SUM(H84:H93)</f>
        <v>-300000</v>
      </c>
      <c r="I83" s="255">
        <f>SUM(I84:I93)</f>
        <v>74580655.989999995</v>
      </c>
      <c r="J83" s="191">
        <f>SUM(J84:J93)</f>
        <v>149033.06000000238</v>
      </c>
    </row>
    <row r="84" spans="1:10" ht="21" customHeight="1" x14ac:dyDescent="0.3">
      <c r="A84" s="145"/>
      <c r="B84" s="242"/>
      <c r="C84" s="172"/>
      <c r="D84" s="236" t="s">
        <v>72</v>
      </c>
      <c r="E84" s="236"/>
      <c r="F84" s="256">
        <v>43610171.689999998</v>
      </c>
      <c r="G84" s="256">
        <v>43610171.689999998</v>
      </c>
      <c r="H84" s="196">
        <f>+F84-G84</f>
        <v>0</v>
      </c>
      <c r="I84" s="256">
        <v>40973251.619999997</v>
      </c>
      <c r="J84" s="196">
        <f>+F84-I84</f>
        <v>2636920.0700000003</v>
      </c>
    </row>
    <row r="85" spans="1:10" ht="21" customHeight="1" x14ac:dyDescent="0.3">
      <c r="A85" s="145"/>
      <c r="B85" s="242"/>
      <c r="C85" s="172"/>
      <c r="D85" s="236" t="s">
        <v>73</v>
      </c>
      <c r="E85" s="236"/>
      <c r="F85" s="256">
        <v>4223599.72</v>
      </c>
      <c r="G85" s="256">
        <v>4223599.72</v>
      </c>
      <c r="H85" s="196">
        <f>+F85-G85</f>
        <v>0</v>
      </c>
      <c r="I85" s="256">
        <v>4238934.72</v>
      </c>
      <c r="J85" s="196">
        <f>+F85-I85</f>
        <v>-15335</v>
      </c>
    </row>
    <row r="86" spans="1:10" ht="21" hidden="1" customHeight="1" x14ac:dyDescent="0.3">
      <c r="A86" s="145"/>
      <c r="B86" s="242"/>
      <c r="C86" s="172"/>
      <c r="D86" s="236" t="s">
        <v>74</v>
      </c>
      <c r="E86" s="236"/>
      <c r="F86" s="256">
        <v>0</v>
      </c>
      <c r="G86" s="256">
        <v>0</v>
      </c>
      <c r="H86" s="196">
        <f t="shared" ref="H86:H92" si="0">+F86-G86</f>
        <v>0</v>
      </c>
      <c r="I86" s="256">
        <v>0</v>
      </c>
      <c r="J86" s="196">
        <f t="shared" ref="J86:J92" si="1">+F86-I86</f>
        <v>0</v>
      </c>
    </row>
    <row r="87" spans="1:10" ht="21" customHeight="1" x14ac:dyDescent="0.3">
      <c r="A87" s="145"/>
      <c r="B87" s="242"/>
      <c r="C87" s="172"/>
      <c r="D87" s="236" t="s">
        <v>75</v>
      </c>
      <c r="E87" s="236"/>
      <c r="F87" s="256">
        <v>949660.8</v>
      </c>
      <c r="G87" s="256">
        <v>949660.8</v>
      </c>
      <c r="H87" s="196">
        <f t="shared" si="0"/>
        <v>0</v>
      </c>
      <c r="I87" s="256">
        <v>1124915.8</v>
      </c>
      <c r="J87" s="196">
        <f t="shared" si="1"/>
        <v>-175255</v>
      </c>
    </row>
    <row r="88" spans="1:10" ht="21" customHeight="1" x14ac:dyDescent="0.3">
      <c r="A88" s="145"/>
      <c r="B88" s="242"/>
      <c r="C88" s="172"/>
      <c r="D88" s="236" t="s">
        <v>76</v>
      </c>
      <c r="E88" s="236"/>
      <c r="F88" s="256">
        <v>21095439.420000002</v>
      </c>
      <c r="G88" s="256">
        <v>21395439.420000002</v>
      </c>
      <c r="H88" s="196">
        <f t="shared" si="0"/>
        <v>-300000</v>
      </c>
      <c r="I88" s="256">
        <v>23392736.43</v>
      </c>
      <c r="J88" s="196">
        <f t="shared" si="1"/>
        <v>-2297297.0099999979</v>
      </c>
    </row>
    <row r="89" spans="1:10" ht="21" customHeight="1" x14ac:dyDescent="0.3">
      <c r="A89" s="145"/>
      <c r="B89" s="242"/>
      <c r="C89" s="172"/>
      <c r="D89" s="236" t="s">
        <v>77</v>
      </c>
      <c r="E89" s="236"/>
      <c r="F89" s="256">
        <v>2670429.64</v>
      </c>
      <c r="G89" s="256">
        <v>2670429.64</v>
      </c>
      <c r="H89" s="196">
        <f t="shared" si="0"/>
        <v>0</v>
      </c>
      <c r="I89" s="256">
        <v>2670429.64</v>
      </c>
      <c r="J89" s="196">
        <f t="shared" si="1"/>
        <v>0</v>
      </c>
    </row>
    <row r="90" spans="1:10" ht="21" customHeight="1" x14ac:dyDescent="0.3">
      <c r="A90" s="145"/>
      <c r="B90" s="242"/>
      <c r="C90" s="172"/>
      <c r="D90" s="236" t="s">
        <v>78</v>
      </c>
      <c r="E90" s="236"/>
      <c r="F90" s="256">
        <v>1646975.51</v>
      </c>
      <c r="G90" s="256">
        <v>1646975.51</v>
      </c>
      <c r="H90" s="196">
        <f t="shared" si="0"/>
        <v>0</v>
      </c>
      <c r="I90" s="256">
        <v>1646975.51</v>
      </c>
      <c r="J90" s="196">
        <f t="shared" si="1"/>
        <v>0</v>
      </c>
    </row>
    <row r="91" spans="1:10" ht="21" hidden="1" customHeight="1" x14ac:dyDescent="0.3">
      <c r="A91" s="145"/>
      <c r="B91" s="242"/>
      <c r="C91" s="172"/>
      <c r="D91" s="236" t="s">
        <v>79</v>
      </c>
      <c r="E91" s="236"/>
      <c r="F91" s="256">
        <v>0</v>
      </c>
      <c r="G91" s="256">
        <v>0</v>
      </c>
      <c r="H91" s="196">
        <f t="shared" si="0"/>
        <v>0</v>
      </c>
      <c r="I91" s="256">
        <v>0</v>
      </c>
      <c r="J91" s="196">
        <f t="shared" si="1"/>
        <v>0</v>
      </c>
    </row>
    <row r="92" spans="1:10" ht="21" customHeight="1" x14ac:dyDescent="0.3">
      <c r="A92" s="145"/>
      <c r="B92" s="242"/>
      <c r="C92" s="172"/>
      <c r="D92" s="236" t="s">
        <v>80</v>
      </c>
      <c r="E92" s="236"/>
      <c r="F92" s="256">
        <v>55997.5</v>
      </c>
      <c r="G92" s="256">
        <v>55997.5</v>
      </c>
      <c r="H92" s="196">
        <f t="shared" si="0"/>
        <v>0</v>
      </c>
      <c r="I92" s="256">
        <v>55997.5</v>
      </c>
      <c r="J92" s="196">
        <f t="shared" si="1"/>
        <v>0</v>
      </c>
    </row>
    <row r="93" spans="1:10" ht="21" customHeight="1" x14ac:dyDescent="0.3">
      <c r="A93" s="145"/>
      <c r="B93" s="242"/>
      <c r="C93" s="172"/>
      <c r="D93" s="236" t="s">
        <v>177</v>
      </c>
      <c r="E93" s="236"/>
      <c r="F93" s="202">
        <f>475190.5+1245.5+978.77</f>
        <v>477414.77</v>
      </c>
      <c r="G93" s="202">
        <f>475190.5+1245.5+978.77</f>
        <v>477414.77</v>
      </c>
      <c r="H93" s="197">
        <f>+F93-G93</f>
        <v>0</v>
      </c>
      <c r="I93" s="202">
        <f>475190.5+1245.5+978.77</f>
        <v>477414.77</v>
      </c>
      <c r="J93" s="197">
        <f>+F93-I93</f>
        <v>0</v>
      </c>
    </row>
    <row r="94" spans="1:10" ht="21" customHeight="1" x14ac:dyDescent="0.25">
      <c r="A94" s="145"/>
      <c r="B94" s="242"/>
      <c r="C94" s="163" t="s">
        <v>81</v>
      </c>
      <c r="D94" s="163"/>
      <c r="E94" s="234"/>
      <c r="F94" s="255">
        <f>SUM(F95:F97)</f>
        <v>46216987.689999998</v>
      </c>
      <c r="G94" s="255">
        <f>SUM(G95:G97)</f>
        <v>46216987.689999998</v>
      </c>
      <c r="H94" s="191">
        <f>SUM(H95:H97)</f>
        <v>0</v>
      </c>
      <c r="I94" s="255">
        <f>SUM(I95:I97)</f>
        <v>46216987.689999998</v>
      </c>
      <c r="J94" s="191">
        <f>SUM(J95:J97)</f>
        <v>0</v>
      </c>
    </row>
    <row r="95" spans="1:10" ht="21" customHeight="1" x14ac:dyDescent="0.3">
      <c r="A95" s="145"/>
      <c r="B95" s="242"/>
      <c r="C95" s="172"/>
      <c r="D95" s="236" t="s">
        <v>82</v>
      </c>
      <c r="E95" s="236"/>
      <c r="F95" s="256">
        <v>14032640.65</v>
      </c>
      <c r="G95" s="256">
        <v>14032640.65</v>
      </c>
      <c r="H95" s="196">
        <f>+F95-G95</f>
        <v>0</v>
      </c>
      <c r="I95" s="256">
        <v>14032640.65</v>
      </c>
      <c r="J95" s="196">
        <f>+F95-I95</f>
        <v>0</v>
      </c>
    </row>
    <row r="96" spans="1:10" ht="21" customHeight="1" x14ac:dyDescent="0.3">
      <c r="A96" s="145"/>
      <c r="B96" s="242"/>
      <c r="C96" s="172"/>
      <c r="D96" s="236" t="s">
        <v>83</v>
      </c>
      <c r="E96" s="236"/>
      <c r="F96" s="256">
        <v>28571428.57</v>
      </c>
      <c r="G96" s="256">
        <v>28571428.57</v>
      </c>
      <c r="H96" s="196">
        <f>+F96-G96</f>
        <v>0</v>
      </c>
      <c r="I96" s="256">
        <v>28571428.57</v>
      </c>
      <c r="J96" s="196">
        <f>+F96-I96</f>
        <v>0</v>
      </c>
    </row>
    <row r="97" spans="1:15" ht="21" customHeight="1" x14ac:dyDescent="0.3">
      <c r="A97" s="145"/>
      <c r="B97" s="242"/>
      <c r="C97" s="172"/>
      <c r="D97" s="236" t="s">
        <v>84</v>
      </c>
      <c r="E97" s="236"/>
      <c r="F97" s="257">
        <v>3612918.47</v>
      </c>
      <c r="G97" s="257">
        <v>3612918.47</v>
      </c>
      <c r="H97" s="258">
        <f>+F97-G97</f>
        <v>0</v>
      </c>
      <c r="I97" s="257">
        <v>3612918.47</v>
      </c>
      <c r="J97" s="258">
        <f>+F97-I97</f>
        <v>0</v>
      </c>
    </row>
    <row r="98" spans="1:15" ht="21" customHeight="1" x14ac:dyDescent="0.3">
      <c r="A98" s="145"/>
      <c r="B98" s="242"/>
      <c r="C98" s="172"/>
      <c r="D98" s="236"/>
      <c r="E98" s="236"/>
      <c r="F98" s="256"/>
      <c r="G98" s="256"/>
      <c r="H98" s="199"/>
      <c r="I98" s="256"/>
      <c r="J98" s="259"/>
    </row>
    <row r="99" spans="1:15" ht="21" customHeight="1" x14ac:dyDescent="0.3">
      <c r="A99" s="145"/>
      <c r="B99" s="242"/>
      <c r="C99" s="163" t="s">
        <v>173</v>
      </c>
      <c r="D99" s="236"/>
      <c r="E99" s="236"/>
      <c r="F99" s="255">
        <f>+F100</f>
        <v>1488764</v>
      </c>
      <c r="G99" s="255">
        <f>+G100</f>
        <v>1488764</v>
      </c>
      <c r="H99" s="260">
        <f>+F99-G99</f>
        <v>0</v>
      </c>
      <c r="I99" s="255">
        <f>+I100</f>
        <v>1488764</v>
      </c>
      <c r="J99" s="260">
        <f>+F99-I99</f>
        <v>0</v>
      </c>
    </row>
    <row r="100" spans="1:15" ht="21" customHeight="1" x14ac:dyDescent="0.3">
      <c r="A100" s="145"/>
      <c r="B100" s="242"/>
      <c r="C100" s="172"/>
      <c r="D100" s="236" t="s">
        <v>174</v>
      </c>
      <c r="E100" s="236"/>
      <c r="F100" s="256">
        <v>1488764</v>
      </c>
      <c r="G100" s="256">
        <v>1488764</v>
      </c>
      <c r="H100" s="261">
        <f>+F100-G100</f>
        <v>0</v>
      </c>
      <c r="I100" s="256">
        <v>1488764</v>
      </c>
      <c r="J100" s="262">
        <f>+F100-I100</f>
        <v>0</v>
      </c>
    </row>
    <row r="101" spans="1:15" ht="21" customHeight="1" x14ac:dyDescent="0.25">
      <c r="A101" s="145"/>
      <c r="B101" s="242"/>
      <c r="C101" s="172"/>
      <c r="D101" s="172"/>
      <c r="E101" s="234"/>
      <c r="F101" s="263"/>
      <c r="G101" s="263"/>
      <c r="H101" s="174"/>
      <c r="I101" s="263"/>
      <c r="J101" s="174"/>
    </row>
    <row r="102" spans="1:15" ht="21" customHeight="1" x14ac:dyDescent="0.25">
      <c r="A102" s="145"/>
      <c r="B102" s="233" t="s">
        <v>14</v>
      </c>
      <c r="C102" s="163"/>
      <c r="D102" s="163"/>
      <c r="E102" s="234"/>
      <c r="F102" s="177">
        <f>SUM(F103:F106)</f>
        <v>87009573.010000005</v>
      </c>
      <c r="G102" s="177">
        <f>SUM(G103:G106)</f>
        <v>87117129.730000004</v>
      </c>
      <c r="H102" s="177">
        <f>SUM(H103:H106)</f>
        <v>-107556.72000000067</v>
      </c>
      <c r="I102" s="177">
        <f>SUM(I103:I106)</f>
        <v>81227818.610000014</v>
      </c>
      <c r="J102" s="177">
        <f>SUM(J103:J106)</f>
        <v>5781754.4000000004</v>
      </c>
      <c r="N102" s="274"/>
    </row>
    <row r="103" spans="1:15" ht="21" customHeight="1" x14ac:dyDescent="0.3">
      <c r="A103" s="145"/>
      <c r="B103" s="242"/>
      <c r="C103" s="236" t="s">
        <v>85</v>
      </c>
      <c r="D103" s="168"/>
      <c r="E103" s="236"/>
      <c r="F103" s="264">
        <v>26800366.989999998</v>
      </c>
      <c r="G103" s="264">
        <v>26800366.989999998</v>
      </c>
      <c r="H103" s="265">
        <f>+F103-G103</f>
        <v>0</v>
      </c>
      <c r="I103" s="264">
        <v>19849644.219999999</v>
      </c>
      <c r="J103" s="265">
        <f>+F103-I103</f>
        <v>6950722.7699999996</v>
      </c>
    </row>
    <row r="104" spans="1:15" ht="21" customHeight="1" x14ac:dyDescent="0.3">
      <c r="A104" s="145"/>
      <c r="B104" s="242"/>
      <c r="C104" s="236" t="s">
        <v>86</v>
      </c>
      <c r="D104" s="168"/>
      <c r="E104" s="236"/>
      <c r="F104" s="264">
        <f>50356324.84-1148158.07</f>
        <v>49208166.770000003</v>
      </c>
      <c r="G104" s="264">
        <f>50356324.84-1148158.07</f>
        <v>49208166.770000003</v>
      </c>
      <c r="H104" s="265">
        <f>+F104-G104</f>
        <v>0</v>
      </c>
      <c r="I104" s="264">
        <v>49208166.770000003</v>
      </c>
      <c r="J104" s="265">
        <f>+F104-I104</f>
        <v>0</v>
      </c>
    </row>
    <row r="105" spans="1:15" ht="21" customHeight="1" x14ac:dyDescent="0.3">
      <c r="A105" s="145"/>
      <c r="B105" s="242"/>
      <c r="C105" s="236" t="s">
        <v>113</v>
      </c>
      <c r="D105" s="168"/>
      <c r="E105" s="236"/>
      <c r="F105" s="264">
        <v>11001039.25</v>
      </c>
      <c r="G105" s="264">
        <v>11108595.970000001</v>
      </c>
      <c r="H105" s="265">
        <f>+F105-G105</f>
        <v>-107556.72000000067</v>
      </c>
      <c r="I105" s="264">
        <v>12170007.619999999</v>
      </c>
      <c r="J105" s="265">
        <f>+F105-I105</f>
        <v>-1168968.3699999992</v>
      </c>
    </row>
    <row r="106" spans="1:15" ht="21" hidden="1" customHeight="1" x14ac:dyDescent="0.3">
      <c r="A106" s="145"/>
      <c r="B106" s="242"/>
      <c r="C106" s="236" t="s">
        <v>185</v>
      </c>
      <c r="D106" s="168"/>
      <c r="E106" s="236"/>
      <c r="F106" s="165">
        <v>0</v>
      </c>
      <c r="G106" s="165">
        <v>0</v>
      </c>
      <c r="H106" s="166">
        <f>+F106-G106</f>
        <v>0</v>
      </c>
      <c r="I106" s="165">
        <v>0</v>
      </c>
      <c r="J106" s="166">
        <f>+F106-I106</f>
        <v>0</v>
      </c>
    </row>
    <row r="107" spans="1:15" ht="21" customHeight="1" x14ac:dyDescent="0.25">
      <c r="A107" s="145"/>
      <c r="B107" s="242"/>
      <c r="C107" s="172"/>
      <c r="D107" s="172"/>
      <c r="E107" s="234"/>
      <c r="F107" s="263"/>
      <c r="G107" s="263"/>
      <c r="H107" s="263"/>
      <c r="I107" s="263"/>
      <c r="J107" s="263"/>
      <c r="M107" s="210"/>
      <c r="O107" s="335"/>
    </row>
    <row r="108" spans="1:15" ht="21" customHeight="1" x14ac:dyDescent="0.25">
      <c r="A108" s="145"/>
      <c r="B108" s="233" t="s">
        <v>15</v>
      </c>
      <c r="C108" s="163"/>
      <c r="D108" s="163"/>
      <c r="E108" s="234"/>
      <c r="F108" s="266">
        <f>F109+F110</f>
        <v>-227393601.13999999</v>
      </c>
      <c r="G108" s="266">
        <f>G109+G110</f>
        <v>-227273337.23000002</v>
      </c>
      <c r="H108" s="266">
        <f>H109+H110</f>
        <v>-120263.90999998926</v>
      </c>
      <c r="I108" s="266">
        <f>I109+I110</f>
        <v>-229422819.18000001</v>
      </c>
      <c r="J108" s="266">
        <f>J109+J110</f>
        <v>2029218.0400000107</v>
      </c>
    </row>
    <row r="109" spans="1:15" ht="21" customHeight="1" x14ac:dyDescent="0.3">
      <c r="A109" s="145"/>
      <c r="B109" s="242"/>
      <c r="C109" s="236" t="s">
        <v>89</v>
      </c>
      <c r="D109" s="168"/>
      <c r="E109" s="236"/>
      <c r="F109" s="264">
        <v>-227343358.44</v>
      </c>
      <c r="G109" s="264">
        <v>-227213249.46000001</v>
      </c>
      <c r="H109" s="265">
        <f>+F109-G109</f>
        <v>-130108.97999998927</v>
      </c>
      <c r="I109" s="264">
        <v>-228317710.71000001</v>
      </c>
      <c r="J109" s="265">
        <f>+F109-I109</f>
        <v>974352.27000001073</v>
      </c>
    </row>
    <row r="110" spans="1:15" ht="21" customHeight="1" x14ac:dyDescent="0.3">
      <c r="A110" s="145"/>
      <c r="B110" s="242"/>
      <c r="C110" s="236" t="s">
        <v>87</v>
      </c>
      <c r="D110" s="168"/>
      <c r="E110" s="236"/>
      <c r="F110" s="169">
        <v>-50242.7</v>
      </c>
      <c r="G110" s="169">
        <v>-60087.77</v>
      </c>
      <c r="H110" s="171">
        <f>+F110-G110</f>
        <v>9845.07</v>
      </c>
      <c r="I110" s="169">
        <v>-1105108.47</v>
      </c>
      <c r="J110" s="171">
        <f>+F110-I110</f>
        <v>1054865.77</v>
      </c>
      <c r="N110" s="210"/>
    </row>
    <row r="111" spans="1:15" ht="21" customHeight="1" x14ac:dyDescent="0.25">
      <c r="A111" s="145"/>
      <c r="B111" s="244"/>
      <c r="C111" s="245"/>
      <c r="D111" s="245"/>
      <c r="E111" s="267" t="s">
        <v>16</v>
      </c>
      <c r="F111" s="160">
        <f>F82+F102+F108</f>
        <v>-17948587.389999986</v>
      </c>
      <c r="G111" s="160">
        <f>G82+G102+G108</f>
        <v>-17420766.76000002</v>
      </c>
      <c r="H111" s="160">
        <f>H82+H102+H108</f>
        <v>-527820.62999998988</v>
      </c>
      <c r="I111" s="160">
        <f>I82+I102+I108</f>
        <v>-25908592.889999986</v>
      </c>
      <c r="J111" s="160">
        <f>J82+J102+J108</f>
        <v>7960005.500000013</v>
      </c>
    </row>
    <row r="112" spans="1:15" ht="15.75" x14ac:dyDescent="0.25">
      <c r="A112" s="145"/>
      <c r="B112" s="242"/>
      <c r="C112" s="172"/>
      <c r="D112" s="172"/>
      <c r="E112" s="234"/>
      <c r="F112" s="174"/>
      <c r="G112" s="174"/>
      <c r="H112" s="268"/>
      <c r="I112" s="174"/>
      <c r="J112" s="268"/>
    </row>
    <row r="113" spans="1:10" ht="21" customHeight="1" thickBot="1" x14ac:dyDescent="0.3">
      <c r="A113" s="145"/>
      <c r="B113" s="249" t="s">
        <v>88</v>
      </c>
      <c r="C113" s="250"/>
      <c r="D113" s="250"/>
      <c r="E113" s="269"/>
      <c r="F113" s="270">
        <f>F111+F79</f>
        <v>96326878.88000001</v>
      </c>
      <c r="G113" s="270">
        <f>G111+G79</f>
        <v>96775186.789999977</v>
      </c>
      <c r="H113" s="270">
        <f>H111+H79</f>
        <v>-448307.9099999899</v>
      </c>
      <c r="I113" s="270">
        <f>I111+I79</f>
        <v>88774467.840000004</v>
      </c>
      <c r="J113" s="270">
        <f>+F113-I113</f>
        <v>7552411.0400000066</v>
      </c>
    </row>
    <row r="114" spans="1:10" ht="15" x14ac:dyDescent="0.25">
      <c r="A114" s="145"/>
      <c r="B114" s="271"/>
      <c r="C114" s="271"/>
      <c r="D114" s="271"/>
      <c r="E114" s="271"/>
      <c r="F114" s="271"/>
      <c r="G114" s="271"/>
      <c r="H114" s="271"/>
      <c r="I114" s="271"/>
    </row>
    <row r="115" spans="1:10" ht="15" x14ac:dyDescent="0.25">
      <c r="A115" s="145"/>
      <c r="B115" s="271"/>
      <c r="C115" s="271"/>
      <c r="D115" s="271"/>
      <c r="E115" s="271"/>
      <c r="F115" s="271"/>
      <c r="G115" s="271"/>
      <c r="H115" s="271"/>
      <c r="I115" s="271"/>
      <c r="J115" s="271"/>
    </row>
    <row r="116" spans="1:10" ht="16.5" x14ac:dyDescent="0.3">
      <c r="A116" s="145"/>
      <c r="B116" s="272"/>
      <c r="C116" s="272"/>
      <c r="D116" s="272"/>
      <c r="E116" s="272"/>
      <c r="F116" s="273"/>
      <c r="G116" s="273"/>
      <c r="H116" s="273"/>
      <c r="I116" s="273"/>
      <c r="J116" s="274"/>
    </row>
    <row r="117" spans="1:10" ht="16.5" x14ac:dyDescent="0.3">
      <c r="A117" s="145"/>
      <c r="B117" s="272"/>
      <c r="C117" s="272"/>
      <c r="D117" s="272"/>
      <c r="E117" s="272"/>
      <c r="F117" s="273"/>
      <c r="G117" s="273"/>
      <c r="H117" s="273"/>
      <c r="I117" s="273"/>
    </row>
    <row r="118" spans="1:10" ht="16.5" x14ac:dyDescent="0.3">
      <c r="A118" s="145"/>
      <c r="B118" s="272"/>
      <c r="C118" s="272"/>
      <c r="D118" s="272"/>
      <c r="E118" s="272"/>
      <c r="F118" s="273"/>
      <c r="G118" s="273"/>
      <c r="H118" s="273"/>
      <c r="I118" s="273"/>
      <c r="J118" s="210"/>
    </row>
    <row r="119" spans="1:10" s="275" customFormat="1" ht="17.25" x14ac:dyDescent="0.3">
      <c r="A119" s="332"/>
      <c r="B119" s="332"/>
      <c r="C119" s="411" t="s">
        <v>230</v>
      </c>
      <c r="D119" s="411"/>
      <c r="E119" s="411"/>
      <c r="F119" s="411"/>
      <c r="G119" s="411"/>
      <c r="H119" s="411"/>
      <c r="I119" s="411"/>
      <c r="J119" s="411"/>
    </row>
    <row r="120" spans="1:10" ht="16.5" x14ac:dyDescent="0.3">
      <c r="A120" s="145"/>
      <c r="B120" s="272"/>
      <c r="C120" s="272"/>
      <c r="D120" s="272"/>
      <c r="E120" s="272"/>
      <c r="F120" s="273"/>
      <c r="G120" s="273"/>
      <c r="H120" s="273"/>
      <c r="I120" s="273"/>
    </row>
    <row r="121" spans="1:10" ht="16.5" x14ac:dyDescent="0.3">
      <c r="A121" s="145"/>
      <c r="B121" s="272"/>
      <c r="C121" s="272"/>
      <c r="D121" s="272"/>
      <c r="E121" s="272"/>
      <c r="F121" s="273"/>
      <c r="G121" s="273"/>
      <c r="H121" s="273"/>
      <c r="I121" s="273"/>
    </row>
    <row r="122" spans="1:10" ht="16.5" x14ac:dyDescent="0.3">
      <c r="A122" s="145"/>
      <c r="B122" s="272"/>
      <c r="C122" s="272"/>
      <c r="D122" s="272"/>
      <c r="E122" s="272"/>
      <c r="F122" s="273"/>
      <c r="G122" s="273"/>
      <c r="H122" s="273"/>
      <c r="I122" s="273"/>
    </row>
    <row r="123" spans="1:10" ht="16.5" x14ac:dyDescent="0.3">
      <c r="A123" s="145"/>
      <c r="B123" s="272"/>
      <c r="C123" s="272"/>
      <c r="D123" s="272"/>
      <c r="E123" s="272"/>
      <c r="F123" s="272"/>
      <c r="G123" s="272"/>
      <c r="H123" s="272"/>
      <c r="I123" s="272"/>
    </row>
    <row r="124" spans="1:10" x14ac:dyDescent="0.25">
      <c r="A124" s="145"/>
      <c r="B124" s="145"/>
      <c r="C124" s="145"/>
      <c r="D124" s="145"/>
      <c r="E124" s="145"/>
      <c r="F124" s="334"/>
      <c r="G124" s="145"/>
      <c r="H124" s="145"/>
      <c r="I124" s="145"/>
    </row>
    <row r="125" spans="1:10" x14ac:dyDescent="0.25">
      <c r="A125" s="145"/>
      <c r="B125" s="145"/>
      <c r="C125" s="145"/>
      <c r="D125" s="145"/>
      <c r="E125" s="145"/>
      <c r="F125" s="145"/>
      <c r="G125" s="145"/>
      <c r="H125" s="145"/>
      <c r="I125" s="145"/>
    </row>
    <row r="126" spans="1:10" x14ac:dyDescent="0.25">
      <c r="A126" s="145"/>
      <c r="B126" s="145"/>
      <c r="C126" s="145"/>
      <c r="D126" s="145"/>
      <c r="E126" s="145"/>
      <c r="F126" s="145"/>
      <c r="G126" s="145"/>
      <c r="H126" s="145"/>
      <c r="I126" s="145"/>
    </row>
    <row r="127" spans="1:10" x14ac:dyDescent="0.25">
      <c r="A127" s="145"/>
      <c r="B127" s="145"/>
      <c r="C127" s="145"/>
      <c r="D127" s="145"/>
      <c r="E127" s="145"/>
      <c r="F127" s="145"/>
      <c r="G127" s="145"/>
      <c r="H127" s="145"/>
      <c r="I127" s="145"/>
    </row>
    <row r="128" spans="1:10" x14ac:dyDescent="0.25">
      <c r="A128" s="145"/>
      <c r="B128" s="145"/>
      <c r="C128" s="145"/>
      <c r="D128" s="145"/>
      <c r="E128" s="145"/>
      <c r="F128" s="145"/>
      <c r="G128" s="145"/>
      <c r="H128" s="145"/>
      <c r="I128" s="145"/>
    </row>
    <row r="129" spans="1:9" x14ac:dyDescent="0.25">
      <c r="A129" s="145"/>
      <c r="B129" s="145"/>
      <c r="C129" s="145"/>
      <c r="D129" s="145"/>
      <c r="E129" s="145"/>
      <c r="F129" s="145"/>
      <c r="G129" s="145"/>
      <c r="H129" s="145"/>
      <c r="I129" s="145"/>
    </row>
    <row r="130" spans="1:9" x14ac:dyDescent="0.25">
      <c r="A130" s="145"/>
      <c r="B130" s="145"/>
      <c r="C130" s="145"/>
      <c r="D130" s="145"/>
      <c r="E130" s="145"/>
      <c r="F130" s="145"/>
      <c r="G130" s="145"/>
      <c r="H130" s="145"/>
      <c r="I130" s="145"/>
    </row>
    <row r="131" spans="1:9" x14ac:dyDescent="0.25">
      <c r="A131" s="145"/>
      <c r="B131" s="145"/>
      <c r="C131" s="145"/>
      <c r="D131" s="145"/>
      <c r="E131" s="145"/>
      <c r="F131" s="145"/>
      <c r="G131" s="145"/>
      <c r="H131" s="145"/>
      <c r="I131" s="145"/>
    </row>
    <row r="132" spans="1:9" x14ac:dyDescent="0.25">
      <c r="A132" s="145"/>
      <c r="B132" s="145"/>
      <c r="C132" s="145"/>
      <c r="D132" s="145"/>
      <c r="E132" s="145"/>
      <c r="F132" s="145"/>
      <c r="G132" s="145"/>
      <c r="H132" s="145"/>
      <c r="I132" s="145"/>
    </row>
    <row r="133" spans="1:9" x14ac:dyDescent="0.25">
      <c r="A133" s="145"/>
      <c r="B133" s="145"/>
      <c r="C133" s="145"/>
      <c r="D133" s="145"/>
      <c r="E133" s="145"/>
      <c r="F133" s="145"/>
      <c r="G133" s="145"/>
      <c r="H133" s="145"/>
      <c r="I133" s="145"/>
    </row>
    <row r="134" spans="1:9" x14ac:dyDescent="0.25">
      <c r="A134" s="145"/>
      <c r="B134" s="145"/>
      <c r="C134" s="145"/>
      <c r="D134" s="145"/>
      <c r="E134" s="145"/>
      <c r="F134" s="145"/>
      <c r="G134" s="145"/>
      <c r="H134" s="145"/>
      <c r="I134" s="145"/>
    </row>
    <row r="135" spans="1:9" x14ac:dyDescent="0.25">
      <c r="A135" s="145"/>
      <c r="B135" s="145"/>
      <c r="C135" s="145"/>
      <c r="D135" s="145"/>
      <c r="E135" s="145"/>
      <c r="F135" s="145"/>
      <c r="G135" s="145"/>
      <c r="H135" s="145"/>
      <c r="I135" s="145"/>
    </row>
    <row r="136" spans="1:9" x14ac:dyDescent="0.25">
      <c r="A136" s="145"/>
      <c r="B136" s="145"/>
      <c r="C136" s="145"/>
      <c r="D136" s="145"/>
      <c r="E136" s="145"/>
      <c r="F136" s="145"/>
      <c r="G136" s="145"/>
      <c r="H136" s="145"/>
      <c r="I136" s="145"/>
    </row>
    <row r="137" spans="1:9" x14ac:dyDescent="0.25">
      <c r="A137" s="145"/>
      <c r="B137" s="145"/>
      <c r="C137" s="145"/>
      <c r="D137" s="145"/>
      <c r="E137" s="145"/>
      <c r="F137" s="145"/>
      <c r="G137" s="145"/>
      <c r="H137" s="145"/>
      <c r="I137" s="145"/>
    </row>
    <row r="138" spans="1:9" x14ac:dyDescent="0.25">
      <c r="A138" s="145"/>
      <c r="B138" s="145"/>
      <c r="C138" s="145"/>
      <c r="D138" s="145"/>
      <c r="E138" s="145"/>
      <c r="F138" s="145"/>
      <c r="G138" s="145"/>
      <c r="H138" s="145"/>
      <c r="I138" s="145"/>
    </row>
    <row r="139" spans="1:9" x14ac:dyDescent="0.25">
      <c r="A139" s="145"/>
      <c r="B139" s="145"/>
      <c r="C139" s="145"/>
      <c r="D139" s="145"/>
      <c r="E139" s="145"/>
      <c r="F139" s="145"/>
      <c r="G139" s="145"/>
      <c r="H139" s="145"/>
      <c r="I139" s="145"/>
    </row>
    <row r="140" spans="1:9" x14ac:dyDescent="0.25">
      <c r="A140" s="145"/>
      <c r="B140" s="145"/>
      <c r="C140" s="145"/>
      <c r="D140" s="145"/>
      <c r="E140" s="145"/>
      <c r="F140" s="145"/>
      <c r="G140" s="145"/>
      <c r="H140" s="145"/>
      <c r="I140" s="145"/>
    </row>
    <row r="141" spans="1:9" x14ac:dyDescent="0.25">
      <c r="A141" s="145"/>
      <c r="B141" s="145"/>
      <c r="C141" s="145"/>
      <c r="D141" s="145"/>
      <c r="E141" s="145"/>
      <c r="F141" s="145"/>
      <c r="G141" s="145"/>
      <c r="H141" s="145"/>
      <c r="I141" s="145"/>
    </row>
    <row r="142" spans="1:9" x14ac:dyDescent="0.25">
      <c r="A142" s="145"/>
      <c r="B142" s="145"/>
      <c r="C142" s="145"/>
      <c r="D142" s="145"/>
      <c r="E142" s="145"/>
      <c r="F142" s="145"/>
      <c r="G142" s="145"/>
      <c r="H142" s="145"/>
      <c r="I142" s="145"/>
    </row>
    <row r="143" spans="1:9" x14ac:dyDescent="0.25">
      <c r="A143" s="145"/>
      <c r="B143" s="145"/>
      <c r="C143" s="145"/>
      <c r="D143" s="145"/>
      <c r="E143" s="145"/>
      <c r="F143" s="145"/>
      <c r="G143" s="145"/>
      <c r="H143" s="145"/>
      <c r="I143" s="145"/>
    </row>
    <row r="144" spans="1:9" x14ac:dyDescent="0.25">
      <c r="A144" s="145"/>
      <c r="B144" s="145"/>
      <c r="C144" s="145"/>
      <c r="D144" s="145"/>
      <c r="E144" s="145"/>
      <c r="F144" s="145"/>
      <c r="G144" s="145"/>
      <c r="H144" s="145"/>
      <c r="I144" s="145"/>
    </row>
  </sheetData>
  <mergeCells count="5">
    <mergeCell ref="B2:J2"/>
    <mergeCell ref="B1:J1"/>
    <mergeCell ref="B4:J4"/>
    <mergeCell ref="B62:J62"/>
    <mergeCell ref="B3:J3"/>
  </mergeCells>
  <phoneticPr fontId="11" type="noConversion"/>
  <printOptions horizontalCentered="1"/>
  <pageMargins left="0.11811023622047245" right="0.11811023622047245" top="0.62992125984251968" bottom="0.27559055118110237" header="0" footer="0"/>
  <pageSetup scale="60" fitToHeight="2" orientation="portrait" r:id="rId1"/>
  <headerFooter alignWithMargins="0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workbookViewId="0">
      <selection activeCell="J38" sqref="J38"/>
    </sheetView>
  </sheetViews>
  <sheetFormatPr baseColWidth="10" defaultColWidth="8.42578125" defaultRowHeight="12.75" x14ac:dyDescent="0.2"/>
  <cols>
    <col min="1" max="1" width="2.28515625" style="63" customWidth="1"/>
    <col min="2" max="3" width="3.85546875" style="63" customWidth="1"/>
    <col min="4" max="4" width="49.7109375" style="63" bestFit="1" customWidth="1"/>
    <col min="5" max="5" width="21.7109375" style="63" customWidth="1"/>
    <col min="6" max="6" width="18.5703125" style="63" customWidth="1"/>
    <col min="7" max="7" width="18.42578125" style="63" customWidth="1"/>
    <col min="8" max="8" width="19.28515625" style="63" customWidth="1"/>
    <col min="9" max="9" width="17.85546875" style="63" customWidth="1"/>
    <col min="10" max="10" width="17.5703125" style="63" customWidth="1"/>
    <col min="11" max="11" width="19.5703125" style="63" customWidth="1"/>
    <col min="12" max="12" width="2" style="63" customWidth="1"/>
    <col min="13" max="13" width="8.42578125" style="63"/>
    <col min="14" max="14" width="12.5703125" style="63" hidden="1" customWidth="1"/>
    <col min="15" max="15" width="12.85546875" style="63" hidden="1" customWidth="1"/>
    <col min="16" max="16" width="8.42578125" style="63"/>
    <col min="17" max="17" width="10.42578125" style="63" bestFit="1" customWidth="1"/>
    <col min="18" max="16384" width="8.42578125" style="63"/>
  </cols>
  <sheetData>
    <row r="1" spans="1:1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</row>
    <row r="2" spans="1:15" ht="18.75" x14ac:dyDescent="0.3">
      <c r="A2" s="64"/>
      <c r="B2" s="427" t="s">
        <v>11</v>
      </c>
      <c r="C2" s="427"/>
      <c r="D2" s="427"/>
      <c r="E2" s="427"/>
      <c r="F2" s="427"/>
      <c r="G2" s="427"/>
      <c r="H2" s="427"/>
      <c r="I2" s="427"/>
      <c r="J2" s="427"/>
      <c r="K2" s="427"/>
      <c r="L2" s="65"/>
    </row>
    <row r="3" spans="1:15" ht="9.75" customHeight="1" x14ac:dyDescent="0.3">
      <c r="A3" s="64"/>
      <c r="B3" s="66"/>
      <c r="C3" s="66"/>
      <c r="D3" s="67"/>
      <c r="E3" s="67"/>
      <c r="F3" s="67"/>
      <c r="G3" s="67"/>
      <c r="H3" s="67"/>
      <c r="I3" s="67"/>
      <c r="J3" s="67"/>
      <c r="K3" s="68"/>
      <c r="L3" s="65"/>
    </row>
    <row r="4" spans="1:15" ht="22.5" customHeight="1" x14ac:dyDescent="0.35">
      <c r="A4" s="64"/>
      <c r="B4" s="428" t="s">
        <v>118</v>
      </c>
      <c r="C4" s="428"/>
      <c r="D4" s="428"/>
      <c r="E4" s="428"/>
      <c r="F4" s="428"/>
      <c r="G4" s="428"/>
      <c r="H4" s="428"/>
      <c r="I4" s="428"/>
      <c r="J4" s="428"/>
      <c r="K4" s="428"/>
      <c r="L4" s="65"/>
    </row>
    <row r="5" spans="1:15" x14ac:dyDescent="0.2">
      <c r="A5" s="64"/>
      <c r="B5" s="429" t="s">
        <v>119</v>
      </c>
      <c r="C5" s="429"/>
      <c r="D5" s="429"/>
      <c r="E5" s="429"/>
      <c r="F5" s="429"/>
      <c r="G5" s="429"/>
      <c r="H5" s="429"/>
      <c r="I5" s="429"/>
      <c r="J5" s="429"/>
      <c r="K5" s="429"/>
      <c r="L5" s="65"/>
    </row>
    <row r="6" spans="1:15" ht="13.5" thickBot="1" x14ac:dyDescent="0.25">
      <c r="A6" s="64"/>
      <c r="B6" s="69"/>
      <c r="C6" s="69"/>
      <c r="D6" s="67"/>
      <c r="E6" s="67"/>
      <c r="F6" s="67"/>
      <c r="G6" s="67"/>
      <c r="H6" s="67"/>
      <c r="I6" s="67"/>
      <c r="J6" s="392"/>
      <c r="K6" s="67"/>
      <c r="L6" s="65"/>
    </row>
    <row r="7" spans="1:15" ht="21" customHeight="1" x14ac:dyDescent="0.2">
      <c r="A7" s="64"/>
      <c r="B7" s="355"/>
      <c r="C7" s="356"/>
      <c r="D7" s="357"/>
      <c r="E7" s="358" t="s">
        <v>120</v>
      </c>
      <c r="F7" s="358"/>
      <c r="G7" s="358"/>
      <c r="H7" s="358" t="s">
        <v>120</v>
      </c>
      <c r="I7" s="358"/>
      <c r="J7" s="358"/>
      <c r="K7" s="358" t="s">
        <v>120</v>
      </c>
      <c r="L7" s="65"/>
    </row>
    <row r="8" spans="1:15" ht="21" customHeight="1" thickBot="1" x14ac:dyDescent="0.25">
      <c r="A8" s="64"/>
      <c r="B8" s="359" t="s">
        <v>12</v>
      </c>
      <c r="C8" s="360"/>
      <c r="D8" s="361"/>
      <c r="E8" s="362" t="s">
        <v>186</v>
      </c>
      <c r="F8" s="363" t="s">
        <v>121</v>
      </c>
      <c r="G8" s="363" t="s">
        <v>122</v>
      </c>
      <c r="H8" s="362" t="s">
        <v>197</v>
      </c>
      <c r="I8" s="363" t="s">
        <v>121</v>
      </c>
      <c r="J8" s="363" t="s">
        <v>122</v>
      </c>
      <c r="K8" s="362" t="s">
        <v>198</v>
      </c>
      <c r="L8" s="65"/>
    </row>
    <row r="9" spans="1:15" ht="21" customHeight="1" x14ac:dyDescent="0.25">
      <c r="A9" s="64"/>
      <c r="B9" s="106" t="s">
        <v>13</v>
      </c>
      <c r="C9" s="107"/>
      <c r="D9" s="108"/>
      <c r="E9" s="119">
        <f>+E10+E22+E26</f>
        <v>122500620.3</v>
      </c>
      <c r="F9" s="119">
        <f>+F10+F22+F26</f>
        <v>2937409.38</v>
      </c>
      <c r="G9" s="119">
        <f>+G10+G22+G25</f>
        <v>3151622</v>
      </c>
      <c r="H9" s="119">
        <f>+H10+H22+H26</f>
        <v>122286407.67999999</v>
      </c>
      <c r="I9" s="119">
        <f>+I10+I22+I26</f>
        <v>4424543.13</v>
      </c>
      <c r="J9" s="119">
        <f>+J10+J22+J26</f>
        <v>4275510.07</v>
      </c>
      <c r="K9" s="120">
        <f>+K10+K22+K26</f>
        <v>122435440.73999999</v>
      </c>
      <c r="L9" s="65"/>
      <c r="N9" s="63">
        <v>122500620.3</v>
      </c>
      <c r="O9" s="350">
        <f>+N9-K9</f>
        <v>65179.560000002384</v>
      </c>
    </row>
    <row r="10" spans="1:15" ht="21" customHeight="1" x14ac:dyDescent="0.35">
      <c r="A10" s="64"/>
      <c r="B10" s="106"/>
      <c r="C10" s="107" t="s">
        <v>123</v>
      </c>
      <c r="D10" s="108"/>
      <c r="E10" s="123">
        <f>SUM(E11:E21)</f>
        <v>74794868.609999999</v>
      </c>
      <c r="F10" s="123">
        <f t="shared" ref="F10:K10" si="0">SUM(F11:F21)</f>
        <v>2937409.38</v>
      </c>
      <c r="G10" s="123">
        <f t="shared" si="0"/>
        <v>3151622</v>
      </c>
      <c r="H10" s="123">
        <f t="shared" si="0"/>
        <v>74580655.989999995</v>
      </c>
      <c r="I10" s="123">
        <f t="shared" si="0"/>
        <v>4424543.13</v>
      </c>
      <c r="J10" s="123">
        <f t="shared" si="0"/>
        <v>4275510.07</v>
      </c>
      <c r="K10" s="124">
        <f t="shared" si="0"/>
        <v>74729689.049999997</v>
      </c>
      <c r="L10" s="65"/>
      <c r="N10" s="63">
        <v>74794868.609999999</v>
      </c>
      <c r="O10" s="350">
        <f>+N10-K10</f>
        <v>65179.560000002384</v>
      </c>
    </row>
    <row r="11" spans="1:15" ht="21" customHeight="1" x14ac:dyDescent="0.25">
      <c r="A11" s="64"/>
      <c r="B11" s="111"/>
      <c r="C11" s="337"/>
      <c r="D11" s="338" t="s">
        <v>124</v>
      </c>
      <c r="E11" s="339">
        <v>40001629.620000005</v>
      </c>
      <c r="F11" s="339">
        <v>971622</v>
      </c>
      <c r="G11" s="339"/>
      <c r="H11" s="339">
        <f>+E11+F11-G11</f>
        <v>40973251.620000005</v>
      </c>
      <c r="I11" s="339">
        <v>2636920.0699999998</v>
      </c>
      <c r="J11" s="339"/>
      <c r="K11" s="340">
        <f>+H11+I11-J11</f>
        <v>43610171.690000005</v>
      </c>
      <c r="L11" s="341"/>
    </row>
    <row r="12" spans="1:15" ht="21" customHeight="1" x14ac:dyDescent="0.25">
      <c r="A12" s="64"/>
      <c r="B12" s="111"/>
      <c r="C12" s="337"/>
      <c r="D12" s="338" t="s">
        <v>125</v>
      </c>
      <c r="E12" s="339">
        <v>4278934.7200000007</v>
      </c>
      <c r="F12" s="339"/>
      <c r="G12" s="339">
        <v>40000</v>
      </c>
      <c r="H12" s="339">
        <f t="shared" ref="H12:H21" si="1">+E12+F12-G12</f>
        <v>4238934.7200000007</v>
      </c>
      <c r="I12" s="339"/>
      <c r="J12" s="339">
        <v>15335</v>
      </c>
      <c r="K12" s="340">
        <f t="shared" ref="K12:K21" si="2">+H12+I12-J12</f>
        <v>4223599.7200000007</v>
      </c>
      <c r="L12" s="341"/>
      <c r="N12" s="348"/>
    </row>
    <row r="13" spans="1:15" ht="17.25" customHeight="1" x14ac:dyDescent="0.25">
      <c r="A13" s="142"/>
      <c r="B13" s="111"/>
      <c r="C13" s="337"/>
      <c r="D13" s="338" t="s">
        <v>126</v>
      </c>
      <c r="E13" s="339">
        <v>0</v>
      </c>
      <c r="F13" s="339"/>
      <c r="G13" s="339"/>
      <c r="H13" s="339">
        <f t="shared" si="1"/>
        <v>0</v>
      </c>
      <c r="I13" s="339"/>
      <c r="J13" s="339"/>
      <c r="K13" s="340">
        <f t="shared" si="2"/>
        <v>0</v>
      </c>
      <c r="L13" s="341"/>
    </row>
    <row r="14" spans="1:15" ht="20.25" customHeight="1" x14ac:dyDescent="0.25">
      <c r="A14" s="142"/>
      <c r="B14" s="111"/>
      <c r="C14" s="337"/>
      <c r="D14" s="338" t="s">
        <v>127</v>
      </c>
      <c r="E14" s="339">
        <v>1524915.8000000003</v>
      </c>
      <c r="F14" s="339">
        <v>0</v>
      </c>
      <c r="G14" s="339">
        <v>400000</v>
      </c>
      <c r="H14" s="339">
        <f t="shared" si="1"/>
        <v>1124915.8000000003</v>
      </c>
      <c r="I14" s="339">
        <v>0</v>
      </c>
      <c r="J14" s="339">
        <v>175255</v>
      </c>
      <c r="K14" s="340">
        <f t="shared" si="2"/>
        <v>949660.80000000028</v>
      </c>
      <c r="L14" s="341"/>
    </row>
    <row r="15" spans="1:15" ht="21" customHeight="1" x14ac:dyDescent="0.25">
      <c r="A15" s="64"/>
      <c r="B15" s="111"/>
      <c r="C15" s="337"/>
      <c r="D15" s="338" t="s">
        <v>128</v>
      </c>
      <c r="E15" s="339">
        <v>24138571.049999997</v>
      </c>
      <c r="F15" s="339">
        <v>1965787.38</v>
      </c>
      <c r="G15" s="339">
        <v>2711622</v>
      </c>
      <c r="H15" s="339">
        <f t="shared" si="1"/>
        <v>23392736.429999996</v>
      </c>
      <c r="I15" s="339">
        <v>1787623.06</v>
      </c>
      <c r="J15" s="339">
        <f>3784920.07+300000</f>
        <v>4084920.07</v>
      </c>
      <c r="K15" s="340">
        <f t="shared" si="2"/>
        <v>21095439.419999994</v>
      </c>
      <c r="L15" s="341"/>
    </row>
    <row r="16" spans="1:15" ht="21" customHeight="1" x14ac:dyDescent="0.25">
      <c r="A16" s="143"/>
      <c r="B16" s="111"/>
      <c r="C16" s="337"/>
      <c r="D16" s="338" t="s">
        <v>129</v>
      </c>
      <c r="E16" s="339">
        <v>2421927.2799999998</v>
      </c>
      <c r="F16" s="339"/>
      <c r="G16" s="339">
        <v>0</v>
      </c>
      <c r="H16" s="339">
        <f t="shared" si="1"/>
        <v>2421927.2799999998</v>
      </c>
      <c r="I16" s="339"/>
      <c r="J16" s="339">
        <v>0</v>
      </c>
      <c r="K16" s="340">
        <f t="shared" si="2"/>
        <v>2421927.2799999998</v>
      </c>
      <c r="L16" s="341"/>
    </row>
    <row r="17" spans="1:17" ht="21" customHeight="1" x14ac:dyDescent="0.25">
      <c r="A17" s="143"/>
      <c r="B17" s="111"/>
      <c r="C17" s="337"/>
      <c r="D17" s="338" t="s">
        <v>130</v>
      </c>
      <c r="E17" s="339">
        <v>475190.5</v>
      </c>
      <c r="F17" s="339"/>
      <c r="G17" s="339"/>
      <c r="H17" s="339">
        <f t="shared" si="1"/>
        <v>475190.5</v>
      </c>
      <c r="I17" s="339"/>
      <c r="J17" s="339"/>
      <c r="K17" s="340">
        <f t="shared" si="2"/>
        <v>475190.5</v>
      </c>
      <c r="L17" s="341"/>
    </row>
    <row r="18" spans="1:17" ht="21" customHeight="1" x14ac:dyDescent="0.25">
      <c r="A18" s="143"/>
      <c r="B18" s="111"/>
      <c r="C18" s="337"/>
      <c r="D18" s="338" t="s">
        <v>131</v>
      </c>
      <c r="E18" s="339">
        <v>1646975.51</v>
      </c>
      <c r="F18" s="339"/>
      <c r="G18" s="339"/>
      <c r="H18" s="339">
        <f t="shared" si="1"/>
        <v>1646975.51</v>
      </c>
      <c r="I18" s="339"/>
      <c r="J18" s="339"/>
      <c r="K18" s="340">
        <f t="shared" si="2"/>
        <v>1646975.51</v>
      </c>
      <c r="L18" s="341"/>
    </row>
    <row r="19" spans="1:17" ht="21" customHeight="1" x14ac:dyDescent="0.25">
      <c r="A19" s="143"/>
      <c r="B19" s="111"/>
      <c r="C19" s="337"/>
      <c r="D19" s="338" t="s">
        <v>132</v>
      </c>
      <c r="E19" s="339">
        <v>55997.5</v>
      </c>
      <c r="F19" s="339"/>
      <c r="G19" s="339"/>
      <c r="H19" s="339">
        <f t="shared" si="1"/>
        <v>55997.5</v>
      </c>
      <c r="I19" s="339"/>
      <c r="J19" s="339"/>
      <c r="K19" s="340">
        <f t="shared" si="2"/>
        <v>55997.5</v>
      </c>
      <c r="L19" s="341"/>
    </row>
    <row r="20" spans="1:17" ht="20.25" customHeight="1" x14ac:dyDescent="0.25">
      <c r="A20" s="142"/>
      <c r="B20" s="111"/>
      <c r="C20" s="337"/>
      <c r="D20" s="338" t="s">
        <v>133</v>
      </c>
      <c r="E20" s="339">
        <v>250726.62999999998</v>
      </c>
      <c r="F20" s="339">
        <v>0</v>
      </c>
      <c r="G20" s="339"/>
      <c r="H20" s="339">
        <f t="shared" si="1"/>
        <v>250726.62999999998</v>
      </c>
      <c r="I20" s="339">
        <v>0</v>
      </c>
      <c r="J20" s="339"/>
      <c r="K20" s="340">
        <f t="shared" si="2"/>
        <v>250726.62999999998</v>
      </c>
      <c r="L20" s="341"/>
    </row>
    <row r="21" spans="1:17" ht="3" customHeight="1" x14ac:dyDescent="0.35">
      <c r="A21" s="143"/>
      <c r="B21" s="111"/>
      <c r="C21" s="108"/>
      <c r="D21" s="112" t="s">
        <v>134</v>
      </c>
      <c r="E21" s="109">
        <v>0</v>
      </c>
      <c r="F21" s="109">
        <v>0</v>
      </c>
      <c r="G21" s="109">
        <v>0</v>
      </c>
      <c r="H21" s="109">
        <f t="shared" si="1"/>
        <v>0</v>
      </c>
      <c r="I21" s="109">
        <v>0</v>
      </c>
      <c r="J21" s="109">
        <v>0</v>
      </c>
      <c r="K21" s="110">
        <f t="shared" si="2"/>
        <v>0</v>
      </c>
      <c r="L21" s="65"/>
    </row>
    <row r="22" spans="1:17" ht="21" customHeight="1" x14ac:dyDescent="0.35">
      <c r="A22" s="143"/>
      <c r="B22" s="111"/>
      <c r="C22" s="113" t="s">
        <v>135</v>
      </c>
      <c r="D22" s="112"/>
      <c r="E22" s="123">
        <f t="shared" ref="E22:J22" si="3">SUM(E23:E25)</f>
        <v>46216987.689999998</v>
      </c>
      <c r="F22" s="123">
        <f>SUM(F23:F25)</f>
        <v>0</v>
      </c>
      <c r="G22" s="123">
        <f>SUM(G23:G25)</f>
        <v>0</v>
      </c>
      <c r="H22" s="123">
        <f t="shared" si="3"/>
        <v>46216987.689999998</v>
      </c>
      <c r="I22" s="123">
        <f t="shared" si="3"/>
        <v>0</v>
      </c>
      <c r="J22" s="123">
        <f t="shared" si="3"/>
        <v>0</v>
      </c>
      <c r="K22" s="124">
        <f t="shared" ref="K22:K27" si="4">+H22+I22-J22</f>
        <v>46216987.689999998</v>
      </c>
      <c r="L22" s="65"/>
      <c r="N22" s="63">
        <v>46216987.689999998</v>
      </c>
      <c r="O22" s="350">
        <f>+N22-K22</f>
        <v>0</v>
      </c>
    </row>
    <row r="23" spans="1:17" ht="18" customHeight="1" x14ac:dyDescent="0.25">
      <c r="A23" s="143"/>
      <c r="B23" s="111"/>
      <c r="C23" s="108"/>
      <c r="D23" s="338" t="s">
        <v>124</v>
      </c>
      <c r="E23" s="339">
        <v>14032640.65</v>
      </c>
      <c r="F23" s="339"/>
      <c r="G23" s="339"/>
      <c r="H23" s="339">
        <f>+E23+F23-G23</f>
        <v>14032640.65</v>
      </c>
      <c r="I23" s="339"/>
      <c r="J23" s="339"/>
      <c r="K23" s="340">
        <f t="shared" si="4"/>
        <v>14032640.65</v>
      </c>
      <c r="L23" s="341"/>
    </row>
    <row r="24" spans="1:17" ht="21" customHeight="1" x14ac:dyDescent="0.25">
      <c r="A24" s="143"/>
      <c r="B24" s="111"/>
      <c r="C24" s="108"/>
      <c r="D24" s="338" t="s">
        <v>136</v>
      </c>
      <c r="E24" s="339">
        <v>28571428.57</v>
      </c>
      <c r="F24" s="339"/>
      <c r="G24" s="339"/>
      <c r="H24" s="339">
        <f>+E24+F24-G24</f>
        <v>28571428.57</v>
      </c>
      <c r="I24" s="339"/>
      <c r="J24" s="339"/>
      <c r="K24" s="340">
        <f t="shared" si="4"/>
        <v>28571428.57</v>
      </c>
      <c r="L24" s="341"/>
    </row>
    <row r="25" spans="1:17" ht="21" customHeight="1" x14ac:dyDescent="0.35">
      <c r="A25" s="143"/>
      <c r="B25" s="111"/>
      <c r="C25" s="108"/>
      <c r="D25" s="338" t="s">
        <v>125</v>
      </c>
      <c r="E25" s="342">
        <v>3612918.47</v>
      </c>
      <c r="F25" s="342">
        <v>0</v>
      </c>
      <c r="G25" s="342">
        <v>0</v>
      </c>
      <c r="H25" s="342">
        <f>+E25+F25-G25</f>
        <v>3612918.47</v>
      </c>
      <c r="I25" s="342">
        <v>0</v>
      </c>
      <c r="J25" s="342">
        <v>0</v>
      </c>
      <c r="K25" s="343">
        <f t="shared" si="4"/>
        <v>3612918.47</v>
      </c>
      <c r="L25" s="341"/>
    </row>
    <row r="26" spans="1:17" ht="21" customHeight="1" x14ac:dyDescent="0.35">
      <c r="A26" s="143"/>
      <c r="B26" s="111"/>
      <c r="C26" s="113" t="s">
        <v>173</v>
      </c>
      <c r="D26" s="112"/>
      <c r="E26" s="123">
        <f>+E27</f>
        <v>1488764</v>
      </c>
      <c r="F26" s="123">
        <f>SUM(F27:F28)</f>
        <v>0</v>
      </c>
      <c r="G26" s="123">
        <f>SUM(G27:G28)</f>
        <v>0</v>
      </c>
      <c r="H26" s="123">
        <f>+H27</f>
        <v>1488764</v>
      </c>
      <c r="I26" s="123">
        <f>SUM(I27:I28)</f>
        <v>0</v>
      </c>
      <c r="J26" s="123">
        <f>SUM(J27:J28)</f>
        <v>0</v>
      </c>
      <c r="K26" s="124">
        <f t="shared" si="4"/>
        <v>1488764</v>
      </c>
      <c r="L26" s="65"/>
      <c r="N26" s="63">
        <v>1488764</v>
      </c>
      <c r="O26" s="350">
        <f>+N26-K26</f>
        <v>0</v>
      </c>
    </row>
    <row r="27" spans="1:17" ht="21" customHeight="1" x14ac:dyDescent="0.35">
      <c r="A27" s="143"/>
      <c r="B27" s="111"/>
      <c r="C27" s="108"/>
      <c r="D27" s="338" t="s">
        <v>174</v>
      </c>
      <c r="E27" s="339">
        <v>1488764</v>
      </c>
      <c r="F27" s="339">
        <v>0</v>
      </c>
      <c r="G27" s="339"/>
      <c r="H27" s="339">
        <f>+E27+F27-G27</f>
        <v>1488764</v>
      </c>
      <c r="I27" s="339"/>
      <c r="J27" s="339"/>
      <c r="K27" s="343">
        <f t="shared" si="4"/>
        <v>1488764</v>
      </c>
      <c r="L27" s="341"/>
    </row>
    <row r="28" spans="1:17" ht="6" customHeight="1" x14ac:dyDescent="0.25">
      <c r="A28" s="143"/>
      <c r="B28" s="111"/>
      <c r="C28" s="108"/>
      <c r="D28" s="108"/>
      <c r="E28" s="114"/>
      <c r="F28" s="114"/>
      <c r="G28" s="114"/>
      <c r="H28" s="114"/>
      <c r="I28" s="114"/>
      <c r="J28" s="114"/>
      <c r="K28" s="115"/>
      <c r="L28" s="65"/>
    </row>
    <row r="29" spans="1:17" ht="21" customHeight="1" x14ac:dyDescent="0.25">
      <c r="A29" s="64"/>
      <c r="B29" s="106" t="s">
        <v>183</v>
      </c>
      <c r="C29" s="107"/>
      <c r="D29" s="108"/>
      <c r="E29" s="119">
        <f t="shared" ref="E29:K29" si="5">SUM(E30:E33)</f>
        <v>77519771.270000011</v>
      </c>
      <c r="F29" s="119">
        <f t="shared" si="5"/>
        <v>7304499.6899999995</v>
      </c>
      <c r="G29" s="119">
        <f t="shared" si="5"/>
        <v>3596452.35</v>
      </c>
      <c r="H29" s="119">
        <f t="shared" si="5"/>
        <v>81227818.610000014</v>
      </c>
      <c r="I29" s="119">
        <f t="shared" si="5"/>
        <v>8950377.6400000006</v>
      </c>
      <c r="J29" s="119">
        <f t="shared" si="5"/>
        <v>3168623.24</v>
      </c>
      <c r="K29" s="119">
        <f t="shared" si="5"/>
        <v>87009573.010000005</v>
      </c>
      <c r="L29" s="65"/>
      <c r="N29" s="63">
        <v>77513796.829999998</v>
      </c>
      <c r="O29" s="350">
        <f>+N29-K29</f>
        <v>-9495776.1800000072</v>
      </c>
    </row>
    <row r="30" spans="1:17" ht="21" customHeight="1" x14ac:dyDescent="0.25">
      <c r="A30" s="64"/>
      <c r="B30" s="111"/>
      <c r="C30" s="338" t="s">
        <v>137</v>
      </c>
      <c r="D30" s="344"/>
      <c r="E30" s="339">
        <v>13328484.500000004</v>
      </c>
      <c r="F30" s="339">
        <v>6569612.3599999994</v>
      </c>
      <c r="G30" s="339">
        <v>48452.639999999999</v>
      </c>
      <c r="H30" s="339">
        <f>+E30+F30-G30</f>
        <v>19849644.220000003</v>
      </c>
      <c r="I30" s="339">
        <v>8207649.6600000001</v>
      </c>
      <c r="J30" s="339">
        <v>1256926.8899999999</v>
      </c>
      <c r="K30" s="340">
        <f>+H30+I30-J30</f>
        <v>26800366.990000002</v>
      </c>
      <c r="L30" s="341"/>
    </row>
    <row r="31" spans="1:17" ht="21" customHeight="1" x14ac:dyDescent="0.25">
      <c r="A31" s="64"/>
      <c r="B31" s="111"/>
      <c r="C31" s="338" t="s">
        <v>138</v>
      </c>
      <c r="D31" s="344"/>
      <c r="E31" s="339">
        <v>49208166.770000003</v>
      </c>
      <c r="F31" s="339">
        <v>0</v>
      </c>
      <c r="G31" s="339">
        <v>0</v>
      </c>
      <c r="H31" s="339">
        <f>+E31+G31-F31</f>
        <v>49208166.770000003</v>
      </c>
      <c r="I31" s="339">
        <v>0</v>
      </c>
      <c r="J31" s="339">
        <v>0</v>
      </c>
      <c r="K31" s="340">
        <f>+H31+J31-I31</f>
        <v>49208166.770000003</v>
      </c>
      <c r="L31" s="341"/>
    </row>
    <row r="32" spans="1:17" ht="21" customHeight="1" x14ac:dyDescent="0.25">
      <c r="A32" s="64"/>
      <c r="B32" s="111"/>
      <c r="C32" s="338" t="s">
        <v>172</v>
      </c>
      <c r="D32" s="344"/>
      <c r="E32" s="339">
        <v>14977145.559999997</v>
      </c>
      <c r="F32" s="339">
        <v>734887.33</v>
      </c>
      <c r="G32" s="339">
        <v>3542025.27</v>
      </c>
      <c r="H32" s="339">
        <f>+E32+F32-G32</f>
        <v>12170007.619999997</v>
      </c>
      <c r="I32" s="339">
        <v>742727.98</v>
      </c>
      <c r="J32" s="339">
        <v>1911696.35</v>
      </c>
      <c r="K32" s="340">
        <f>+H32+I32-J32</f>
        <v>11001039.249999998</v>
      </c>
      <c r="L32" s="341"/>
      <c r="Q32" s="349"/>
    </row>
    <row r="33" spans="1:15" ht="20.25" customHeight="1" x14ac:dyDescent="0.25">
      <c r="A33" s="64"/>
      <c r="B33" s="111"/>
      <c r="C33" s="338" t="s">
        <v>187</v>
      </c>
      <c r="D33" s="344"/>
      <c r="E33" s="339">
        <v>5974.4400000000023</v>
      </c>
      <c r="F33" s="339">
        <v>0</v>
      </c>
      <c r="G33" s="339">
        <v>5974.44</v>
      </c>
      <c r="H33" s="339">
        <f>+E33+F33-G33</f>
        <v>0</v>
      </c>
      <c r="I33" s="339">
        <v>0</v>
      </c>
      <c r="J33" s="339">
        <v>0</v>
      </c>
      <c r="K33" s="340">
        <f>+H33+I33-J33</f>
        <v>0</v>
      </c>
      <c r="L33" s="341"/>
      <c r="N33" s="347"/>
    </row>
    <row r="34" spans="1:15" ht="8.25" customHeight="1" x14ac:dyDescent="0.25">
      <c r="A34" s="64"/>
      <c r="B34" s="111"/>
      <c r="C34" s="108"/>
      <c r="D34" s="108"/>
      <c r="E34" s="114"/>
      <c r="F34" s="114"/>
      <c r="G34" s="114"/>
      <c r="H34" s="114"/>
      <c r="I34" s="114"/>
      <c r="J34" s="114"/>
      <c r="K34" s="115"/>
      <c r="L34" s="65"/>
    </row>
    <row r="35" spans="1:15" ht="21" customHeight="1" x14ac:dyDescent="0.25">
      <c r="A35" s="64"/>
      <c r="B35" s="106" t="s">
        <v>15</v>
      </c>
      <c r="C35" s="107"/>
      <c r="D35" s="108"/>
      <c r="E35" s="119">
        <f t="shared" ref="E35:K35" si="6">+E36+E37</f>
        <v>-231124848.65000001</v>
      </c>
      <c r="F35" s="119">
        <f t="shared" si="6"/>
        <v>4657352.41</v>
      </c>
      <c r="G35" s="119">
        <f t="shared" si="6"/>
        <v>2955322.9400000004</v>
      </c>
      <c r="H35" s="119">
        <f t="shared" si="6"/>
        <v>-229422819.17999998</v>
      </c>
      <c r="I35" s="119">
        <f t="shared" si="6"/>
        <v>3649797.6500000004</v>
      </c>
      <c r="J35" s="119">
        <f t="shared" si="6"/>
        <v>1620579.6099999996</v>
      </c>
      <c r="K35" s="120">
        <f t="shared" si="6"/>
        <v>-227393601.13999996</v>
      </c>
      <c r="L35" s="65"/>
      <c r="N35" s="63">
        <v>231125346.93000001</v>
      </c>
      <c r="O35" s="350">
        <f>+N35-K35</f>
        <v>458518948.06999993</v>
      </c>
    </row>
    <row r="36" spans="1:15" ht="21" customHeight="1" x14ac:dyDescent="0.25">
      <c r="A36" s="64"/>
      <c r="B36" s="111"/>
      <c r="C36" s="338" t="s">
        <v>139</v>
      </c>
      <c r="D36" s="344"/>
      <c r="E36" s="339">
        <v>-229804049.81999999</v>
      </c>
      <c r="F36" s="339">
        <v>3336553.58</v>
      </c>
      <c r="G36" s="339">
        <v>1850214.4700000002</v>
      </c>
      <c r="H36" s="339">
        <f>+E36+F36-G36</f>
        <v>-228317710.70999998</v>
      </c>
      <c r="I36" s="339">
        <f>2544689.18</f>
        <v>2544689.1800000002</v>
      </c>
      <c r="J36" s="339">
        <v>1570336.91</v>
      </c>
      <c r="K36" s="340">
        <f>+H36+I36-J36</f>
        <v>-227343358.43999997</v>
      </c>
      <c r="L36" s="341"/>
      <c r="O36" s="347"/>
    </row>
    <row r="37" spans="1:15" ht="21" customHeight="1" x14ac:dyDescent="0.25">
      <c r="A37" s="144"/>
      <c r="B37" s="111"/>
      <c r="C37" s="338" t="s">
        <v>140</v>
      </c>
      <c r="D37" s="344"/>
      <c r="E37" s="345">
        <v>-1320798.83</v>
      </c>
      <c r="F37" s="345">
        <v>1320798.83</v>
      </c>
      <c r="G37" s="345">
        <v>1105108.4700000004</v>
      </c>
      <c r="H37" s="345">
        <f>+E37+F37-G37</f>
        <v>-1105108.4700000004</v>
      </c>
      <c r="I37" s="345">
        <v>1105108.47</v>
      </c>
      <c r="J37" s="345">
        <f>-'Resultados-Anexo2A'!D42</f>
        <v>50242.699999999721</v>
      </c>
      <c r="K37" s="346">
        <f>+H37+I37-J37</f>
        <v>-50242.700000000186</v>
      </c>
      <c r="L37" s="341"/>
    </row>
    <row r="38" spans="1:15" ht="21" customHeight="1" x14ac:dyDescent="0.25">
      <c r="A38" s="64"/>
      <c r="B38" s="116"/>
      <c r="C38" s="117"/>
      <c r="D38" s="118" t="s">
        <v>16</v>
      </c>
      <c r="E38" s="122">
        <f t="shared" ref="E38:K38" si="7">+E9+E29+E35</f>
        <v>-31104457.080000013</v>
      </c>
      <c r="F38" s="122">
        <f t="shared" si="7"/>
        <v>14899261.48</v>
      </c>
      <c r="G38" s="122">
        <f t="shared" si="7"/>
        <v>9703397.2899999991</v>
      </c>
      <c r="H38" s="122">
        <f t="shared" si="7"/>
        <v>-25908592.889999956</v>
      </c>
      <c r="I38" s="122">
        <f t="shared" si="7"/>
        <v>17024718.420000002</v>
      </c>
      <c r="J38" s="122">
        <f t="shared" si="7"/>
        <v>9064712.9199999999</v>
      </c>
      <c r="K38" s="121">
        <f t="shared" si="7"/>
        <v>-17948587.389999956</v>
      </c>
      <c r="L38" s="65"/>
      <c r="N38" s="349"/>
    </row>
    <row r="39" spans="1:15" ht="4.5" customHeight="1" thickBot="1" x14ac:dyDescent="0.3">
      <c r="A39" s="64"/>
      <c r="B39" s="70"/>
      <c r="C39" s="71"/>
      <c r="D39" s="72"/>
      <c r="E39" s="73"/>
      <c r="F39" s="74"/>
      <c r="G39" s="74"/>
      <c r="H39" s="74"/>
      <c r="I39" s="74"/>
      <c r="J39" s="74"/>
      <c r="K39" s="105"/>
      <c r="L39" s="65"/>
      <c r="N39" s="347"/>
    </row>
    <row r="40" spans="1:15" x14ac:dyDescent="0.2">
      <c r="A40" s="64"/>
      <c r="B40" s="75"/>
      <c r="C40" s="75"/>
      <c r="D40" s="76"/>
      <c r="E40" s="77"/>
      <c r="F40" s="78"/>
      <c r="G40" s="78"/>
      <c r="H40" s="78"/>
      <c r="I40" s="78"/>
      <c r="J40" s="78"/>
      <c r="K40" s="78"/>
      <c r="L40" s="65"/>
      <c r="N40" s="347"/>
    </row>
    <row r="41" spans="1:15" hidden="1" x14ac:dyDescent="0.2">
      <c r="A41" s="64"/>
      <c r="B41" s="75"/>
      <c r="C41" s="75"/>
      <c r="D41" s="76"/>
      <c r="E41" s="77"/>
      <c r="F41" s="78"/>
      <c r="G41" s="78"/>
      <c r="H41" s="78"/>
      <c r="I41" s="78"/>
      <c r="J41" s="78"/>
      <c r="K41" s="78"/>
      <c r="L41" s="65"/>
    </row>
    <row r="42" spans="1:15" hidden="1" x14ac:dyDescent="0.2">
      <c r="A42" s="64"/>
      <c r="B42" s="75"/>
      <c r="C42" s="75"/>
      <c r="D42" s="76"/>
      <c r="E42" s="77"/>
      <c r="F42" s="78"/>
      <c r="G42" s="78"/>
      <c r="H42" s="78"/>
      <c r="I42" s="78"/>
      <c r="J42" s="78"/>
      <c r="K42" s="78"/>
      <c r="L42" s="65"/>
    </row>
    <row r="43" spans="1:15" hidden="1" x14ac:dyDescent="0.2">
      <c r="A43" s="64"/>
      <c r="B43" s="75"/>
      <c r="C43" s="75"/>
      <c r="D43" s="76"/>
      <c r="E43" s="77"/>
      <c r="F43" s="78"/>
      <c r="G43" s="78"/>
      <c r="H43" s="78"/>
      <c r="I43" s="78"/>
      <c r="J43" s="78"/>
      <c r="K43" s="391"/>
      <c r="L43" s="65"/>
    </row>
    <row r="44" spans="1:15" x14ac:dyDescent="0.2">
      <c r="A44" s="64"/>
      <c r="B44" s="75"/>
      <c r="C44" s="75"/>
      <c r="D44" s="76"/>
      <c r="E44" s="77"/>
      <c r="F44" s="78"/>
      <c r="G44" s="78"/>
      <c r="H44" s="78"/>
      <c r="I44" s="78"/>
      <c r="J44" s="78"/>
      <c r="K44" s="78"/>
      <c r="L44" s="65"/>
    </row>
    <row r="45" spans="1:15" x14ac:dyDescent="0.2">
      <c r="A45" s="64"/>
      <c r="B45" s="75"/>
      <c r="C45" s="75"/>
      <c r="D45" s="76"/>
      <c r="E45" s="77"/>
      <c r="F45" s="78"/>
      <c r="G45" s="78"/>
      <c r="H45" s="78"/>
      <c r="I45" s="78"/>
      <c r="J45" s="78"/>
      <c r="K45" s="78"/>
      <c r="L45" s="65"/>
    </row>
    <row r="46" spans="1:15" x14ac:dyDescent="0.2">
      <c r="A46" s="64"/>
      <c r="B46" s="75"/>
      <c r="C46" s="75"/>
      <c r="D46" s="76"/>
      <c r="E46" s="77"/>
      <c r="F46" s="78"/>
      <c r="G46" s="78"/>
      <c r="H46" s="78"/>
      <c r="I46" s="78"/>
      <c r="J46" s="78"/>
      <c r="K46" s="78"/>
      <c r="L46" s="65"/>
    </row>
    <row r="47" spans="1:15" x14ac:dyDescent="0.2">
      <c r="A47" s="64"/>
      <c r="B47" s="412"/>
      <c r="C47" s="412"/>
      <c r="D47" s="412"/>
      <c r="E47" s="413"/>
      <c r="F47" s="413"/>
      <c r="H47" s="79"/>
      <c r="I47" s="79"/>
      <c r="J47" s="79"/>
      <c r="K47" s="79"/>
      <c r="L47" s="65"/>
    </row>
    <row r="48" spans="1:15" x14ac:dyDescent="0.2">
      <c r="A48" s="64"/>
      <c r="B48" s="412"/>
      <c r="C48" s="412"/>
      <c r="D48" s="412"/>
      <c r="E48" s="403"/>
      <c r="G48" s="79"/>
      <c r="J48" s="79"/>
      <c r="L48" s="65"/>
    </row>
    <row r="49" spans="1:12" x14ac:dyDescent="0.2">
      <c r="A49" s="64"/>
      <c r="B49" s="412"/>
      <c r="C49" s="412"/>
      <c r="D49" s="412"/>
      <c r="E49" s="403"/>
      <c r="G49" s="79"/>
      <c r="J49" s="79"/>
      <c r="L49" s="65"/>
    </row>
    <row r="50" spans="1:12" x14ac:dyDescent="0.2">
      <c r="A50" s="64"/>
      <c r="B50" s="412" t="s">
        <v>141</v>
      </c>
      <c r="C50" s="412"/>
      <c r="D50" s="412"/>
      <c r="E50" s="61" t="s">
        <v>142</v>
      </c>
      <c r="G50" s="79" t="s">
        <v>143</v>
      </c>
      <c r="J50" s="79" t="s">
        <v>209</v>
      </c>
      <c r="L50" s="65"/>
    </row>
    <row r="51" spans="1:12" x14ac:dyDescent="0.2">
      <c r="A51" s="64"/>
      <c r="B51" s="412"/>
      <c r="C51" s="412"/>
      <c r="D51" s="412"/>
      <c r="E51" s="403"/>
      <c r="G51" s="79"/>
      <c r="J51" s="79"/>
      <c r="L51" s="65"/>
    </row>
    <row r="52" spans="1:12" x14ac:dyDescent="0.2">
      <c r="A52" s="64"/>
      <c r="B52" s="412"/>
      <c r="C52" s="412"/>
      <c r="D52" s="412"/>
      <c r="E52" s="403"/>
      <c r="G52" s="79"/>
      <c r="J52" s="79"/>
      <c r="L52" s="65"/>
    </row>
    <row r="53" spans="1:12" ht="33" customHeight="1" thickBot="1" x14ac:dyDescent="0.25">
      <c r="A53" s="80"/>
      <c r="B53" s="81"/>
      <c r="C53" s="81"/>
      <c r="D53" s="81"/>
      <c r="E53" s="81"/>
      <c r="F53" s="82"/>
      <c r="G53" s="82"/>
      <c r="H53" s="82"/>
      <c r="I53" s="82"/>
      <c r="J53" s="82"/>
      <c r="K53" s="82"/>
      <c r="L53" s="83"/>
    </row>
    <row r="54" spans="1:12" x14ac:dyDescent="0.2">
      <c r="F54" s="11"/>
      <c r="G54" s="11"/>
      <c r="H54" s="11"/>
      <c r="I54" s="11"/>
      <c r="J54" s="11"/>
      <c r="K54" s="11"/>
    </row>
    <row r="55" spans="1:12" x14ac:dyDescent="0.2">
      <c r="F55" s="11"/>
      <c r="G55" s="11"/>
      <c r="H55" s="11"/>
      <c r="I55" s="11"/>
      <c r="J55" s="11"/>
      <c r="K55" s="11"/>
    </row>
    <row r="56" spans="1:12" x14ac:dyDescent="0.2">
      <c r="F56" s="11"/>
      <c r="G56" s="11"/>
      <c r="H56" s="11"/>
      <c r="I56" s="11"/>
      <c r="J56" s="11"/>
      <c r="K56" s="11"/>
    </row>
    <row r="57" spans="1:12" x14ac:dyDescent="0.2">
      <c r="F57" s="11"/>
      <c r="G57" s="11"/>
      <c r="H57" s="11"/>
      <c r="I57" s="11"/>
      <c r="J57" s="11"/>
      <c r="K57" s="11"/>
    </row>
    <row r="58" spans="1:12" x14ac:dyDescent="0.2">
      <c r="F58" s="11"/>
      <c r="G58" s="11"/>
      <c r="H58" s="11"/>
      <c r="I58" s="11"/>
      <c r="J58" s="11"/>
      <c r="K58" s="11"/>
    </row>
    <row r="59" spans="1:12" x14ac:dyDescent="0.2">
      <c r="F59" s="11"/>
      <c r="G59" s="11"/>
      <c r="H59" s="11"/>
      <c r="I59" s="11"/>
      <c r="J59" s="11"/>
      <c r="K59" s="11"/>
    </row>
    <row r="60" spans="1:12" x14ac:dyDescent="0.2">
      <c r="F60" s="11"/>
      <c r="G60" s="11"/>
      <c r="H60" s="11"/>
      <c r="I60" s="11"/>
      <c r="J60" s="11"/>
      <c r="K60" s="11"/>
    </row>
    <row r="61" spans="1:12" x14ac:dyDescent="0.2">
      <c r="F61" s="11"/>
      <c r="G61" s="11"/>
      <c r="H61" s="11"/>
      <c r="I61" s="11"/>
      <c r="J61" s="11"/>
      <c r="K61" s="11"/>
    </row>
    <row r="62" spans="1:12" x14ac:dyDescent="0.2">
      <c r="F62" s="11"/>
      <c r="G62" s="11"/>
      <c r="H62" s="11"/>
      <c r="I62" s="11"/>
      <c r="J62" s="11"/>
      <c r="K62" s="11"/>
    </row>
    <row r="63" spans="1:12" x14ac:dyDescent="0.2">
      <c r="F63" s="11"/>
      <c r="G63" s="11"/>
      <c r="H63" s="11"/>
      <c r="I63" s="11"/>
      <c r="J63" s="11"/>
      <c r="K63" s="11"/>
    </row>
    <row r="64" spans="1:12" x14ac:dyDescent="0.2">
      <c r="F64" s="11"/>
      <c r="G64" s="11"/>
      <c r="H64" s="11"/>
      <c r="I64" s="11"/>
      <c r="J64" s="11"/>
      <c r="K64" s="11"/>
    </row>
    <row r="65" spans="6:11" x14ac:dyDescent="0.2">
      <c r="F65" s="11"/>
      <c r="G65" s="11"/>
      <c r="H65" s="11"/>
      <c r="I65" s="11"/>
      <c r="J65" s="11"/>
      <c r="K65" s="11"/>
    </row>
    <row r="66" spans="6:11" x14ac:dyDescent="0.2">
      <c r="F66" s="11"/>
      <c r="G66" s="11"/>
      <c r="H66" s="11"/>
      <c r="I66" s="11"/>
      <c r="J66" s="11"/>
      <c r="K66" s="11"/>
    </row>
    <row r="67" spans="6:11" x14ac:dyDescent="0.2">
      <c r="F67" s="11"/>
      <c r="G67" s="11"/>
      <c r="H67" s="11"/>
      <c r="I67" s="11"/>
      <c r="J67" s="11"/>
      <c r="K67" s="11"/>
    </row>
    <row r="68" spans="6:11" x14ac:dyDescent="0.2">
      <c r="F68" s="11"/>
      <c r="G68" s="11"/>
      <c r="H68" s="11"/>
      <c r="I68" s="11"/>
      <c r="J68" s="11"/>
      <c r="K68" s="11"/>
    </row>
    <row r="69" spans="6:11" x14ac:dyDescent="0.2">
      <c r="F69" s="11"/>
      <c r="G69" s="11"/>
      <c r="H69" s="11"/>
      <c r="I69" s="11"/>
      <c r="J69" s="11"/>
      <c r="K69" s="11"/>
    </row>
    <row r="70" spans="6:11" x14ac:dyDescent="0.2">
      <c r="F70" s="11"/>
      <c r="G70" s="11"/>
      <c r="H70" s="11"/>
      <c r="I70" s="11"/>
      <c r="J70" s="11"/>
      <c r="K70" s="11"/>
    </row>
    <row r="71" spans="6:11" x14ac:dyDescent="0.2">
      <c r="F71" s="11"/>
      <c r="G71" s="11"/>
      <c r="H71" s="11"/>
      <c r="I71" s="11"/>
      <c r="J71" s="11"/>
      <c r="K71" s="11"/>
    </row>
    <row r="72" spans="6:11" x14ac:dyDescent="0.2">
      <c r="F72" s="11"/>
      <c r="G72" s="11"/>
      <c r="H72" s="11"/>
      <c r="I72" s="11"/>
      <c r="J72" s="11"/>
      <c r="K72" s="11"/>
    </row>
    <row r="73" spans="6:11" x14ac:dyDescent="0.2">
      <c r="F73" s="11"/>
      <c r="G73" s="11"/>
      <c r="H73" s="11"/>
      <c r="I73" s="11"/>
      <c r="J73" s="11"/>
      <c r="K73" s="11"/>
    </row>
  </sheetData>
  <mergeCells count="3">
    <mergeCell ref="B2:K2"/>
    <mergeCell ref="B4:K4"/>
    <mergeCell ref="B5:K5"/>
  </mergeCells>
  <phoneticPr fontId="11" type="noConversion"/>
  <pageMargins left="0.75" right="0.6" top="0.5" bottom="0.48" header="0" footer="0"/>
  <pageSetup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1"/>
  <sheetViews>
    <sheetView topLeftCell="A19" workbookViewId="0">
      <selection activeCell="C58" sqref="C58"/>
    </sheetView>
  </sheetViews>
  <sheetFormatPr baseColWidth="10" defaultRowHeight="12.75" x14ac:dyDescent="0.2"/>
  <cols>
    <col min="2" max="2" width="2" customWidth="1"/>
    <col min="3" max="3" width="1" customWidth="1"/>
    <col min="4" max="4" width="3.7109375" customWidth="1"/>
    <col min="5" max="5" width="2" customWidth="1"/>
    <col min="6" max="6" width="69.28515625" bestFit="1" customWidth="1"/>
    <col min="7" max="7" width="4.85546875" customWidth="1"/>
    <col min="8" max="8" width="16.5703125" bestFit="1" customWidth="1"/>
    <col min="9" max="9" width="4.5703125" customWidth="1"/>
    <col min="10" max="10" width="16.5703125" bestFit="1" customWidth="1"/>
    <col min="11" max="13" width="2.85546875" customWidth="1"/>
    <col min="14" max="14" width="13.85546875" bestFit="1" customWidth="1"/>
    <col min="15" max="15" width="15" customWidth="1"/>
  </cols>
  <sheetData>
    <row r="2" spans="2:13" ht="13.5" thickBot="1" x14ac:dyDescent="0.25"/>
    <row r="3" spans="2:13" ht="15" x14ac:dyDescent="0.2">
      <c r="B3" s="84"/>
      <c r="C3" s="85"/>
      <c r="D3" s="85"/>
      <c r="E3" s="85"/>
      <c r="F3" s="85"/>
      <c r="G3" s="85"/>
      <c r="H3" s="125"/>
      <c r="I3" s="85"/>
      <c r="J3" s="125"/>
      <c r="K3" s="85"/>
      <c r="L3" s="85"/>
      <c r="M3" s="86"/>
    </row>
    <row r="4" spans="2:13" ht="18" x14ac:dyDescent="0.35">
      <c r="B4" s="87"/>
      <c r="C4" s="88"/>
      <c r="D4" s="88"/>
      <c r="E4" s="430" t="s">
        <v>11</v>
      </c>
      <c r="F4" s="430"/>
      <c r="G4" s="430"/>
      <c r="H4" s="430"/>
      <c r="I4" s="430"/>
      <c r="J4" s="430"/>
      <c r="K4" s="430"/>
      <c r="L4" s="430"/>
      <c r="M4" s="89"/>
    </row>
    <row r="5" spans="2:13" ht="9.75" customHeight="1" x14ac:dyDescent="0.35">
      <c r="B5" s="87"/>
      <c r="C5" s="88"/>
      <c r="D5" s="88"/>
      <c r="E5" s="90"/>
      <c r="F5" s="90"/>
      <c r="G5" s="90"/>
      <c r="H5" s="127"/>
      <c r="I5" s="90"/>
      <c r="J5" s="127"/>
      <c r="K5" s="90"/>
      <c r="L5" s="90"/>
      <c r="M5" s="89"/>
    </row>
    <row r="6" spans="2:13" ht="18" x14ac:dyDescent="0.35">
      <c r="B6" s="87"/>
      <c r="C6" s="88"/>
      <c r="D6" s="88"/>
      <c r="E6" s="430" t="s">
        <v>144</v>
      </c>
      <c r="F6" s="430"/>
      <c r="G6" s="430"/>
      <c r="H6" s="430"/>
      <c r="I6" s="430"/>
      <c r="J6" s="430"/>
      <c r="K6" s="430"/>
      <c r="L6" s="430"/>
      <c r="M6" s="89"/>
    </row>
    <row r="7" spans="2:13" ht="18" x14ac:dyDescent="0.35">
      <c r="B7" s="87"/>
      <c r="C7" s="88"/>
      <c r="D7" s="88"/>
      <c r="E7" s="431" t="s">
        <v>226</v>
      </c>
      <c r="F7" s="431"/>
      <c r="G7" s="431"/>
      <c r="H7" s="431"/>
      <c r="I7" s="431"/>
      <c r="J7" s="431"/>
      <c r="K7" s="431"/>
      <c r="L7" s="90"/>
      <c r="M7" s="89"/>
    </row>
    <row r="8" spans="2:13" ht="18" x14ac:dyDescent="0.35">
      <c r="B8" s="87"/>
      <c r="C8" s="88"/>
      <c r="D8" s="88"/>
      <c r="E8" s="431" t="s">
        <v>145</v>
      </c>
      <c r="F8" s="431"/>
      <c r="G8" s="431"/>
      <c r="H8" s="431"/>
      <c r="I8" s="431"/>
      <c r="J8" s="431"/>
      <c r="K8" s="431"/>
      <c r="L8" s="90"/>
      <c r="M8" s="89"/>
    </row>
    <row r="9" spans="2:13" ht="6.75" customHeight="1" x14ac:dyDescent="0.35">
      <c r="B9" s="87"/>
      <c r="C9" s="88"/>
      <c r="D9" s="88"/>
      <c r="E9" s="91"/>
      <c r="F9" s="91"/>
      <c r="G9" s="91"/>
      <c r="H9" s="128"/>
      <c r="I9" s="91"/>
      <c r="J9" s="128"/>
      <c r="K9" s="91"/>
      <c r="L9" s="90"/>
      <c r="M9" s="89"/>
    </row>
    <row r="10" spans="2:13" ht="7.5" customHeight="1" x14ac:dyDescent="0.35">
      <c r="B10" s="87"/>
      <c r="C10" s="88"/>
      <c r="D10" s="92"/>
      <c r="E10" s="93"/>
      <c r="F10" s="93"/>
      <c r="G10" s="93"/>
      <c r="H10" s="129"/>
      <c r="I10" s="93"/>
      <c r="J10" s="129"/>
      <c r="K10" s="93"/>
      <c r="L10" s="94"/>
      <c r="M10" s="89"/>
    </row>
    <row r="11" spans="2:13" ht="20.25" x14ac:dyDescent="0.35">
      <c r="B11" s="87"/>
      <c r="C11" s="88"/>
      <c r="D11" s="95"/>
      <c r="E11" s="90"/>
      <c r="F11" s="90"/>
      <c r="G11" s="90"/>
      <c r="H11" s="141" t="s">
        <v>228</v>
      </c>
      <c r="I11" s="91"/>
      <c r="J11" s="141" t="s">
        <v>194</v>
      </c>
      <c r="K11" s="91"/>
      <c r="L11" s="96"/>
      <c r="M11" s="89"/>
    </row>
    <row r="12" spans="2:13" ht="21.75" customHeight="1" x14ac:dyDescent="0.35">
      <c r="B12" s="87"/>
      <c r="C12" s="88"/>
      <c r="D12" s="95"/>
      <c r="E12" s="90" t="s">
        <v>146</v>
      </c>
      <c r="F12" s="90"/>
      <c r="G12" s="90"/>
      <c r="H12" s="127"/>
      <c r="I12" s="90"/>
      <c r="J12" s="127"/>
      <c r="K12" s="90"/>
      <c r="L12" s="96"/>
      <c r="M12" s="89"/>
    </row>
    <row r="13" spans="2:13" ht="21.75" customHeight="1" x14ac:dyDescent="0.35">
      <c r="B13" s="87"/>
      <c r="C13" s="88"/>
      <c r="D13" s="95"/>
      <c r="E13" s="90"/>
      <c r="F13" s="90" t="s">
        <v>178</v>
      </c>
      <c r="G13" s="90" t="s">
        <v>0</v>
      </c>
      <c r="H13" s="130">
        <f>+'Resultados-Anexo2A'!D42</f>
        <v>-50242.699999999721</v>
      </c>
      <c r="I13" s="131"/>
      <c r="J13" s="130">
        <v>-1105108.47</v>
      </c>
      <c r="K13" s="131"/>
      <c r="L13" s="96"/>
      <c r="M13" s="89"/>
    </row>
    <row r="14" spans="2:13" ht="21.75" hidden="1" customHeight="1" x14ac:dyDescent="0.35">
      <c r="B14" s="87"/>
      <c r="C14" s="88"/>
      <c r="D14" s="95"/>
      <c r="E14" s="90"/>
      <c r="F14" s="97" t="s">
        <v>147</v>
      </c>
      <c r="G14" s="90"/>
      <c r="H14" s="130"/>
      <c r="I14" s="131"/>
      <c r="J14" s="127"/>
      <c r="K14" s="131"/>
      <c r="L14" s="96"/>
      <c r="M14" s="89"/>
    </row>
    <row r="15" spans="2:13" ht="21.75" customHeight="1" x14ac:dyDescent="0.35">
      <c r="B15" s="87"/>
      <c r="C15" s="88"/>
      <c r="D15" s="95"/>
      <c r="E15" s="90"/>
      <c r="F15" s="90" t="s">
        <v>148</v>
      </c>
      <c r="G15" s="90"/>
      <c r="H15" s="130">
        <v>28911.77</v>
      </c>
      <c r="I15" s="131"/>
      <c r="J15" s="130">
        <v>28156.19</v>
      </c>
      <c r="K15" s="131"/>
      <c r="L15" s="96"/>
      <c r="M15" s="89"/>
    </row>
    <row r="16" spans="2:13" ht="21.75" customHeight="1" x14ac:dyDescent="0.35">
      <c r="B16" s="87"/>
      <c r="C16" s="88"/>
      <c r="D16" s="95"/>
      <c r="E16" s="90"/>
      <c r="F16" s="90" t="s">
        <v>149</v>
      </c>
      <c r="G16" s="90"/>
      <c r="H16" s="130">
        <v>-5585453.54</v>
      </c>
      <c r="I16" s="131"/>
      <c r="J16" s="130">
        <v>-3650725.6</v>
      </c>
      <c r="K16" s="131"/>
      <c r="L16" s="96"/>
      <c r="M16" s="89"/>
    </row>
    <row r="17" spans="2:13" ht="21.75" customHeight="1" x14ac:dyDescent="0.35">
      <c r="B17" s="87"/>
      <c r="C17" s="88"/>
      <c r="D17" s="95"/>
      <c r="E17" s="90"/>
      <c r="F17" s="90" t="s">
        <v>150</v>
      </c>
      <c r="G17" s="90"/>
      <c r="H17" s="130">
        <v>-918780.07</v>
      </c>
      <c r="I17" s="131"/>
      <c r="J17" s="130">
        <v>-816903.02</v>
      </c>
      <c r="K17" s="131"/>
      <c r="L17" s="96"/>
      <c r="M17" s="89"/>
    </row>
    <row r="18" spans="2:13" ht="4.5" customHeight="1" x14ac:dyDescent="0.35">
      <c r="B18" s="87"/>
      <c r="C18" s="88"/>
      <c r="D18" s="95"/>
      <c r="E18" s="90"/>
      <c r="F18" s="90"/>
      <c r="G18" s="98"/>
      <c r="H18" s="132"/>
      <c r="I18" s="133"/>
      <c r="J18" s="132"/>
      <c r="K18" s="131"/>
      <c r="L18" s="96"/>
      <c r="M18" s="89"/>
    </row>
    <row r="19" spans="2:13" ht="21.75" customHeight="1" x14ac:dyDescent="0.35">
      <c r="B19" s="87"/>
      <c r="C19" s="88"/>
      <c r="D19" s="95"/>
      <c r="E19" s="90"/>
      <c r="F19" s="90" t="s">
        <v>151</v>
      </c>
      <c r="G19" s="90"/>
      <c r="H19" s="127">
        <f>SUM(H13:H18)</f>
        <v>-6525564.54</v>
      </c>
      <c r="I19" s="131"/>
      <c r="J19" s="127">
        <f>SUM(J13:J18)</f>
        <v>-5544580.9000000004</v>
      </c>
      <c r="K19" s="131"/>
      <c r="L19" s="96"/>
      <c r="M19" s="89"/>
    </row>
    <row r="20" spans="2:13" ht="21.75" customHeight="1" x14ac:dyDescent="0.35">
      <c r="B20" s="87"/>
      <c r="C20" s="88"/>
      <c r="D20" s="95"/>
      <c r="E20" s="90"/>
      <c r="F20" s="90"/>
      <c r="G20" s="90"/>
      <c r="H20" s="127"/>
      <c r="I20" s="131"/>
      <c r="J20" s="127"/>
      <c r="K20" s="131"/>
      <c r="L20" s="96"/>
      <c r="M20" s="89"/>
    </row>
    <row r="21" spans="2:13" ht="21.75" customHeight="1" x14ac:dyDescent="0.35">
      <c r="B21" s="87"/>
      <c r="C21" s="88"/>
      <c r="D21" s="95"/>
      <c r="E21" s="90"/>
      <c r="F21" s="90" t="s">
        <v>152</v>
      </c>
      <c r="G21" s="90"/>
      <c r="H21" s="127">
        <f>SUM(H22:H29)</f>
        <v>6951542.4399999985</v>
      </c>
      <c r="I21" s="131"/>
      <c r="J21" s="127">
        <f>SUM(J22:J29)</f>
        <v>7619450.9000000004</v>
      </c>
      <c r="K21" s="131"/>
      <c r="L21" s="96"/>
      <c r="M21" s="89"/>
    </row>
    <row r="22" spans="2:13" ht="21.75" customHeight="1" x14ac:dyDescent="0.35">
      <c r="B22" s="87"/>
      <c r="C22" s="88"/>
      <c r="D22" s="95"/>
      <c r="E22" s="90"/>
      <c r="F22" s="90" t="s">
        <v>153</v>
      </c>
      <c r="G22" s="90"/>
      <c r="H22" s="130">
        <v>2243487.44</v>
      </c>
      <c r="I22" s="131"/>
      <c r="J22" s="130">
        <v>1477689.92</v>
      </c>
      <c r="K22" s="131"/>
      <c r="L22" s="96"/>
      <c r="M22" s="89"/>
    </row>
    <row r="23" spans="2:13" ht="21.75" hidden="1" customHeight="1" x14ac:dyDescent="0.35">
      <c r="B23" s="87"/>
      <c r="C23" s="88"/>
      <c r="D23" s="95"/>
      <c r="E23" s="90"/>
      <c r="F23" s="90" t="s">
        <v>179</v>
      </c>
      <c r="G23" s="90"/>
      <c r="H23" s="130">
        <v>0</v>
      </c>
      <c r="I23" s="131"/>
      <c r="J23" s="130">
        <v>0</v>
      </c>
      <c r="K23" s="131"/>
      <c r="L23" s="96"/>
      <c r="M23" s="89"/>
    </row>
    <row r="24" spans="2:13" ht="21.75" customHeight="1" x14ac:dyDescent="0.35">
      <c r="B24" s="87"/>
      <c r="C24" s="88"/>
      <c r="D24" s="95"/>
      <c r="E24" s="90"/>
      <c r="F24" s="90" t="s">
        <v>154</v>
      </c>
      <c r="G24" s="90"/>
      <c r="H24" s="130">
        <v>3896061.26</v>
      </c>
      <c r="I24" s="131"/>
      <c r="J24" s="130">
        <v>3341195.9</v>
      </c>
      <c r="K24" s="131"/>
      <c r="L24" s="96"/>
      <c r="M24" s="89"/>
    </row>
    <row r="25" spans="2:13" ht="21.75" customHeight="1" x14ac:dyDescent="0.35">
      <c r="B25" s="87"/>
      <c r="C25" s="88"/>
      <c r="D25" s="95"/>
      <c r="E25" s="90"/>
      <c r="F25" s="90" t="s">
        <v>155</v>
      </c>
      <c r="G25" s="90"/>
      <c r="H25" s="130">
        <v>2630743.52</v>
      </c>
      <c r="I25" s="131"/>
      <c r="J25" s="130">
        <v>3505345.83</v>
      </c>
      <c r="K25" s="131"/>
      <c r="L25" s="96"/>
      <c r="M25" s="89"/>
    </row>
    <row r="26" spans="2:13" ht="21.75" customHeight="1" x14ac:dyDescent="0.35">
      <c r="B26" s="87"/>
      <c r="C26" s="88"/>
      <c r="D26" s="95"/>
      <c r="E26" s="90"/>
      <c r="F26" s="90" t="s">
        <v>156</v>
      </c>
      <c r="G26" s="90"/>
      <c r="H26" s="130">
        <v>-84942.76</v>
      </c>
      <c r="I26" s="131"/>
      <c r="J26" s="130">
        <v>-102820.91</v>
      </c>
      <c r="K26" s="131"/>
      <c r="L26" s="96"/>
      <c r="M26" s="89"/>
    </row>
    <row r="27" spans="2:13" ht="21.75" customHeight="1" x14ac:dyDescent="0.35">
      <c r="B27" s="87"/>
      <c r="C27" s="88"/>
      <c r="D27" s="95"/>
      <c r="E27" s="90"/>
      <c r="F27" s="90" t="s">
        <v>157</v>
      </c>
      <c r="G27" s="90"/>
      <c r="H27" s="130">
        <v>-1668546.86</v>
      </c>
      <c r="I27" s="131"/>
      <c r="J27" s="130">
        <v>-531131.46</v>
      </c>
      <c r="K27" s="131"/>
      <c r="L27" s="96"/>
      <c r="M27" s="89"/>
    </row>
    <row r="28" spans="2:13" ht="21.75" customHeight="1" x14ac:dyDescent="0.35">
      <c r="B28" s="87"/>
      <c r="C28" s="88"/>
      <c r="D28" s="95"/>
      <c r="E28" s="90"/>
      <c r="F28" s="90" t="s">
        <v>180</v>
      </c>
      <c r="G28" s="90"/>
      <c r="H28" s="130">
        <v>175331.02</v>
      </c>
      <c r="I28" s="131"/>
      <c r="J28" s="130">
        <v>-291564.82</v>
      </c>
      <c r="K28" s="131"/>
      <c r="L28" s="96"/>
      <c r="M28" s="89"/>
    </row>
    <row r="29" spans="2:13" ht="21.75" customHeight="1" x14ac:dyDescent="0.35">
      <c r="B29" s="87"/>
      <c r="C29" s="88"/>
      <c r="D29" s="95"/>
      <c r="E29" s="90"/>
      <c r="F29" s="90" t="s">
        <v>158</v>
      </c>
      <c r="G29" s="90"/>
      <c r="H29" s="130">
        <v>-240591.18</v>
      </c>
      <c r="I29" s="131"/>
      <c r="J29" s="130">
        <v>220736.44</v>
      </c>
      <c r="K29" s="131"/>
      <c r="L29" s="96"/>
      <c r="M29" s="89"/>
    </row>
    <row r="30" spans="2:13" ht="21.75" hidden="1" customHeight="1" x14ac:dyDescent="0.35">
      <c r="B30" s="87"/>
      <c r="C30" s="88"/>
      <c r="D30" s="95"/>
      <c r="E30" s="90"/>
      <c r="F30" s="90"/>
      <c r="G30" s="98"/>
      <c r="H30" s="132"/>
      <c r="I30" s="133"/>
      <c r="J30" s="134"/>
      <c r="K30" s="131"/>
      <c r="L30" s="96"/>
      <c r="M30" s="89"/>
    </row>
    <row r="31" spans="2:13" ht="21.75" customHeight="1" x14ac:dyDescent="0.35">
      <c r="B31" s="87"/>
      <c r="C31" s="88"/>
      <c r="D31" s="95"/>
      <c r="E31" s="90"/>
      <c r="F31" s="90" t="s">
        <v>159</v>
      </c>
      <c r="G31" s="99" t="s">
        <v>0</v>
      </c>
      <c r="H31" s="135">
        <f>+H19+H21</f>
        <v>425977.89999999851</v>
      </c>
      <c r="I31" s="136"/>
      <c r="J31" s="135">
        <f>+J19+J21</f>
        <v>2074870</v>
      </c>
      <c r="K31" s="136"/>
      <c r="L31" s="96"/>
      <c r="M31" s="89"/>
    </row>
    <row r="32" spans="2:13" ht="21.75" customHeight="1" x14ac:dyDescent="0.35">
      <c r="B32" s="87"/>
      <c r="C32" s="88"/>
      <c r="D32" s="95"/>
      <c r="E32" s="90"/>
      <c r="F32" s="90"/>
      <c r="G32" s="90"/>
      <c r="H32" s="130"/>
      <c r="I32" s="131"/>
      <c r="J32" s="127"/>
      <c r="K32" s="131"/>
      <c r="L32" s="96"/>
      <c r="M32" s="89"/>
    </row>
    <row r="33" spans="2:13" ht="21.75" customHeight="1" x14ac:dyDescent="0.35">
      <c r="B33" s="87"/>
      <c r="C33" s="88"/>
      <c r="D33" s="95"/>
      <c r="E33" s="90" t="s">
        <v>160</v>
      </c>
      <c r="F33" s="90"/>
      <c r="G33" s="90"/>
      <c r="H33" s="130"/>
      <c r="I33" s="131"/>
      <c r="J33" s="127"/>
      <c r="K33" s="131"/>
      <c r="L33" s="96"/>
      <c r="M33" s="89"/>
    </row>
    <row r="34" spans="2:13" ht="21.75" customHeight="1" x14ac:dyDescent="0.35">
      <c r="B34" s="87"/>
      <c r="C34" s="88"/>
      <c r="D34" s="95"/>
      <c r="E34" s="90"/>
      <c r="F34" s="90" t="s">
        <v>161</v>
      </c>
      <c r="G34" s="90"/>
      <c r="H34" s="130">
        <v>-13392.36</v>
      </c>
      <c r="I34" s="131"/>
      <c r="J34" s="130">
        <v>-15035.27</v>
      </c>
      <c r="K34" s="131"/>
      <c r="L34" s="96"/>
      <c r="M34" s="89"/>
    </row>
    <row r="35" spans="2:13" ht="21.75" customHeight="1" x14ac:dyDescent="0.35">
      <c r="B35" s="87"/>
      <c r="C35" s="88"/>
      <c r="D35" s="95"/>
      <c r="E35" s="90"/>
      <c r="F35" s="90" t="s">
        <v>162</v>
      </c>
      <c r="G35" s="90"/>
      <c r="H35" s="134">
        <v>12925.81</v>
      </c>
      <c r="I35" s="131"/>
      <c r="J35" s="134">
        <v>-965452.48</v>
      </c>
      <c r="K35" s="131"/>
      <c r="L35" s="96"/>
      <c r="M35" s="89"/>
    </row>
    <row r="36" spans="2:13" ht="21.75" hidden="1" customHeight="1" x14ac:dyDescent="0.35">
      <c r="B36" s="87"/>
      <c r="C36" s="88"/>
      <c r="D36" s="95"/>
      <c r="E36" s="90"/>
      <c r="F36" s="90" t="s">
        <v>181</v>
      </c>
      <c r="G36" s="98"/>
      <c r="H36" s="127">
        <v>0</v>
      </c>
      <c r="I36" s="131"/>
      <c r="J36" s="134"/>
      <c r="K36" s="131"/>
      <c r="L36" s="96"/>
      <c r="M36" s="89"/>
    </row>
    <row r="37" spans="2:13" ht="21.75" customHeight="1" x14ac:dyDescent="0.35">
      <c r="B37" s="87"/>
      <c r="C37" s="88"/>
      <c r="D37" s="95"/>
      <c r="E37" s="90"/>
      <c r="F37" s="90" t="s">
        <v>163</v>
      </c>
      <c r="G37" s="99" t="s">
        <v>0</v>
      </c>
      <c r="H37" s="137">
        <f>SUM(H34:H36)</f>
        <v>-466.55000000000109</v>
      </c>
      <c r="I37" s="136"/>
      <c r="J37" s="137">
        <f>SUM(J34:J36)</f>
        <v>-980487.75</v>
      </c>
      <c r="K37" s="136"/>
      <c r="L37" s="96"/>
      <c r="M37" s="89"/>
    </row>
    <row r="38" spans="2:13" ht="21.75" customHeight="1" x14ac:dyDescent="0.35">
      <c r="B38" s="87"/>
      <c r="C38" s="88"/>
      <c r="D38" s="95"/>
      <c r="E38" s="90"/>
      <c r="F38" s="90"/>
      <c r="G38" s="90"/>
      <c r="H38" s="127"/>
      <c r="I38" s="131"/>
      <c r="J38" s="127"/>
      <c r="K38" s="131"/>
      <c r="L38" s="96"/>
      <c r="M38" s="89"/>
    </row>
    <row r="39" spans="2:13" ht="21.75" customHeight="1" x14ac:dyDescent="0.35">
      <c r="B39" s="87"/>
      <c r="C39" s="88"/>
      <c r="D39" s="95"/>
      <c r="E39" s="90" t="s">
        <v>164</v>
      </c>
      <c r="F39" s="90"/>
      <c r="G39" s="90"/>
      <c r="H39" s="127"/>
      <c r="I39" s="131"/>
      <c r="J39" s="127"/>
      <c r="K39" s="131"/>
      <c r="L39" s="96"/>
      <c r="M39" s="89"/>
    </row>
    <row r="40" spans="2:13" ht="21.75" customHeight="1" x14ac:dyDescent="0.35">
      <c r="B40" s="87"/>
      <c r="C40" s="88"/>
      <c r="D40" s="95"/>
      <c r="E40" s="90"/>
      <c r="F40" s="90" t="s">
        <v>165</v>
      </c>
      <c r="G40" s="90"/>
      <c r="H40" s="127">
        <v>1787623.06</v>
      </c>
      <c r="I40" s="131"/>
      <c r="J40" s="127">
        <v>1965787.38</v>
      </c>
      <c r="K40" s="131"/>
      <c r="L40" s="96"/>
      <c r="M40" s="89"/>
    </row>
    <row r="41" spans="2:13" ht="21.75" customHeight="1" x14ac:dyDescent="0.35">
      <c r="B41" s="87"/>
      <c r="C41" s="88"/>
      <c r="D41" s="95"/>
      <c r="E41" s="90"/>
      <c r="F41" s="90" t="s">
        <v>227</v>
      </c>
      <c r="G41" s="90"/>
      <c r="H41" s="127">
        <v>2636920.0699999998</v>
      </c>
      <c r="I41" s="131"/>
      <c r="J41" s="127">
        <v>0</v>
      </c>
      <c r="K41" s="131"/>
      <c r="L41" s="96"/>
      <c r="M41" s="89"/>
    </row>
    <row r="42" spans="2:13" ht="28.5" customHeight="1" x14ac:dyDescent="0.35">
      <c r="B42" s="87"/>
      <c r="C42" s="88"/>
      <c r="D42" s="95"/>
      <c r="E42" s="90"/>
      <c r="F42" s="90" t="s">
        <v>166</v>
      </c>
      <c r="G42" s="90"/>
      <c r="H42" s="127">
        <v>-580000</v>
      </c>
      <c r="I42" s="131"/>
      <c r="J42" s="127">
        <v>-330000</v>
      </c>
      <c r="K42" s="131"/>
      <c r="L42" s="96"/>
      <c r="M42" s="89"/>
    </row>
    <row r="43" spans="2:13" ht="21.75" hidden="1" customHeight="1" x14ac:dyDescent="0.35">
      <c r="B43" s="87"/>
      <c r="C43" s="88"/>
      <c r="D43" s="95"/>
      <c r="E43" s="90"/>
      <c r="F43" s="90" t="s">
        <v>182</v>
      </c>
      <c r="G43" s="90"/>
      <c r="H43" s="127">
        <v>0</v>
      </c>
      <c r="I43" s="131"/>
      <c r="J43" s="127">
        <v>0</v>
      </c>
      <c r="K43" s="131"/>
      <c r="L43" s="96"/>
      <c r="M43" s="89"/>
    </row>
    <row r="44" spans="2:13" ht="21.75" customHeight="1" x14ac:dyDescent="0.35">
      <c r="B44" s="87"/>
      <c r="C44" s="88"/>
      <c r="D44" s="95"/>
      <c r="E44" s="90"/>
      <c r="F44" s="90" t="s">
        <v>167</v>
      </c>
      <c r="G44" s="90"/>
      <c r="H44" s="127">
        <v>-4275510.07</v>
      </c>
      <c r="I44" s="131"/>
      <c r="J44" s="127">
        <v>-2180000</v>
      </c>
      <c r="K44" s="131"/>
      <c r="L44" s="96"/>
      <c r="M44" s="89"/>
    </row>
    <row r="45" spans="2:13" ht="21.75" customHeight="1" x14ac:dyDescent="0.35">
      <c r="B45" s="87"/>
      <c r="C45" s="88"/>
      <c r="D45" s="95"/>
      <c r="E45" s="90"/>
      <c r="F45" s="90" t="s">
        <v>168</v>
      </c>
      <c r="G45" s="99" t="s">
        <v>0</v>
      </c>
      <c r="H45" s="137">
        <f>SUM(H40:H44)</f>
        <v>-430966.94000000041</v>
      </c>
      <c r="I45" s="136"/>
      <c r="J45" s="137">
        <f>SUM(J40:J44)</f>
        <v>-544212.62000000011</v>
      </c>
      <c r="K45" s="136"/>
      <c r="L45" s="96"/>
      <c r="M45" s="89"/>
    </row>
    <row r="46" spans="2:13" ht="21.75" customHeight="1" x14ac:dyDescent="0.35">
      <c r="B46" s="87"/>
      <c r="C46" s="88"/>
      <c r="D46" s="95"/>
      <c r="E46" s="90"/>
      <c r="F46" s="90"/>
      <c r="G46" s="90"/>
      <c r="H46" s="127"/>
      <c r="I46" s="131"/>
      <c r="J46" s="127"/>
      <c r="K46" s="131"/>
      <c r="L46" s="96"/>
      <c r="M46" s="89"/>
    </row>
    <row r="47" spans="2:13" ht="21.75" customHeight="1" x14ac:dyDescent="0.35">
      <c r="B47" s="87"/>
      <c r="C47" s="88"/>
      <c r="D47" s="95"/>
      <c r="E47" s="90" t="s">
        <v>169</v>
      </c>
      <c r="F47" s="90"/>
      <c r="G47" s="90"/>
      <c r="H47" s="127">
        <f>+H31+H37+H45</f>
        <v>-5455.5900000018883</v>
      </c>
      <c r="I47" s="131"/>
      <c r="J47" s="127">
        <f>+J31+J37+J45</f>
        <v>550169.62999999989</v>
      </c>
      <c r="K47" s="131"/>
      <c r="L47" s="96"/>
      <c r="M47" s="89"/>
    </row>
    <row r="48" spans="2:13" ht="21.75" customHeight="1" x14ac:dyDescent="0.35">
      <c r="B48" s="87"/>
      <c r="C48" s="88"/>
      <c r="D48" s="95"/>
      <c r="E48" s="90" t="s">
        <v>170</v>
      </c>
      <c r="F48" s="90"/>
      <c r="G48" s="98"/>
      <c r="H48" s="127">
        <v>1182723.78</v>
      </c>
      <c r="I48" s="131"/>
      <c r="J48" s="127">
        <v>632554.15</v>
      </c>
      <c r="K48" s="131"/>
      <c r="L48" s="96"/>
      <c r="M48" s="89"/>
    </row>
    <row r="49" spans="2:13" ht="21.75" customHeight="1" x14ac:dyDescent="0.35">
      <c r="B49" s="87"/>
      <c r="C49" s="88"/>
      <c r="D49" s="95"/>
      <c r="E49" s="90"/>
      <c r="F49" s="90" t="s">
        <v>171</v>
      </c>
      <c r="G49" s="99" t="s">
        <v>0</v>
      </c>
      <c r="H49" s="137">
        <f>SUM(H47:H48)</f>
        <v>1177268.1899999981</v>
      </c>
      <c r="I49" s="136"/>
      <c r="J49" s="137">
        <f>SUM(J47:J48)</f>
        <v>1182723.7799999998</v>
      </c>
      <c r="K49" s="136"/>
      <c r="L49" s="96"/>
      <c r="M49" s="89"/>
    </row>
    <row r="50" spans="2:13" ht="8.25" customHeight="1" x14ac:dyDescent="0.35">
      <c r="B50" s="87"/>
      <c r="C50" s="88"/>
      <c r="D50" s="100"/>
      <c r="E50" s="98"/>
      <c r="F50" s="98"/>
      <c r="G50" s="98"/>
      <c r="H50" s="134"/>
      <c r="I50" s="98"/>
      <c r="J50" s="134"/>
      <c r="K50" s="98"/>
      <c r="L50" s="101"/>
      <c r="M50" s="89"/>
    </row>
    <row r="51" spans="2:13" ht="18" x14ac:dyDescent="0.35">
      <c r="B51" s="87"/>
      <c r="C51" s="88"/>
      <c r="D51" s="88"/>
      <c r="E51" s="90"/>
      <c r="F51" s="90"/>
      <c r="G51" s="90"/>
      <c r="H51" s="127"/>
      <c r="I51" s="90"/>
      <c r="J51" s="127"/>
      <c r="K51" s="90"/>
      <c r="L51" s="90"/>
      <c r="M51" s="89"/>
    </row>
    <row r="52" spans="2:13" ht="15" x14ac:dyDescent="0.2">
      <c r="B52" s="87"/>
      <c r="C52" s="88"/>
      <c r="D52" s="88"/>
      <c r="E52" s="88"/>
      <c r="F52" s="88"/>
      <c r="G52" s="88"/>
      <c r="H52" s="126"/>
      <c r="I52" s="88"/>
      <c r="J52" s="126"/>
      <c r="K52" s="88"/>
      <c r="L52" s="88"/>
      <c r="M52" s="89"/>
    </row>
    <row r="53" spans="2:13" ht="15" x14ac:dyDescent="0.2">
      <c r="B53" s="87"/>
      <c r="C53" s="88"/>
      <c r="D53" s="88"/>
      <c r="E53" s="88"/>
      <c r="F53" s="88"/>
      <c r="G53" s="88"/>
      <c r="H53" s="126"/>
      <c r="I53" s="88"/>
      <c r="J53" s="126"/>
      <c r="K53" s="88"/>
      <c r="L53" s="88"/>
      <c r="M53" s="89"/>
    </row>
    <row r="54" spans="2:13" ht="15" x14ac:dyDescent="0.2">
      <c r="B54" s="87"/>
      <c r="C54" s="88"/>
      <c r="D54" s="88"/>
      <c r="E54" s="88"/>
      <c r="F54" s="88"/>
      <c r="G54" s="88"/>
      <c r="H54" s="126"/>
      <c r="I54" s="88"/>
      <c r="J54" s="126"/>
      <c r="K54" s="88"/>
      <c r="L54" s="88"/>
      <c r="M54" s="89"/>
    </row>
    <row r="55" spans="2:13" ht="15" x14ac:dyDescent="0.2">
      <c r="B55" s="87"/>
      <c r="C55" s="88"/>
      <c r="D55" s="88"/>
      <c r="E55" s="88"/>
      <c r="F55" s="88"/>
      <c r="G55" s="88"/>
      <c r="H55" s="126"/>
      <c r="I55" s="88"/>
      <c r="J55" s="126"/>
      <c r="K55" s="88"/>
      <c r="L55" s="88"/>
      <c r="M55" s="89"/>
    </row>
    <row r="56" spans="2:13" ht="15" x14ac:dyDescent="0.2">
      <c r="B56" s="87"/>
      <c r="C56" s="88"/>
      <c r="D56" s="88"/>
      <c r="E56" s="88"/>
      <c r="F56" s="88"/>
      <c r="G56" s="88"/>
      <c r="H56" s="126"/>
      <c r="I56" s="88"/>
      <c r="J56" s="126"/>
      <c r="K56" s="88"/>
      <c r="L56" s="88"/>
      <c r="M56" s="89"/>
    </row>
    <row r="57" spans="2:13" ht="18" x14ac:dyDescent="0.35">
      <c r="B57" s="87"/>
      <c r="C57" s="138" t="s">
        <v>229</v>
      </c>
      <c r="D57" s="90"/>
      <c r="E57" s="90"/>
      <c r="F57" s="12"/>
      <c r="G57" s="90"/>
      <c r="H57" s="127"/>
      <c r="I57" s="90"/>
      <c r="J57" s="139"/>
      <c r="K57" s="12"/>
      <c r="L57" s="90"/>
      <c r="M57" s="89"/>
    </row>
    <row r="58" spans="2:13" ht="15" x14ac:dyDescent="0.2">
      <c r="B58" s="87"/>
      <c r="C58" s="88"/>
      <c r="D58" s="88"/>
      <c r="E58" s="88"/>
      <c r="F58" s="88"/>
      <c r="G58" s="88"/>
      <c r="H58" s="126"/>
      <c r="I58" s="88"/>
      <c r="J58" s="126"/>
      <c r="K58" s="88"/>
      <c r="L58" s="88"/>
      <c r="M58" s="89"/>
    </row>
    <row r="59" spans="2:13" ht="15.75" thickBot="1" x14ac:dyDescent="0.25">
      <c r="B59" s="102"/>
      <c r="C59" s="103"/>
      <c r="D59" s="103"/>
      <c r="E59" s="103"/>
      <c r="F59" s="103"/>
      <c r="G59" s="103"/>
      <c r="H59" s="140"/>
      <c r="I59" s="103"/>
      <c r="J59" s="140"/>
      <c r="K59" s="103"/>
      <c r="L59" s="103"/>
      <c r="M59" s="104"/>
    </row>
    <row r="69" spans="8:15" x14ac:dyDescent="0.2">
      <c r="J69" s="366"/>
      <c r="N69" s="364"/>
      <c r="O69" s="367"/>
    </row>
    <row r="70" spans="8:15" x14ac:dyDescent="0.2">
      <c r="H70" s="365"/>
    </row>
    <row r="71" spans="8:15" x14ac:dyDescent="0.2">
      <c r="N71" s="368"/>
    </row>
  </sheetData>
  <mergeCells count="4">
    <mergeCell ref="E4:L4"/>
    <mergeCell ref="E6:L6"/>
    <mergeCell ref="E7:K7"/>
    <mergeCell ref="E8:K8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Balance-Anexo1</vt:lpstr>
      <vt:lpstr>Resultados-Anexo2A</vt:lpstr>
      <vt:lpstr>Balance-Anexo1A</vt:lpstr>
      <vt:lpstr>Cambios Patrimonio</vt:lpstr>
      <vt:lpstr>Flujo de Efectivo 2014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melgar</cp:lastModifiedBy>
  <cp:lastPrinted>2015-03-09T16:42:19Z</cp:lastPrinted>
  <dcterms:created xsi:type="dcterms:W3CDTF">2004-04-13T04:53:39Z</dcterms:created>
  <dcterms:modified xsi:type="dcterms:W3CDTF">2016-09-12T21:51:50Z</dcterms:modified>
</cp:coreProperties>
</file>