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 activeTab="4"/>
  </bookViews>
  <sheets>
    <sheet name="Sit_Financ" sheetId="1" r:id="rId1"/>
    <sheet name="Rend_Eco" sheetId="4" r:id="rId2"/>
    <sheet name="FLUJO DE FONDOS" sheetId="5" r:id="rId3"/>
    <sheet name="COMP_FLUJO DE FONDOS " sheetId="6" r:id="rId4"/>
    <sheet name="egresos" sheetId="2" r:id="rId5"/>
    <sheet name="ingresos" sheetId="3" r:id="rId6"/>
  </sheets>
  <definedNames>
    <definedName name="_xlnm.Print_Area" localSheetId="3">'COMP_FLUJO DE FONDOS '!$A$1:$G$36</definedName>
    <definedName name="_xlnm.Print_Area" localSheetId="4">egresos!$A$1:$F$104</definedName>
    <definedName name="_xlnm.Print_Area" localSheetId="2">'FLUJO DE FONDOS'!$A$1:$C$28</definedName>
    <definedName name="_xlnm.Print_Area" localSheetId="5">ingresos!$A$1:$F$42</definedName>
    <definedName name="_xlnm.Print_Titles" localSheetId="4">egresos!$1:$10</definedName>
    <definedName name="_xlnm.Print_Titles" localSheetId="1">Rend_Eco!$1:$8</definedName>
    <definedName name="_xlnm.Print_Titles" localSheetId="0">Sit_Financ!$1:$9</definedName>
  </definedNames>
  <calcPr calcId="145621"/>
</workbook>
</file>

<file path=xl/calcChain.xml><?xml version="1.0" encoding="utf-8"?>
<calcChain xmlns="http://schemas.openxmlformats.org/spreadsheetml/2006/main">
  <c r="D60" i="1" l="1"/>
  <c r="E62" i="1"/>
  <c r="E59" i="1"/>
  <c r="D31" i="3" l="1"/>
  <c r="E47" i="1"/>
  <c r="D51" i="1"/>
  <c r="G19" i="6"/>
  <c r="C16" i="6"/>
  <c r="C16" i="5" s="1"/>
  <c r="G11" i="6"/>
  <c r="C14" i="5" s="1"/>
  <c r="C11" i="6"/>
  <c r="C10" i="5"/>
  <c r="C42" i="4"/>
  <c r="C39" i="4"/>
  <c r="C36" i="4"/>
  <c r="C33" i="4"/>
  <c r="C17" i="4"/>
  <c r="G17" i="4"/>
  <c r="G14" i="4"/>
  <c r="G12" i="4"/>
  <c r="G10" i="4"/>
  <c r="C10" i="4"/>
  <c r="F96" i="2"/>
  <c r="E96" i="2"/>
  <c r="F95" i="2"/>
  <c r="E95" i="2"/>
  <c r="D96" i="2"/>
  <c r="D95" i="2"/>
  <c r="F83" i="2"/>
  <c r="E83" i="2"/>
  <c r="D83" i="2"/>
  <c r="F77" i="2"/>
  <c r="E77" i="2"/>
  <c r="D77" i="2"/>
  <c r="F11" i="2"/>
  <c r="E11" i="2"/>
  <c r="D11" i="2"/>
  <c r="F27" i="3"/>
  <c r="F26" i="3" s="1"/>
  <c r="E27" i="3"/>
  <c r="E26" i="3"/>
  <c r="F28" i="3"/>
  <c r="F25" i="3"/>
  <c r="F23" i="3"/>
  <c r="F22" i="3" s="1"/>
  <c r="F21" i="3"/>
  <c r="F20" i="3" s="1"/>
  <c r="F18" i="3"/>
  <c r="F17" i="3" s="1"/>
  <c r="F16" i="3"/>
  <c r="F15" i="3"/>
  <c r="E31" i="3"/>
  <c r="D27" i="3"/>
  <c r="D26" i="3" s="1"/>
  <c r="F24" i="3"/>
  <c r="E24" i="3"/>
  <c r="D24" i="3"/>
  <c r="E22" i="3"/>
  <c r="D22" i="3"/>
  <c r="E20" i="3"/>
  <c r="D20" i="3"/>
  <c r="E17" i="3"/>
  <c r="D17" i="3"/>
  <c r="F14" i="3"/>
  <c r="E14" i="3"/>
  <c r="D14" i="3"/>
  <c r="F93" i="2"/>
  <c r="E92" i="2"/>
  <c r="D92" i="2"/>
  <c r="F91" i="2"/>
  <c r="F90" i="2"/>
  <c r="F89" i="2"/>
  <c r="F88" i="2"/>
  <c r="F87" i="2"/>
  <c r="F86" i="2"/>
  <c r="F85" i="2"/>
  <c r="E84" i="2"/>
  <c r="D84" i="2"/>
  <c r="F82" i="2"/>
  <c r="F81" i="2"/>
  <c r="F80" i="2"/>
  <c r="E79" i="2"/>
  <c r="D79" i="2"/>
  <c r="F78" i="2"/>
  <c r="F75" i="2"/>
  <c r="F74" i="2"/>
  <c r="F73" i="2"/>
  <c r="E72" i="2"/>
  <c r="D72" i="2"/>
  <c r="F71" i="2"/>
  <c r="F70" i="2"/>
  <c r="F69" i="2"/>
  <c r="F68" i="2"/>
  <c r="E67" i="2"/>
  <c r="D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E53" i="2"/>
  <c r="D53" i="2"/>
  <c r="F52" i="2"/>
  <c r="F51" i="2"/>
  <c r="F50" i="2"/>
  <c r="F49" i="2"/>
  <c r="E48" i="2"/>
  <c r="D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E29" i="2"/>
  <c r="D29" i="2"/>
  <c r="F27" i="2"/>
  <c r="F26" i="2" s="1"/>
  <c r="E26" i="2"/>
  <c r="D26" i="2"/>
  <c r="F25" i="2"/>
  <c r="F24" i="2" s="1"/>
  <c r="E24" i="2"/>
  <c r="D24" i="2"/>
  <c r="F23" i="2"/>
  <c r="F22" i="2" s="1"/>
  <c r="E22" i="2"/>
  <c r="D22" i="2"/>
  <c r="F21" i="2"/>
  <c r="F20" i="2" s="1"/>
  <c r="E20" i="2"/>
  <c r="D20" i="2"/>
  <c r="F19" i="2"/>
  <c r="F18" i="2" s="1"/>
  <c r="E18" i="2"/>
  <c r="D18" i="2"/>
  <c r="F17" i="2"/>
  <c r="F16" i="2"/>
  <c r="F15" i="2"/>
  <c r="E14" i="2"/>
  <c r="D14" i="2"/>
  <c r="F13" i="2"/>
  <c r="F12" i="2" s="1"/>
  <c r="E12" i="2"/>
  <c r="D12" i="2"/>
  <c r="C22" i="6" l="1"/>
  <c r="G24" i="6" s="1"/>
  <c r="G25" i="6" s="1"/>
  <c r="C13" i="5"/>
  <c r="C12" i="5" s="1"/>
  <c r="C17" i="5"/>
  <c r="C15" i="5" s="1"/>
  <c r="G21" i="4"/>
  <c r="C43" i="4"/>
  <c r="C44" i="4" s="1"/>
  <c r="F31" i="3"/>
  <c r="D30" i="3"/>
  <c r="E30" i="3"/>
  <c r="D19" i="3"/>
  <c r="F13" i="3"/>
  <c r="E19" i="3"/>
  <c r="F30" i="3"/>
  <c r="D13" i="3"/>
  <c r="E13" i="3"/>
  <c r="F19" i="3"/>
  <c r="D76" i="2"/>
  <c r="E28" i="2"/>
  <c r="F67" i="2"/>
  <c r="F48" i="2"/>
  <c r="F79" i="2"/>
  <c r="D28" i="2"/>
  <c r="F72" i="2"/>
  <c r="E76" i="2"/>
  <c r="F84" i="2"/>
  <c r="F92" i="2"/>
  <c r="F14" i="2"/>
  <c r="F53" i="2"/>
  <c r="F29" i="2"/>
  <c r="C18" i="5" l="1"/>
  <c r="F29" i="3"/>
  <c r="D29" i="3"/>
  <c r="E29" i="3"/>
  <c r="D94" i="2"/>
  <c r="F28" i="2"/>
  <c r="F76" i="2"/>
  <c r="E94" i="2"/>
  <c r="F94" i="2" l="1"/>
  <c r="D56" i="1" l="1"/>
  <c r="E55" i="1" s="1"/>
  <c r="D48" i="1"/>
  <c r="D41" i="1"/>
  <c r="E40" i="1" s="1"/>
  <c r="D35" i="1"/>
  <c r="E34" i="1" s="1"/>
  <c r="D28" i="1"/>
  <c r="E27" i="1" s="1"/>
  <c r="D22" i="1"/>
  <c r="D20" i="1"/>
  <c r="D15" i="1"/>
  <c r="D12" i="1"/>
  <c r="E19" i="1" l="1"/>
  <c r="E11" i="1"/>
  <c r="E64" i="1"/>
  <c r="E45" i="1"/>
</calcChain>
</file>

<file path=xl/sharedStrings.xml><?xml version="1.0" encoding="utf-8"?>
<sst xmlns="http://schemas.openxmlformats.org/spreadsheetml/2006/main" count="308" uniqueCount="242">
  <si>
    <t>Dirección Nacional de Medicamentos</t>
  </si>
  <si>
    <t>ESTADO DE SITUACIÓN FINANCIERA</t>
  </si>
  <si>
    <t>(EN DÓLARES)</t>
  </si>
  <si>
    <t>Institucional</t>
  </si>
  <si>
    <t>RECURSOS</t>
  </si>
  <si>
    <t>PARCIAL</t>
  </si>
  <si>
    <t>TOTAL</t>
  </si>
  <si>
    <t>Fondos</t>
  </si>
  <si>
    <t>Disponibilidades</t>
  </si>
  <si>
    <t>Bancos Comerciales M/D</t>
  </si>
  <si>
    <t>Fondos Depositos en Tesoro Público</t>
  </si>
  <si>
    <t>Anticipos de Fondos</t>
  </si>
  <si>
    <t>Anticipos de Empleados</t>
  </si>
  <si>
    <t>Anticipos por Servicios</t>
  </si>
  <si>
    <t>Deudores Monetarios</t>
  </si>
  <si>
    <t>Inversiones Financieras</t>
  </si>
  <si>
    <t>Inversiones Temporales</t>
  </si>
  <si>
    <t>Depósitos a Plazo en el Sector Financiero en el Interior</t>
  </si>
  <si>
    <t>Inversiones Intangibles</t>
  </si>
  <si>
    <t>Seguros Pagados por Anticipado</t>
  </si>
  <si>
    <t>servicos Profesionales Pagados x Anticipado</t>
  </si>
  <si>
    <t>Derechos de Propiedad Intangible</t>
  </si>
  <si>
    <t>Amortizaciones Acumuladas</t>
  </si>
  <si>
    <t>Inversione en Existencias</t>
  </si>
  <si>
    <t>Existencias Institucionales</t>
  </si>
  <si>
    <t>Productos Alimenticios Agropecuarios y Forestales</t>
  </si>
  <si>
    <t>Materiales de Oficina, Productos de Papel e Impresos</t>
  </si>
  <si>
    <t>Productos Químicos, Combustibles y Lubricantes</t>
  </si>
  <si>
    <t>Materiales de Uso y Consumo</t>
  </si>
  <si>
    <t>Bienes de Uso y Consumo Diversos</t>
  </si>
  <si>
    <t>Inversiones en Bienes de Uso</t>
  </si>
  <si>
    <t>Bienes Depreciables</t>
  </si>
  <si>
    <t>Equipos Médicos y de Laboratorios</t>
  </si>
  <si>
    <t>Equipo de Transporte, Tracción y Elevación</t>
  </si>
  <si>
    <t>Maquinaria, Equipo y Mobiliario Diverso</t>
  </si>
  <si>
    <t>Depreciación Acumulada</t>
  </si>
  <si>
    <t>Inversiones en Proyectos y Programas</t>
  </si>
  <si>
    <t>Inversiones en Bienes Privativos</t>
  </si>
  <si>
    <t>Costos Acumulados de la Inversión</t>
  </si>
  <si>
    <t>TOTAL RECURSOS</t>
  </si>
  <si>
    <t>Deuda Corriente</t>
  </si>
  <si>
    <t>Depósito de Terceros</t>
  </si>
  <si>
    <t>Depósitos Ajenos</t>
  </si>
  <si>
    <t>Depósitos Retenciones Fiscales</t>
  </si>
  <si>
    <t>Acreedores Monetarios</t>
  </si>
  <si>
    <t>Financiamiento de Terceros</t>
  </si>
  <si>
    <t>Acreedores Financieros</t>
  </si>
  <si>
    <t>Provisiones por Acreedores Monetarios</t>
  </si>
  <si>
    <t>Acreedores Monetarios por Pagar</t>
  </si>
  <si>
    <t>Patrimonio Estatal</t>
  </si>
  <si>
    <t>Patrimonio</t>
  </si>
  <si>
    <t>Resultado de Ejercicios Anteriores</t>
  </si>
  <si>
    <t>Resultado de Ejercicio Corriente</t>
  </si>
  <si>
    <t>TOTAL OBLIGACIONES</t>
  </si>
  <si>
    <t>Código</t>
  </si>
  <si>
    <t>Concepto</t>
  </si>
  <si>
    <t>Remuneraciones</t>
  </si>
  <si>
    <t>Remuneraciones Permanentes</t>
  </si>
  <si>
    <t>Dietas</t>
  </si>
  <si>
    <t>Remuneraciones Eventuales</t>
  </si>
  <si>
    <t>Sueldos</t>
  </si>
  <si>
    <t>Aguinaldos</t>
  </si>
  <si>
    <t>Beneficios Adicionales</t>
  </si>
  <si>
    <t>Remuneraciones extraordinarias</t>
  </si>
  <si>
    <t>Horas extraordinarias</t>
  </si>
  <si>
    <t>Contribuciones Patronales a Inst de Seg Social Públicas</t>
  </si>
  <si>
    <t>Por Remuneraciones Eventuales</t>
  </si>
  <si>
    <t>Contribuciones Patronales a Inst de Seg Social Privadas</t>
  </si>
  <si>
    <t>Gastos de Representación</t>
  </si>
  <si>
    <t>Por Prestación de Servicios en el País</t>
  </si>
  <si>
    <t>Indemnizaciones</t>
  </si>
  <si>
    <t>Al personal de Servicios Eventuales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</si>
  <si>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</si>
  <si>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</si>
  <si>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</si>
  <si>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</si>
  <si>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</si>
  <si>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</si>
  <si>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Gaucho</t>
  </si>
  <si>
    <t>Productos Químicos</t>
  </si>
  <si>
    <t>Productos Farmaceúticos y Medicinales</t>
  </si>
  <si>
    <t>Llantas y Neumáticos</t>
  </si>
  <si>
    <t>Combustibles y Lubricantes</t>
  </si>
  <si>
    <t>Minerales No Metálicos y Productos Derivados</t>
  </si>
  <si>
    <t>Minerales Metálicos y Productos Derivados</t>
  </si>
  <si>
    <t>Materiales e Instrumental de Laboratorio y uso Médico</t>
  </si>
  <si>
    <t>Materiales de Oficina</t>
  </si>
  <si>
    <t>Materiales Informáticos</t>
  </si>
  <si>
    <r>
      <t xml:space="preserve">Libros, Textos, </t>
    </r>
    <r>
      <rPr>
        <sz val="11"/>
        <color theme="1"/>
        <rFont val="Calibri"/>
        <family val="2"/>
      </rPr>
      <t>Útiles de Enseñanza y Publicaciones</t>
    </r>
  </si>
  <si>
    <t>Herramientas, Repuestos y Accesorios</t>
  </si>
  <si>
    <t>Materiales Eléctricos</t>
  </si>
  <si>
    <t>Bienes de Uso y Consumo Diverso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</si>
  <si>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</si>
  <si>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</si>
  <si>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</si>
  <si>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</si>
  <si>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</si>
  <si>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 Diversos</t>
  </si>
  <si>
    <t>Mantenimiento y Reparaciones de Bienes Muebles</t>
  </si>
  <si>
    <t>Mantenimiento y Reparaciones de Vehículos</t>
  </si>
  <si>
    <t>Transportes, Fletes y Almacenamiento</t>
  </si>
  <si>
    <t>Servicios de Publicidad</t>
  </si>
  <si>
    <t>Servicios de Vigilancia</t>
  </si>
  <si>
    <t>Sercios de Limpieza y Fumingaciones</t>
  </si>
  <si>
    <t>Servicios de Lavandería y Planchado</t>
  </si>
  <si>
    <t>Servicios de Laboratorios</t>
  </si>
  <si>
    <t>Impresiones, Publicaciones y Reproducciones</t>
  </si>
  <si>
    <t>Arrendamiento de Bienes Muebles</t>
  </si>
  <si>
    <t>Arrendamiento de Bienes Inmuebles</t>
  </si>
  <si>
    <t>Arrendamiento por el uso de Bienes Intangibles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</si>
  <si>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</si>
  <si>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</si>
  <si>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</si>
  <si>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</si>
  <si>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</si>
  <si>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</si>
  <si>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de Capacitación</t>
  </si>
  <si>
    <t>Desarrollos Informáticos</t>
  </si>
  <si>
    <t>Consultorías, Estudios e Investigaciones Diversas</t>
  </si>
  <si>
    <t>Gastos Financieros y Otros</t>
  </si>
  <si>
    <t>Impuestos, Tasas y Derechos</t>
  </si>
  <si>
    <t>Derechos</t>
  </si>
  <si>
    <t>Impuestos, Tasas y Derechos Diversos</t>
  </si>
  <si>
    <t>Seguros, Comisiones y Gastos Bancarios Diversos</t>
  </si>
  <si>
    <t>Primas y Gastos de Seguros de Personas</t>
  </si>
  <si>
    <t>Primas y Gastos de Seguros de Bienes</t>
  </si>
  <si>
    <t>Comisiones y Gastos Bancarios</t>
  </si>
  <si>
    <t>Inversiones en Activos Fijos</t>
  </si>
  <si>
    <t>Bienes Muebles</t>
  </si>
  <si>
    <t>Mobiliarios</t>
  </si>
  <si>
    <t>Maquinaria y Equipos</t>
  </si>
  <si>
    <t>Equipos Informáticos</t>
  </si>
  <si>
    <t>Vehículos de Transporte</t>
  </si>
  <si>
    <t>Maquinaria y Equipo para apoyo institucional</t>
  </si>
  <si>
    <t>Bienes Muebles Diversos</t>
  </si>
  <si>
    <t>Intangibles</t>
  </si>
  <si>
    <t>Derechos de Propiedad Intelectual</t>
  </si>
  <si>
    <r>
      <t>C</t>
    </r>
    <r>
      <rPr>
        <sz val="11"/>
        <color theme="1"/>
        <rFont val="Calibri"/>
        <family val="2"/>
      </rPr>
      <t>Ó</t>
    </r>
    <r>
      <rPr>
        <sz val="11"/>
        <color theme="1"/>
        <rFont val="Calibri"/>
        <family val="2"/>
        <scheme val="minor"/>
      </rPr>
      <t>DIGO</t>
    </r>
  </si>
  <si>
    <t>CONCEPTO</t>
  </si>
  <si>
    <t>TASAS Y DERECHOS</t>
  </si>
  <si>
    <t xml:space="preserve">Tasas   </t>
  </si>
  <si>
    <t>Por Servicios de Asistencia Técnica y Uso de Laboratorios</t>
  </si>
  <si>
    <t>Por Servicios de Certificación o Visado de Documentos</t>
  </si>
  <si>
    <t>Derechos Diversos</t>
  </si>
  <si>
    <t>INGRESOS FINANCIEROS Y OTROS</t>
  </si>
  <si>
    <t>Rendimientos de Títulos y Valores</t>
  </si>
  <si>
    <t>Rentabilidad de Depósitos a Plazos</t>
  </si>
  <si>
    <t>Multas e Intereses por Mora</t>
  </si>
  <si>
    <t>Multas e Intereses Diversos</t>
  </si>
  <si>
    <t>Otros Ingresos no Clasificados</t>
  </si>
  <si>
    <t>Ingresos Diversos</t>
  </si>
  <si>
    <t>SALDOS AÑOS ANTERIORES</t>
  </si>
  <si>
    <t>Saldos Iniciales de Caja y Banco</t>
  </si>
  <si>
    <t>Saldo Inicial en Banco</t>
  </si>
  <si>
    <t xml:space="preserve"> </t>
  </si>
  <si>
    <t>Total Rubro</t>
  </si>
  <si>
    <t>Total Cuenta</t>
  </si>
  <si>
    <t>Total Específico</t>
  </si>
  <si>
    <t>PRESUPUESTO</t>
  </si>
  <si>
    <t>DEVENGADO</t>
  </si>
  <si>
    <t>SALDO PRESUPUESTARIO</t>
  </si>
  <si>
    <t>DIRECCIÓN NACIONAL DE MEDICAMENTOS</t>
  </si>
  <si>
    <t>ESTADO DE EJECUCIÓN PRESUPUESTARIA DE INGRESOS</t>
  </si>
  <si>
    <t>Unidad Financiera : 01 Unidad Financiera Institucional</t>
  </si>
  <si>
    <t>Reporte Acumulado Del 1 de Enero al 30 de Junio del 2015</t>
  </si>
  <si>
    <t>ESTADO DE EJECUCIÓN PRESUPUESTARIA DE EGRESOS</t>
  </si>
  <si>
    <t xml:space="preserve">ESTADO DE RENDIMIENTO ECONÓMICO </t>
  </si>
  <si>
    <t>GASTOS DE GESTIÓN</t>
  </si>
  <si>
    <t>INGRESOS DE GESTIÓN</t>
  </si>
  <si>
    <t>Gastos de Personal</t>
  </si>
  <si>
    <t>Ingresos  Financieros y Otros</t>
  </si>
  <si>
    <t>Remuneraciones Personal Permanente</t>
  </si>
  <si>
    <t>Rentabilidad de Inversiones Financieras</t>
  </si>
  <si>
    <t>Remuneraciones Personal Eventual</t>
  </si>
  <si>
    <t>Ingresos por Transferencias Corrientes Recibidas</t>
  </si>
  <si>
    <t>Contrib. Partonales a Inst. de Seguridad Social Pública</t>
  </si>
  <si>
    <t>Ingresos por Ventas de Bienes y Servicios</t>
  </si>
  <si>
    <t>Contrib. Partonales a Inst. de Seguridad Social Privada</t>
  </si>
  <si>
    <t>Tasas de Servicios Públicos</t>
  </si>
  <si>
    <t>Ingresos por Actualización y Ajustes</t>
  </si>
  <si>
    <t>Gastos en Bienes de Consumo y Servicios</t>
  </si>
  <si>
    <t>Productos Alimenticios y Forestales</t>
  </si>
  <si>
    <t>Correccion de Recursos</t>
  </si>
  <si>
    <t>Ajustes de Ejercicios Anteriores</t>
  </si>
  <si>
    <t>SUB TOTAL DE INGRESOS</t>
  </si>
  <si>
    <t>Productos de Cuero y Caucho</t>
  </si>
  <si>
    <t>Materiales y Productos Derivados</t>
  </si>
  <si>
    <t>Materiales de Uso o Consumo</t>
  </si>
  <si>
    <t>Mantenimiento y Reparacion</t>
  </si>
  <si>
    <t>Servicios Comerciales</t>
  </si>
  <si>
    <t>Otros Servicos y Arrendamientos Diversos</t>
  </si>
  <si>
    <t>Arrendamientos y Derechos</t>
  </si>
  <si>
    <t>Servicos Técnicos y Profesionales</t>
  </si>
  <si>
    <t>Gastos en Bienes Capitablizables</t>
  </si>
  <si>
    <t>Maquinarias y Equipos de Producción</t>
  </si>
  <si>
    <t>Gastos en Activos Intangibles</t>
  </si>
  <si>
    <t>Primas y Gastos por Seguros y Comisiones Bancarias</t>
  </si>
  <si>
    <t>Gastos de Actualizaciones y Ajustes</t>
  </si>
  <si>
    <t>SUB TOTAL DE GASTOS</t>
  </si>
  <si>
    <t>RESULTADO DEL EJERCICIO</t>
  </si>
  <si>
    <t>TOTAL DE GASTOS DE GESTIÓN</t>
  </si>
  <si>
    <t>Del 1 de Enero al 30 de Junio del 2015</t>
  </si>
  <si>
    <t>Corrección de Obligaciones con Terceros</t>
  </si>
  <si>
    <t>ESTADO DE FLUJO DE FONDOS</t>
  </si>
  <si>
    <t>ESTRUCTURA</t>
  </si>
  <si>
    <t>DISPONIBILIDADES INICIALES</t>
  </si>
  <si>
    <t>RESULTADO OPERACIONAL NETO</t>
  </si>
  <si>
    <t xml:space="preserve">FUENTES OPERACIONALES </t>
  </si>
  <si>
    <t>USOS OPERACIONALES</t>
  </si>
  <si>
    <t>RESULTADO NO OPERACIONAL NETO</t>
  </si>
  <si>
    <t>DISPONIBILIDADES FINALES</t>
  </si>
  <si>
    <t>FLUJO DE FONDOS - COMPOSICIÓN -</t>
  </si>
  <si>
    <t>FUENTES</t>
  </si>
  <si>
    <t>USOS</t>
  </si>
  <si>
    <t>OPERACIONAL</t>
  </si>
  <si>
    <t>D.M. x Tasas y Derechos</t>
  </si>
  <si>
    <t>A.M. x Remuneraciones</t>
  </si>
  <si>
    <t>D.M. x Ingresos Financieros y Otros</t>
  </si>
  <si>
    <t>A.M. x Adquisiones de Bienes y Servicios</t>
  </si>
  <si>
    <t>A.M. x Gastos Financieros y Otros</t>
  </si>
  <si>
    <t>D.M. x Operaciones de Ejercicios Anteriores</t>
  </si>
  <si>
    <t>A.M. x Inversiones en Activos Fijos</t>
  </si>
  <si>
    <t>A.M. x Inversiones Temporales</t>
  </si>
  <si>
    <t>NO OPERACIONAL</t>
  </si>
  <si>
    <t>A.M. x Operaciones de Ejercicios Anteriores</t>
  </si>
  <si>
    <t>Anticipos a Proveedores</t>
  </si>
  <si>
    <t>Anticipos por Proveedores</t>
  </si>
  <si>
    <t>- TOTAL FUENTES -</t>
  </si>
  <si>
    <t>- TOTAL USOS -</t>
  </si>
  <si>
    <t>CORRIENTE</t>
  </si>
  <si>
    <t>A.M. x Adquisiciones de Bienes y Servicios</t>
  </si>
  <si>
    <t>al 30 de Junio del 2015</t>
  </si>
  <si>
    <t>CRÉDITO PRESUPUESTARIO</t>
  </si>
  <si>
    <t>F. _________________________________</t>
  </si>
  <si>
    <t xml:space="preserve">                               JEFE UFI</t>
  </si>
  <si>
    <t>F. __________________________</t>
  </si>
  <si>
    <t xml:space="preserve">                          CONTADOR</t>
  </si>
  <si>
    <t>F. _________________________________                                     F. __________________________</t>
  </si>
  <si>
    <t xml:space="preserve">                             JEFE UFI                                                                                               CONTADOR</t>
  </si>
  <si>
    <t>AUMENTO NETO DE DISPONIBILIDADES</t>
  </si>
  <si>
    <t xml:space="preserve">FUENTES NO OPERACIONALES </t>
  </si>
  <si>
    <t>USOS NO OPERACIONALES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</si>
</sst>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44" fontId="0" fillId="0" borderId="0" xfId="0" applyNumberFormat="1"/>
    <xf numFmtId="44" fontId="1" fillId="0" borderId="0" xfId="0" applyNumberFormat="1" applyFont="1"/>
    <xf numFmtId="44" fontId="0" fillId="0" borderId="0" xfId="0" applyNumberFormat="1" applyFont="1"/>
    <xf numFmtId="8" fontId="1" fillId="0" borderId="0" xfId="0" quotePrefix="1" applyNumberFormat="1" applyFont="1" applyAlignment="1">
      <alignment horizontal="right"/>
    </xf>
    <xf numFmtId="44" fontId="1" fillId="0" borderId="1" xfId="0" applyNumberFormat="1" applyFont="1" applyBorder="1"/>
    <xf numFmtId="0" fontId="0" fillId="0" borderId="0" xfId="0" applyFill="1"/>
    <xf numFmtId="44" fontId="0" fillId="0" borderId="0" xfId="0" applyNumberFormat="1" applyFill="1"/>
    <xf numFmtId="0" fontId="0" fillId="0" borderId="0" xfId="0" applyFill="1" applyBorder="1"/>
    <xf numFmtId="44" fontId="0" fillId="0" borderId="0" xfId="0" applyNumberFormat="1" applyFill="1" applyBorder="1"/>
    <xf numFmtId="44" fontId="0" fillId="0" borderId="0" xfId="0" applyNumberFormat="1" applyBorder="1"/>
    <xf numFmtId="0" fontId="0" fillId="0" borderId="0" xfId="0" applyNumberFormat="1" applyFont="1" applyFill="1" applyBorder="1" applyAlignment="1">
      <alignment horizontal="left"/>
    </xf>
    <xf numFmtId="44" fontId="0" fillId="0" borderId="0" xfId="0" applyNumberFormat="1" applyFont="1" applyFill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0" fillId="0" borderId="0" xfId="0" applyNumberFormat="1" applyBorder="1"/>
    <xf numFmtId="0" fontId="1" fillId="0" borderId="0" xfId="0" applyFont="1" applyFill="1"/>
    <xf numFmtId="44" fontId="1" fillId="0" borderId="5" xfId="0" applyNumberFormat="1" applyFont="1" applyBorder="1" applyAlignment="1">
      <alignment horizontal="center" vertical="center" wrapText="1"/>
    </xf>
    <xf numFmtId="44" fontId="1" fillId="0" borderId="4" xfId="0" applyNumberFormat="1" applyFont="1" applyBorder="1" applyAlignment="1">
      <alignment horizontal="center" vertical="center" wrapText="1"/>
    </xf>
    <xf numFmtId="44" fontId="1" fillId="0" borderId="0" xfId="0" applyNumberFormat="1" applyFont="1" applyBorder="1"/>
    <xf numFmtId="0" fontId="1" fillId="0" borderId="0" xfId="0" applyFont="1" applyAlignment="1"/>
    <xf numFmtId="0" fontId="1" fillId="0" borderId="0" xfId="0" applyNumberFormat="1" applyFont="1" applyFill="1" applyBorder="1" applyAlignment="1">
      <alignment horizontal="center"/>
    </xf>
    <xf numFmtId="0" fontId="0" fillId="0" borderId="0" xfId="0" applyNumberFormat="1" applyFill="1" applyBorder="1"/>
    <xf numFmtId="0" fontId="0" fillId="0" borderId="0" xfId="0" applyNumberFormat="1" applyFill="1"/>
    <xf numFmtId="0" fontId="0" fillId="0" borderId="0" xfId="0" applyNumberFormat="1" applyFill="1" applyAlignment="1">
      <alignment wrapText="1"/>
    </xf>
    <xf numFmtId="44" fontId="0" fillId="0" borderId="0" xfId="0" applyNumberFormat="1" applyFill="1" applyAlignment="1">
      <alignment wrapText="1"/>
    </xf>
    <xf numFmtId="44" fontId="1" fillId="0" borderId="0" xfId="0" applyNumberFormat="1" applyFont="1" applyFill="1"/>
    <xf numFmtId="44" fontId="0" fillId="0" borderId="0" xfId="0" applyNumberFormat="1" applyFont="1" applyFill="1" applyBorder="1" applyAlignment="1">
      <alignment horizontal="right" wrapText="1"/>
    </xf>
    <xf numFmtId="44" fontId="0" fillId="0" borderId="0" xfId="0" applyNumberFormat="1" applyFont="1" applyFill="1"/>
    <xf numFmtId="0" fontId="0" fillId="0" borderId="0" xfId="0" applyNumberFormat="1" applyFont="1" applyFill="1" applyBorder="1" applyAlignment="1">
      <alignment horizontal="right"/>
    </xf>
    <xf numFmtId="0" fontId="1" fillId="2" borderId="0" xfId="0" applyFont="1" applyFill="1"/>
    <xf numFmtId="0" fontId="0" fillId="2" borderId="0" xfId="0" applyFill="1"/>
    <xf numFmtId="44" fontId="1" fillId="2" borderId="0" xfId="0" applyNumberFormat="1" applyFont="1" applyFill="1" applyAlignment="1">
      <alignment horizontal="center"/>
    </xf>
    <xf numFmtId="44" fontId="1" fillId="2" borderId="0" xfId="0" applyNumberFormat="1" applyFont="1" applyFill="1"/>
    <xf numFmtId="0" fontId="1" fillId="2" borderId="0" xfId="0" quotePrefix="1" applyFont="1" applyFill="1"/>
    <xf numFmtId="44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4" fontId="0" fillId="0" borderId="0" xfId="1" applyNumberFormat="1" applyFont="1" applyFill="1"/>
    <xf numFmtId="0" fontId="0" fillId="0" borderId="3" xfId="0" applyNumberForma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left"/>
    </xf>
    <xf numFmtId="44" fontId="0" fillId="0" borderId="6" xfId="0" applyNumberFormat="1" applyFont="1" applyFill="1" applyBorder="1" applyAlignment="1">
      <alignment wrapText="1"/>
    </xf>
    <xf numFmtId="0" fontId="0" fillId="0" borderId="0" xfId="0" applyNumberForma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4" fontId="1" fillId="0" borderId="0" xfId="0" applyNumberFormat="1" applyFont="1" applyFill="1" applyBorder="1" applyAlignment="1">
      <alignment horizontal="right" wrapText="1"/>
    </xf>
    <xf numFmtId="44" fontId="0" fillId="2" borderId="0" xfId="0" applyNumberForma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view="pageBreakPreview" zoomScaleNormal="100" zoomScaleSheetLayoutView="100" workbookViewId="0">
      <selection sqref="A1:E1"/>
    </sheetView>
  </sheetViews>
  <sheetFormatPr baseColWidth="10" defaultRowHeight="15" x14ac:dyDescent="0.25"/>
  <cols>
    <col min="1" max="1" width="4.42578125" style="3" customWidth="1"/>
    <col min="2" max="2" width="4.140625" style="3" customWidth="1"/>
    <col min="3" max="3" width="50" bestFit="1" customWidth="1"/>
    <col min="4" max="4" width="14.85546875" style="4" customWidth="1"/>
    <col min="5" max="5" width="14.85546875" style="5" customWidth="1"/>
  </cols>
  <sheetData>
    <row r="1" spans="1:5" x14ac:dyDescent="0.25">
      <c r="A1" s="55" t="s">
        <v>0</v>
      </c>
      <c r="B1" s="55"/>
      <c r="C1" s="55"/>
      <c r="D1" s="55"/>
      <c r="E1" s="55"/>
    </row>
    <row r="2" spans="1:5" x14ac:dyDescent="0.25">
      <c r="A2" s="55" t="s">
        <v>1</v>
      </c>
      <c r="B2" s="55"/>
      <c r="C2" s="55"/>
      <c r="D2" s="55"/>
      <c r="E2" s="55"/>
    </row>
    <row r="3" spans="1:5" x14ac:dyDescent="0.25">
      <c r="A3" s="55" t="s">
        <v>231</v>
      </c>
      <c r="B3" s="55"/>
      <c r="C3" s="55"/>
      <c r="D3" s="55"/>
      <c r="E3" s="55"/>
    </row>
    <row r="4" spans="1:5" x14ac:dyDescent="0.25">
      <c r="A4" s="55" t="s">
        <v>2</v>
      </c>
      <c r="B4" s="55"/>
      <c r="C4" s="55"/>
      <c r="D4" s="55"/>
      <c r="E4" s="55"/>
    </row>
    <row r="5" spans="1:5" x14ac:dyDescent="0.25">
      <c r="A5" s="1"/>
      <c r="B5" s="1"/>
      <c r="C5" s="1"/>
      <c r="D5" s="1"/>
      <c r="E5" s="1"/>
    </row>
    <row r="6" spans="1:5" x14ac:dyDescent="0.25">
      <c r="A6" s="56" t="s">
        <v>3</v>
      </c>
      <c r="B6" s="56"/>
      <c r="C6" s="56"/>
      <c r="D6" s="56"/>
      <c r="E6" s="56"/>
    </row>
    <row r="7" spans="1:5" x14ac:dyDescent="0.25">
      <c r="A7" s="2"/>
      <c r="B7" s="2"/>
      <c r="C7" s="2"/>
      <c r="D7" s="2"/>
      <c r="E7" s="2"/>
    </row>
    <row r="8" spans="1:5" x14ac:dyDescent="0.25">
      <c r="A8" s="2"/>
      <c r="B8" s="2"/>
      <c r="C8" s="2"/>
      <c r="D8" s="2"/>
      <c r="E8" s="2"/>
    </row>
    <row r="10" spans="1:5" x14ac:dyDescent="0.25">
      <c r="A10" s="32" t="s">
        <v>4</v>
      </c>
      <c r="B10" s="32"/>
      <c r="C10" s="33"/>
      <c r="D10" s="34" t="s">
        <v>5</v>
      </c>
      <c r="E10" s="34" t="s">
        <v>6</v>
      </c>
    </row>
    <row r="11" spans="1:5" x14ac:dyDescent="0.25">
      <c r="A11" s="3" t="s">
        <v>7</v>
      </c>
      <c r="E11" s="5">
        <f>+D12+D15</f>
        <v>3986063.51</v>
      </c>
    </row>
    <row r="12" spans="1:5" x14ac:dyDescent="0.25">
      <c r="B12" s="3" t="s">
        <v>8</v>
      </c>
      <c r="D12" s="5">
        <f>SUM(D13:D14)</f>
        <v>3975974.09</v>
      </c>
    </row>
    <row r="13" spans="1:5" x14ac:dyDescent="0.25">
      <c r="C13" t="s">
        <v>9</v>
      </c>
      <c r="D13" s="4">
        <v>3975955.31</v>
      </c>
    </row>
    <row r="14" spans="1:5" x14ac:dyDescent="0.25">
      <c r="C14" t="s">
        <v>10</v>
      </c>
      <c r="D14" s="4">
        <v>18.78</v>
      </c>
    </row>
    <row r="15" spans="1:5" x14ac:dyDescent="0.25">
      <c r="B15" s="3" t="s">
        <v>11</v>
      </c>
      <c r="D15" s="5">
        <f>SUM(D16:D17)</f>
        <v>10089.42</v>
      </c>
    </row>
    <row r="16" spans="1:5" x14ac:dyDescent="0.25">
      <c r="C16" t="s">
        <v>12</v>
      </c>
      <c r="D16" s="6">
        <v>10000</v>
      </c>
    </row>
    <row r="17" spans="1:5" x14ac:dyDescent="0.25">
      <c r="C17" t="s">
        <v>13</v>
      </c>
      <c r="D17" s="6">
        <v>89.42</v>
      </c>
    </row>
    <row r="18" spans="1:5" x14ac:dyDescent="0.25">
      <c r="B18" s="3" t="s">
        <v>14</v>
      </c>
      <c r="D18" s="7">
        <v>0</v>
      </c>
    </row>
    <row r="19" spans="1:5" x14ac:dyDescent="0.25">
      <c r="A19" s="3" t="s">
        <v>15</v>
      </c>
      <c r="D19" s="5"/>
      <c r="E19" s="5">
        <f>+D20+D22</f>
        <v>1593125.07</v>
      </c>
    </row>
    <row r="20" spans="1:5" x14ac:dyDescent="0.25">
      <c r="B20" s="3" t="s">
        <v>16</v>
      </c>
      <c r="D20" s="5">
        <f>SUM(D21)</f>
        <v>1500000</v>
      </c>
    </row>
    <row r="21" spans="1:5" x14ac:dyDescent="0.25">
      <c r="C21" t="s">
        <v>17</v>
      </c>
      <c r="D21" s="4">
        <v>1500000</v>
      </c>
    </row>
    <row r="22" spans="1:5" x14ac:dyDescent="0.25">
      <c r="B22" s="3" t="s">
        <v>18</v>
      </c>
      <c r="D22" s="5">
        <f>SUM(D23:D26)</f>
        <v>93125.07</v>
      </c>
    </row>
    <row r="23" spans="1:5" x14ac:dyDescent="0.25">
      <c r="C23" t="s">
        <v>19</v>
      </c>
      <c r="D23" s="4">
        <v>55218.41</v>
      </c>
    </row>
    <row r="24" spans="1:5" x14ac:dyDescent="0.25">
      <c r="C24" t="s">
        <v>20</v>
      </c>
      <c r="D24" s="4">
        <v>12750</v>
      </c>
    </row>
    <row r="25" spans="1:5" x14ac:dyDescent="0.25">
      <c r="C25" t="s">
        <v>21</v>
      </c>
      <c r="D25" s="4">
        <v>45789.62</v>
      </c>
    </row>
    <row r="26" spans="1:5" x14ac:dyDescent="0.25">
      <c r="C26" t="s">
        <v>22</v>
      </c>
      <c r="D26" s="4">
        <v>-20632.96</v>
      </c>
    </row>
    <row r="27" spans="1:5" x14ac:dyDescent="0.25">
      <c r="A27" s="3" t="s">
        <v>23</v>
      </c>
      <c r="E27" s="5">
        <f>+D28</f>
        <v>45349.59</v>
      </c>
    </row>
    <row r="28" spans="1:5" x14ac:dyDescent="0.25">
      <c r="B28" s="3" t="s">
        <v>24</v>
      </c>
      <c r="D28" s="5">
        <f>SUM(D29:D33)</f>
        <v>45349.59</v>
      </c>
    </row>
    <row r="29" spans="1:5" x14ac:dyDescent="0.25">
      <c r="C29" t="s">
        <v>25</v>
      </c>
      <c r="D29" s="4">
        <v>1459.41</v>
      </c>
    </row>
    <row r="30" spans="1:5" x14ac:dyDescent="0.25">
      <c r="C30" t="s">
        <v>26</v>
      </c>
      <c r="D30" s="4">
        <v>14025.45</v>
      </c>
    </row>
    <row r="31" spans="1:5" x14ac:dyDescent="0.25">
      <c r="C31" t="s">
        <v>27</v>
      </c>
      <c r="D31" s="4">
        <v>16073.6</v>
      </c>
    </row>
    <row r="32" spans="1:5" x14ac:dyDescent="0.25">
      <c r="C32" t="s">
        <v>28</v>
      </c>
      <c r="D32" s="4">
        <v>10094.68</v>
      </c>
    </row>
    <row r="33" spans="1:5" x14ac:dyDescent="0.25">
      <c r="C33" t="s">
        <v>29</v>
      </c>
      <c r="D33" s="4">
        <v>3696.45</v>
      </c>
    </row>
    <row r="34" spans="1:5" x14ac:dyDescent="0.25">
      <c r="A34" s="3" t="s">
        <v>30</v>
      </c>
      <c r="D34" s="5"/>
      <c r="E34" s="5">
        <f>+D35</f>
        <v>619192.26</v>
      </c>
    </row>
    <row r="35" spans="1:5" x14ac:dyDescent="0.25">
      <c r="B35" s="3" t="s">
        <v>31</v>
      </c>
      <c r="D35" s="5">
        <f>SUM(D36:D39)</f>
        <v>619192.26</v>
      </c>
    </row>
    <row r="36" spans="1:5" x14ac:dyDescent="0.25">
      <c r="C36" t="s">
        <v>32</v>
      </c>
      <c r="D36" s="4">
        <v>134213.07999999999</v>
      </c>
    </row>
    <row r="37" spans="1:5" x14ac:dyDescent="0.25">
      <c r="C37" t="s">
        <v>33</v>
      </c>
      <c r="D37" s="4">
        <v>338887</v>
      </c>
    </row>
    <row r="38" spans="1:5" x14ac:dyDescent="0.25">
      <c r="C38" t="s">
        <v>34</v>
      </c>
      <c r="D38" s="4">
        <v>336091.94</v>
      </c>
    </row>
    <row r="39" spans="1:5" x14ac:dyDescent="0.25">
      <c r="C39" t="s">
        <v>35</v>
      </c>
      <c r="D39" s="4">
        <v>-189999.76</v>
      </c>
    </row>
    <row r="40" spans="1:5" x14ac:dyDescent="0.25">
      <c r="A40" s="3" t="s">
        <v>36</v>
      </c>
      <c r="D40" s="5"/>
      <c r="E40" s="5">
        <f>+D41</f>
        <v>476198.53999999992</v>
      </c>
    </row>
    <row r="41" spans="1:5" x14ac:dyDescent="0.25">
      <c r="B41" s="3" t="s">
        <v>37</v>
      </c>
      <c r="D41" s="5">
        <f>SUM(D42:D44)</f>
        <v>476198.53999999992</v>
      </c>
    </row>
    <row r="42" spans="1:5" x14ac:dyDescent="0.25">
      <c r="C42" t="s">
        <v>32</v>
      </c>
      <c r="D42" s="4">
        <v>264799.98</v>
      </c>
    </row>
    <row r="43" spans="1:5" x14ac:dyDescent="0.25">
      <c r="C43" t="s">
        <v>34</v>
      </c>
      <c r="D43" s="4">
        <v>209580.96</v>
      </c>
    </row>
    <row r="44" spans="1:5" x14ac:dyDescent="0.25">
      <c r="C44" t="s">
        <v>38</v>
      </c>
      <c r="D44" s="4">
        <v>1817.6</v>
      </c>
    </row>
    <row r="45" spans="1:5" ht="15.75" thickBot="1" x14ac:dyDescent="0.3">
      <c r="A45" s="3" t="s">
        <v>39</v>
      </c>
      <c r="E45" s="8">
        <f>SUM(E11:E44)</f>
        <v>6719928.9699999997</v>
      </c>
    </row>
    <row r="46" spans="1:5" ht="15.75" thickTop="1" x14ac:dyDescent="0.25"/>
    <row r="47" spans="1:5" x14ac:dyDescent="0.25">
      <c r="A47" s="32" t="s">
        <v>40</v>
      </c>
      <c r="B47" s="32"/>
      <c r="C47" s="33"/>
      <c r="D47" s="54"/>
      <c r="E47" s="35">
        <f>+D48+D51</f>
        <v>245121.43</v>
      </c>
    </row>
    <row r="48" spans="1:5" x14ac:dyDescent="0.25">
      <c r="B48" s="3" t="s">
        <v>41</v>
      </c>
      <c r="D48" s="5">
        <f>SUM(D49:D50)</f>
        <v>22184.65</v>
      </c>
    </row>
    <row r="49" spans="1:5" x14ac:dyDescent="0.25">
      <c r="C49" t="s">
        <v>42</v>
      </c>
      <c r="D49" s="4">
        <v>20528.98</v>
      </c>
    </row>
    <row r="50" spans="1:5" x14ac:dyDescent="0.25">
      <c r="C50" t="s">
        <v>43</v>
      </c>
      <c r="D50" s="4">
        <v>1655.67</v>
      </c>
    </row>
    <row r="51" spans="1:5" x14ac:dyDescent="0.25">
      <c r="B51" s="3" t="s">
        <v>44</v>
      </c>
      <c r="D51" s="5">
        <f>SUM(D52:D54)</f>
        <v>222936.78</v>
      </c>
    </row>
    <row r="52" spans="1:5" x14ac:dyDescent="0.25">
      <c r="C52" t="s">
        <v>216</v>
      </c>
      <c r="D52" s="6">
        <v>87714.66</v>
      </c>
    </row>
    <row r="53" spans="1:5" x14ac:dyDescent="0.25">
      <c r="C53" t="s">
        <v>230</v>
      </c>
      <c r="D53" s="6">
        <v>117196.15</v>
      </c>
    </row>
    <row r="54" spans="1:5" x14ac:dyDescent="0.25">
      <c r="C54" t="s">
        <v>221</v>
      </c>
      <c r="D54" s="6">
        <v>18025.97</v>
      </c>
    </row>
    <row r="55" spans="1:5" x14ac:dyDescent="0.25">
      <c r="A55" s="3" t="s">
        <v>45</v>
      </c>
      <c r="E55" s="5">
        <f>+D56</f>
        <v>474174.18</v>
      </c>
    </row>
    <row r="56" spans="1:5" x14ac:dyDescent="0.25">
      <c r="B56" s="3" t="s">
        <v>46</v>
      </c>
      <c r="D56" s="5">
        <f>SUM(D57:D58)</f>
        <v>474174.18</v>
      </c>
    </row>
    <row r="57" spans="1:5" x14ac:dyDescent="0.25">
      <c r="C57" t="s">
        <v>47</v>
      </c>
      <c r="D57" s="4">
        <v>460361.45</v>
      </c>
    </row>
    <row r="58" spans="1:5" x14ac:dyDescent="0.25">
      <c r="C58" t="s">
        <v>48</v>
      </c>
      <c r="D58" s="4">
        <v>13812.73</v>
      </c>
    </row>
    <row r="59" spans="1:5" x14ac:dyDescent="0.25">
      <c r="A59" s="3" t="s">
        <v>49</v>
      </c>
      <c r="E59" s="5">
        <f>+D60</f>
        <v>4089404.97</v>
      </c>
    </row>
    <row r="60" spans="1:5" x14ac:dyDescent="0.25">
      <c r="B60" s="3" t="s">
        <v>50</v>
      </c>
      <c r="D60" s="5">
        <f>+D61</f>
        <v>4089404.97</v>
      </c>
    </row>
    <row r="61" spans="1:5" x14ac:dyDescent="0.25">
      <c r="C61" t="s">
        <v>51</v>
      </c>
      <c r="D61" s="4">
        <v>4089404.97</v>
      </c>
    </row>
    <row r="62" spans="1:5" x14ac:dyDescent="0.25">
      <c r="B62" s="3" t="s">
        <v>52</v>
      </c>
      <c r="D62" s="5">
        <v>1911228.39</v>
      </c>
      <c r="E62" s="5">
        <f>+D62</f>
        <v>1911228.39</v>
      </c>
    </row>
    <row r="63" spans="1:5" x14ac:dyDescent="0.25">
      <c r="D63" s="5"/>
    </row>
    <row r="64" spans="1:5" ht="15.75" thickBot="1" x14ac:dyDescent="0.3">
      <c r="A64" s="3" t="s">
        <v>53</v>
      </c>
      <c r="E64" s="8">
        <f>SUM(E47:E62)</f>
        <v>6719928.9699999997</v>
      </c>
    </row>
    <row r="65" spans="1:6" ht="15.75" thickTop="1" x14ac:dyDescent="0.25"/>
    <row r="73" spans="1:6" x14ac:dyDescent="0.25">
      <c r="A73" s="51" t="s">
        <v>233</v>
      </c>
      <c r="B73"/>
      <c r="D73" s="4" t="s">
        <v>235</v>
      </c>
      <c r="E73" s="4"/>
      <c r="F73" s="4"/>
    </row>
    <row r="74" spans="1:6" x14ac:dyDescent="0.25">
      <c r="A74" s="51" t="s">
        <v>234</v>
      </c>
      <c r="B74"/>
      <c r="D74" s="4" t="s">
        <v>236</v>
      </c>
      <c r="E74" s="4"/>
      <c r="F74" s="4"/>
    </row>
  </sheetData>
  <mergeCells count="5">
    <mergeCell ref="A1:E1"/>
    <mergeCell ref="A2:E2"/>
    <mergeCell ref="A3:E3"/>
    <mergeCell ref="A4:E4"/>
    <mergeCell ref="A6:E6"/>
  </mergeCells>
  <pageMargins left="0.55118110236220474" right="0.15748031496062992" top="0.27559055118110237" bottom="0.27559055118110237" header="0.31496062992125984" footer="0.31496062992125984"/>
  <pageSetup orientation="portrait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view="pageBreakPreview" zoomScale="85" zoomScaleNormal="100" zoomScaleSheetLayoutView="85" workbookViewId="0">
      <selection activeCell="I18" sqref="I18"/>
    </sheetView>
  </sheetViews>
  <sheetFormatPr baseColWidth="10" defaultRowHeight="15" x14ac:dyDescent="0.25"/>
  <cols>
    <col min="1" max="1" width="5.42578125" style="3" customWidth="1"/>
    <col min="2" max="2" width="49.28515625" bestFit="1" customWidth="1"/>
    <col min="3" max="3" width="20.42578125" style="4" customWidth="1"/>
    <col min="4" max="4" width="3.5703125" customWidth="1"/>
    <col min="5" max="5" width="5.28515625" style="3" customWidth="1"/>
    <col min="6" max="6" width="38.7109375" customWidth="1"/>
    <col min="7" max="7" width="18.5703125" style="4" customWidth="1"/>
  </cols>
  <sheetData>
    <row r="1" spans="1:7" x14ac:dyDescent="0.25">
      <c r="A1" s="55" t="s">
        <v>0</v>
      </c>
      <c r="B1" s="55"/>
      <c r="C1" s="55"/>
      <c r="D1" s="55"/>
      <c r="E1" s="55"/>
      <c r="F1" s="55"/>
      <c r="G1" s="55"/>
    </row>
    <row r="2" spans="1:7" x14ac:dyDescent="0.25">
      <c r="A2" s="55" t="s">
        <v>166</v>
      </c>
      <c r="B2" s="55"/>
      <c r="C2" s="55"/>
      <c r="D2" s="55"/>
      <c r="E2" s="55"/>
      <c r="F2" s="55"/>
      <c r="G2" s="55"/>
    </row>
    <row r="3" spans="1:7" x14ac:dyDescent="0.25">
      <c r="A3" s="55" t="s">
        <v>201</v>
      </c>
      <c r="B3" s="55"/>
      <c r="C3" s="55"/>
      <c r="D3" s="55"/>
      <c r="E3" s="55"/>
      <c r="F3" s="55"/>
      <c r="G3" s="55"/>
    </row>
    <row r="4" spans="1:7" x14ac:dyDescent="0.25">
      <c r="A4" s="55" t="s">
        <v>2</v>
      </c>
      <c r="B4" s="55"/>
      <c r="C4" s="55"/>
      <c r="D4" s="55"/>
      <c r="E4" s="55"/>
      <c r="F4" s="55"/>
      <c r="G4" s="55"/>
    </row>
    <row r="5" spans="1:7" x14ac:dyDescent="0.25">
      <c r="A5" s="1"/>
      <c r="B5" s="1"/>
      <c r="C5" s="1"/>
      <c r="D5" s="1"/>
      <c r="E5" s="1"/>
    </row>
    <row r="6" spans="1:7" x14ac:dyDescent="0.25">
      <c r="A6" s="56" t="s">
        <v>3</v>
      </c>
      <c r="B6" s="56"/>
      <c r="C6" s="56"/>
      <c r="D6" s="56"/>
      <c r="E6" s="56"/>
    </row>
    <row r="7" spans="1:7" x14ac:dyDescent="0.25">
      <c r="A7" s="2"/>
      <c r="B7" s="2"/>
      <c r="C7" s="2"/>
      <c r="D7" s="2"/>
      <c r="E7" s="2"/>
    </row>
    <row r="8" spans="1:7" x14ac:dyDescent="0.25">
      <c r="A8" s="2"/>
      <c r="B8" s="2"/>
      <c r="C8" s="2"/>
      <c r="D8" s="2"/>
      <c r="E8" s="2"/>
    </row>
    <row r="9" spans="1:7" x14ac:dyDescent="0.25">
      <c r="A9" s="32" t="s">
        <v>167</v>
      </c>
      <c r="B9" s="33"/>
      <c r="C9" s="35" t="s">
        <v>229</v>
      </c>
      <c r="E9" s="32" t="s">
        <v>168</v>
      </c>
      <c r="F9" s="33"/>
      <c r="G9" s="35" t="s">
        <v>229</v>
      </c>
    </row>
    <row r="10" spans="1:7" x14ac:dyDescent="0.25">
      <c r="A10" s="3" t="s">
        <v>169</v>
      </c>
      <c r="C10" s="5">
        <f>SUM(C11:C16)</f>
        <v>1442884.8799999997</v>
      </c>
      <c r="E10" s="3" t="s">
        <v>170</v>
      </c>
      <c r="G10" s="5">
        <f>SUM(G11)</f>
        <v>15719.19</v>
      </c>
    </row>
    <row r="11" spans="1:7" x14ac:dyDescent="0.25">
      <c r="B11" t="s">
        <v>171</v>
      </c>
      <c r="C11" s="4">
        <v>3445</v>
      </c>
      <c r="F11" t="s">
        <v>172</v>
      </c>
      <c r="G11" s="4">
        <v>15719.19</v>
      </c>
    </row>
    <row r="12" spans="1:7" x14ac:dyDescent="0.25">
      <c r="B12" t="s">
        <v>173</v>
      </c>
      <c r="C12" s="4">
        <v>1283657.6299999999</v>
      </c>
      <c r="E12" s="3" t="s">
        <v>174</v>
      </c>
      <c r="G12" s="5">
        <f>SUM(G13)</f>
        <v>2387.64</v>
      </c>
    </row>
    <row r="13" spans="1:7" x14ac:dyDescent="0.25">
      <c r="B13" t="s">
        <v>175</v>
      </c>
      <c r="C13" s="4">
        <v>57551.46</v>
      </c>
      <c r="F13" t="s">
        <v>147</v>
      </c>
      <c r="G13" s="4">
        <v>2387.64</v>
      </c>
    </row>
    <row r="14" spans="1:7" x14ac:dyDescent="0.25">
      <c r="B14" t="s">
        <v>177</v>
      </c>
      <c r="C14" s="4">
        <v>73500.649999999994</v>
      </c>
      <c r="E14" s="3" t="s">
        <v>176</v>
      </c>
      <c r="G14" s="5">
        <f>SUM(G15:G16)</f>
        <v>4073775.19</v>
      </c>
    </row>
    <row r="15" spans="1:7" x14ac:dyDescent="0.25">
      <c r="B15" t="s">
        <v>68</v>
      </c>
      <c r="C15" s="4">
        <v>24600</v>
      </c>
      <c r="F15" t="s">
        <v>178</v>
      </c>
      <c r="G15" s="4">
        <v>1107665.56</v>
      </c>
    </row>
    <row r="16" spans="1:7" x14ac:dyDescent="0.25">
      <c r="B16" t="s">
        <v>70</v>
      </c>
      <c r="C16" s="4">
        <v>130.13999999999999</v>
      </c>
      <c r="F16" t="s">
        <v>121</v>
      </c>
      <c r="G16" s="4">
        <v>2966109.63</v>
      </c>
    </row>
    <row r="17" spans="1:7" x14ac:dyDescent="0.25">
      <c r="A17" s="3" t="s">
        <v>180</v>
      </c>
      <c r="C17" s="5">
        <f>SUM(C18:C32)</f>
        <v>645547.69999999995</v>
      </c>
      <c r="E17" s="3" t="s">
        <v>179</v>
      </c>
      <c r="G17" s="5">
        <f>SUM(G18:G20)</f>
        <v>11121.380000000001</v>
      </c>
    </row>
    <row r="18" spans="1:7" x14ac:dyDescent="0.25">
      <c r="B18" t="s">
        <v>181</v>
      </c>
      <c r="C18" s="4">
        <v>16533.580000000002</v>
      </c>
      <c r="F18" t="s">
        <v>150</v>
      </c>
      <c r="G18" s="4">
        <v>2569.96</v>
      </c>
    </row>
    <row r="19" spans="1:7" x14ac:dyDescent="0.25">
      <c r="B19" t="s">
        <v>76</v>
      </c>
      <c r="C19" s="4">
        <v>180.76</v>
      </c>
      <c r="F19" t="s">
        <v>182</v>
      </c>
      <c r="G19" s="4">
        <v>272.17</v>
      </c>
    </row>
    <row r="20" spans="1:7" x14ac:dyDescent="0.25">
      <c r="B20" t="s">
        <v>26</v>
      </c>
      <c r="C20" s="4">
        <v>14021.33</v>
      </c>
      <c r="F20" t="s">
        <v>183</v>
      </c>
      <c r="G20" s="4">
        <v>8279.25</v>
      </c>
    </row>
    <row r="21" spans="1:7" x14ac:dyDescent="0.25">
      <c r="B21" t="s">
        <v>185</v>
      </c>
      <c r="C21" s="4">
        <v>4393.8</v>
      </c>
      <c r="E21" s="58" t="s">
        <v>184</v>
      </c>
      <c r="F21" s="59"/>
      <c r="G21" s="21">
        <f>+G10+G12+G14+G17</f>
        <v>4103003.4</v>
      </c>
    </row>
    <row r="22" spans="1:7" x14ac:dyDescent="0.25">
      <c r="B22" t="s">
        <v>27</v>
      </c>
      <c r="C22" s="4">
        <v>11539.28</v>
      </c>
    </row>
    <row r="23" spans="1:7" x14ac:dyDescent="0.25">
      <c r="B23" t="s">
        <v>186</v>
      </c>
      <c r="C23" s="4">
        <v>897.2</v>
      </c>
    </row>
    <row r="24" spans="1:7" x14ac:dyDescent="0.25">
      <c r="B24" t="s">
        <v>187</v>
      </c>
      <c r="C24" s="4">
        <v>11039.7</v>
      </c>
    </row>
    <row r="25" spans="1:7" x14ac:dyDescent="0.25">
      <c r="B25" t="s">
        <v>91</v>
      </c>
      <c r="C25" s="4">
        <v>7825.74</v>
      </c>
    </row>
    <row r="26" spans="1:7" x14ac:dyDescent="0.25">
      <c r="B26" t="s">
        <v>92</v>
      </c>
      <c r="C26" s="4">
        <v>49671.89</v>
      </c>
    </row>
    <row r="27" spans="1:7" x14ac:dyDescent="0.25">
      <c r="B27" t="s">
        <v>188</v>
      </c>
      <c r="C27" s="4">
        <v>18885.07</v>
      </c>
    </row>
    <row r="28" spans="1:7" x14ac:dyDescent="0.25">
      <c r="B28" t="s">
        <v>189</v>
      </c>
      <c r="C28" s="4">
        <v>158870.25</v>
      </c>
    </row>
    <row r="29" spans="1:7" x14ac:dyDescent="0.25">
      <c r="B29" t="s">
        <v>190</v>
      </c>
      <c r="C29" s="4">
        <v>144775.29999999999</v>
      </c>
    </row>
    <row r="30" spans="1:7" x14ac:dyDescent="0.25">
      <c r="B30" t="s">
        <v>191</v>
      </c>
      <c r="C30" s="4">
        <v>171256.05</v>
      </c>
    </row>
    <row r="31" spans="1:7" x14ac:dyDescent="0.25">
      <c r="B31" t="s">
        <v>110</v>
      </c>
      <c r="C31" s="4">
        <v>13056.96</v>
      </c>
    </row>
    <row r="32" spans="1:7" x14ac:dyDescent="0.25">
      <c r="B32" t="s">
        <v>192</v>
      </c>
      <c r="C32" s="4">
        <v>22600.79</v>
      </c>
    </row>
    <row r="33" spans="1:3" x14ac:dyDescent="0.25">
      <c r="A33" s="3" t="s">
        <v>193</v>
      </c>
      <c r="C33" s="5">
        <f>SUM(C34:C35)</f>
        <v>20439.5</v>
      </c>
    </row>
    <row r="34" spans="1:3" x14ac:dyDescent="0.25">
      <c r="B34" t="s">
        <v>194</v>
      </c>
      <c r="C34" s="4">
        <v>13409.3</v>
      </c>
    </row>
    <row r="35" spans="1:3" x14ac:dyDescent="0.25">
      <c r="B35" t="s">
        <v>195</v>
      </c>
      <c r="C35" s="4">
        <v>7030.2</v>
      </c>
    </row>
    <row r="36" spans="1:3" x14ac:dyDescent="0.25">
      <c r="A36" s="3" t="s">
        <v>119</v>
      </c>
      <c r="C36" s="5">
        <f>SUM(C37:C38)</f>
        <v>64529.119999999995</v>
      </c>
    </row>
    <row r="37" spans="1:3" x14ac:dyDescent="0.25">
      <c r="B37" t="s">
        <v>196</v>
      </c>
      <c r="C37" s="4">
        <v>63753.67</v>
      </c>
    </row>
    <row r="38" spans="1:3" x14ac:dyDescent="0.25">
      <c r="B38" t="s">
        <v>120</v>
      </c>
      <c r="C38" s="4">
        <v>775.45</v>
      </c>
    </row>
    <row r="39" spans="1:3" x14ac:dyDescent="0.25">
      <c r="A39" s="3" t="s">
        <v>197</v>
      </c>
      <c r="C39" s="5">
        <f>SUM(C40:C41)</f>
        <v>18373.810000000001</v>
      </c>
    </row>
    <row r="40" spans="1:3" x14ac:dyDescent="0.25">
      <c r="B40" t="s">
        <v>202</v>
      </c>
      <c r="C40" s="5">
        <v>7.66</v>
      </c>
    </row>
    <row r="41" spans="1:3" x14ac:dyDescent="0.25">
      <c r="B41" t="s">
        <v>183</v>
      </c>
      <c r="C41" s="4">
        <v>18366.150000000001</v>
      </c>
    </row>
    <row r="42" spans="1:3" x14ac:dyDescent="0.25">
      <c r="A42" s="57" t="s">
        <v>198</v>
      </c>
      <c r="B42" s="57"/>
      <c r="C42" s="5">
        <f>+C39+C36+C33+C17+C10</f>
        <v>2191775.0099999998</v>
      </c>
    </row>
    <row r="43" spans="1:3" x14ac:dyDescent="0.25">
      <c r="A43" s="57" t="s">
        <v>199</v>
      </c>
      <c r="B43" s="57"/>
      <c r="C43" s="5">
        <f>+G21-C42</f>
        <v>1911228.3900000001</v>
      </c>
    </row>
    <row r="44" spans="1:3" x14ac:dyDescent="0.25">
      <c r="A44" s="57" t="s">
        <v>200</v>
      </c>
      <c r="B44" s="58"/>
      <c r="C44" s="21">
        <f>+C42+C43</f>
        <v>4103003.4</v>
      </c>
    </row>
    <row r="54" spans="1:6" x14ac:dyDescent="0.25">
      <c r="A54" s="51" t="s">
        <v>233</v>
      </c>
      <c r="C54"/>
      <c r="D54" s="4"/>
      <c r="E54" s="4" t="s">
        <v>235</v>
      </c>
      <c r="F54" s="4"/>
    </row>
    <row r="55" spans="1:6" x14ac:dyDescent="0.25">
      <c r="A55" s="51" t="s">
        <v>234</v>
      </c>
      <c r="C55"/>
      <c r="D55" s="4"/>
      <c r="E55" s="4" t="s">
        <v>236</v>
      </c>
      <c r="F55" s="4"/>
    </row>
  </sheetData>
  <mergeCells count="9">
    <mergeCell ref="A43:B43"/>
    <mergeCell ref="A44:B44"/>
    <mergeCell ref="E21:F21"/>
    <mergeCell ref="A1:G1"/>
    <mergeCell ref="A2:G2"/>
    <mergeCell ref="A3:G3"/>
    <mergeCell ref="A4:G4"/>
    <mergeCell ref="A6:E6"/>
    <mergeCell ref="A42:B42"/>
  </mergeCells>
  <pageMargins left="0.19685039370078741" right="0.15748031496062992" top="0.23622047244094491" bottom="0.15748031496062992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view="pageBreakPreview" topLeftCell="A4" zoomScaleNormal="100" zoomScaleSheetLayoutView="100" workbookViewId="0">
      <selection activeCell="B16" sqref="B16"/>
    </sheetView>
  </sheetViews>
  <sheetFormatPr baseColWidth="10" defaultRowHeight="15" x14ac:dyDescent="0.25"/>
  <cols>
    <col min="1" max="1" width="9.42578125" style="3" customWidth="1"/>
    <col min="2" max="2" width="64.85546875" customWidth="1"/>
    <col min="3" max="3" width="20" style="4" customWidth="1"/>
  </cols>
  <sheetData>
    <row r="1" spans="1:7" x14ac:dyDescent="0.25">
      <c r="A1" s="55" t="s">
        <v>0</v>
      </c>
      <c r="B1" s="55"/>
      <c r="C1" s="55"/>
      <c r="D1" s="22"/>
      <c r="E1" s="22"/>
      <c r="F1" s="22"/>
      <c r="G1" s="22"/>
    </row>
    <row r="2" spans="1:7" x14ac:dyDescent="0.25">
      <c r="A2" s="55" t="s">
        <v>203</v>
      </c>
      <c r="B2" s="55"/>
      <c r="C2" s="55"/>
      <c r="D2" s="22"/>
      <c r="E2" s="22"/>
      <c r="F2" s="22"/>
      <c r="G2" s="22"/>
    </row>
    <row r="3" spans="1:7" x14ac:dyDescent="0.25">
      <c r="A3" s="55" t="s">
        <v>201</v>
      </c>
      <c r="B3" s="55"/>
      <c r="C3" s="55"/>
      <c r="D3" s="22"/>
      <c r="E3" s="22"/>
      <c r="F3" s="22"/>
      <c r="G3" s="22"/>
    </row>
    <row r="4" spans="1:7" x14ac:dyDescent="0.25">
      <c r="A4" s="55" t="s">
        <v>2</v>
      </c>
      <c r="B4" s="55"/>
      <c r="C4" s="55"/>
      <c r="D4" s="22"/>
      <c r="E4" s="22"/>
      <c r="F4" s="22"/>
      <c r="G4" s="22"/>
    </row>
    <row r="5" spans="1:7" x14ac:dyDescent="0.25">
      <c r="A5" s="1"/>
      <c r="B5" s="1"/>
      <c r="C5" s="1"/>
      <c r="D5" s="1"/>
      <c r="E5" s="1"/>
      <c r="G5" s="4"/>
    </row>
    <row r="6" spans="1:7" x14ac:dyDescent="0.25">
      <c r="A6" s="56" t="s">
        <v>3</v>
      </c>
      <c r="B6" s="56"/>
      <c r="C6" s="56"/>
      <c r="D6" s="56"/>
      <c r="E6" s="56"/>
      <c r="G6" s="4"/>
    </row>
    <row r="9" spans="1:7" x14ac:dyDescent="0.25">
      <c r="A9" s="60" t="s">
        <v>204</v>
      </c>
      <c r="B9" s="60"/>
      <c r="C9" s="37" t="s">
        <v>229</v>
      </c>
    </row>
    <row r="10" spans="1:7" x14ac:dyDescent="0.25">
      <c r="A10" s="32" t="s">
        <v>205</v>
      </c>
      <c r="B10" s="33"/>
      <c r="C10" s="35">
        <f>SUM(C11)</f>
        <v>3646815.06</v>
      </c>
    </row>
    <row r="11" spans="1:7" x14ac:dyDescent="0.25">
      <c r="B11" t="s">
        <v>205</v>
      </c>
      <c r="C11" s="4">
        <v>3646815.06</v>
      </c>
    </row>
    <row r="12" spans="1:7" x14ac:dyDescent="0.25">
      <c r="A12" s="32" t="s">
        <v>206</v>
      </c>
      <c r="B12" s="33"/>
      <c r="C12" s="35">
        <f>+C13-C14</f>
        <v>311462.55000000028</v>
      </c>
    </row>
    <row r="13" spans="1:7" x14ac:dyDescent="0.25">
      <c r="B13" t="s">
        <v>207</v>
      </c>
      <c r="C13" s="4">
        <f>+'COMP_FLUJO DE FONDOS '!C11</f>
        <v>4102731.23</v>
      </c>
    </row>
    <row r="14" spans="1:7" x14ac:dyDescent="0.25">
      <c r="B14" t="s">
        <v>208</v>
      </c>
      <c r="C14" s="4">
        <f>+'COMP_FLUJO DE FONDOS '!G11</f>
        <v>3791268.6799999997</v>
      </c>
    </row>
    <row r="15" spans="1:7" x14ac:dyDescent="0.25">
      <c r="A15" s="32" t="s">
        <v>209</v>
      </c>
      <c r="B15" s="33"/>
      <c r="C15" s="35">
        <f>+C16-C17</f>
        <v>17696.48</v>
      </c>
    </row>
    <row r="16" spans="1:7" x14ac:dyDescent="0.25">
      <c r="B16" t="s">
        <v>240</v>
      </c>
      <c r="C16" s="4">
        <f>+'COMP_FLUJO DE FONDOS '!C16</f>
        <v>40208.25</v>
      </c>
    </row>
    <row r="17" spans="1:6" x14ac:dyDescent="0.25">
      <c r="B17" t="s">
        <v>241</v>
      </c>
      <c r="C17" s="4">
        <f>+'COMP_FLUJO DE FONDOS '!G19</f>
        <v>22511.77</v>
      </c>
    </row>
    <row r="18" spans="1:6" x14ac:dyDescent="0.25">
      <c r="A18" s="32" t="s">
        <v>210</v>
      </c>
      <c r="B18" s="33"/>
      <c r="C18" s="35">
        <f>+C10+C12+C15</f>
        <v>3975974.0900000003</v>
      </c>
    </row>
    <row r="27" spans="1:6" x14ac:dyDescent="0.25">
      <c r="A27" s="51" t="s">
        <v>237</v>
      </c>
      <c r="D27" s="4"/>
      <c r="E27" s="4"/>
      <c r="F27" s="4"/>
    </row>
    <row r="28" spans="1:6" x14ac:dyDescent="0.25">
      <c r="A28" s="61" t="s">
        <v>238</v>
      </c>
      <c r="B28" s="61"/>
      <c r="C28" s="61"/>
      <c r="D28" s="4"/>
      <c r="E28" s="4"/>
      <c r="F28" s="4"/>
    </row>
  </sheetData>
  <mergeCells count="7">
    <mergeCell ref="A9:B9"/>
    <mergeCell ref="A28:C28"/>
    <mergeCell ref="A1:C1"/>
    <mergeCell ref="A2:C2"/>
    <mergeCell ref="A3:C3"/>
    <mergeCell ref="A4:C4"/>
    <mergeCell ref="A6:E6"/>
  </mergeCells>
  <pageMargins left="0.70866141732283472" right="0.17" top="0.27" bottom="0.31" header="0.31496062992125984" footer="0.31496062992125984"/>
  <pageSetup orientation="portrait" r:id="rId1"/>
  <colBreaks count="1" manualBreakCount="1">
    <brk id="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BreakPreview" zoomScale="85" zoomScaleNormal="100" zoomScaleSheetLayoutView="85" workbookViewId="0">
      <selection activeCell="J13" sqref="J13"/>
    </sheetView>
  </sheetViews>
  <sheetFormatPr baseColWidth="10" defaultRowHeight="15" x14ac:dyDescent="0.25"/>
  <cols>
    <col min="1" max="1" width="7" style="3" customWidth="1"/>
    <col min="2" max="2" width="45.7109375" customWidth="1"/>
    <col min="3" max="3" width="17.140625" style="4" customWidth="1"/>
    <col min="4" max="4" width="3.42578125" customWidth="1"/>
    <col min="5" max="5" width="5.7109375" customWidth="1"/>
    <col min="6" max="6" width="45.7109375" customWidth="1"/>
    <col min="7" max="7" width="17.140625" style="4" customWidth="1"/>
  </cols>
  <sheetData>
    <row r="1" spans="1:7" x14ac:dyDescent="0.25">
      <c r="A1" s="55" t="s">
        <v>0</v>
      </c>
      <c r="B1" s="55"/>
      <c r="C1" s="55"/>
      <c r="D1" s="55"/>
      <c r="E1" s="55"/>
      <c r="F1" s="55"/>
      <c r="G1" s="55"/>
    </row>
    <row r="2" spans="1:7" x14ac:dyDescent="0.25">
      <c r="A2" s="55" t="s">
        <v>211</v>
      </c>
      <c r="B2" s="55"/>
      <c r="C2" s="55"/>
      <c r="D2" s="55"/>
      <c r="E2" s="55"/>
      <c r="F2" s="55"/>
      <c r="G2" s="55"/>
    </row>
    <row r="3" spans="1:7" x14ac:dyDescent="0.25">
      <c r="A3" s="55" t="s">
        <v>201</v>
      </c>
      <c r="B3" s="55"/>
      <c r="C3" s="55"/>
      <c r="D3" s="55"/>
      <c r="E3" s="55"/>
      <c r="F3" s="55"/>
      <c r="G3" s="55"/>
    </row>
    <row r="4" spans="1:7" x14ac:dyDescent="0.25">
      <c r="A4" s="55" t="s">
        <v>2</v>
      </c>
      <c r="B4" s="55"/>
      <c r="C4" s="55"/>
      <c r="D4" s="55"/>
      <c r="E4" s="55"/>
      <c r="F4" s="55"/>
      <c r="G4" s="55"/>
    </row>
    <row r="5" spans="1:7" x14ac:dyDescent="0.25">
      <c r="A5" s="1"/>
      <c r="B5" s="1"/>
      <c r="C5" s="1"/>
      <c r="D5" s="1"/>
      <c r="E5" s="1"/>
    </row>
    <row r="6" spans="1:7" x14ac:dyDescent="0.25">
      <c r="A6" s="56" t="s">
        <v>3</v>
      </c>
      <c r="B6" s="56"/>
      <c r="C6" s="56"/>
      <c r="D6" s="56"/>
      <c r="E6" s="56"/>
    </row>
    <row r="9" spans="1:7" x14ac:dyDescent="0.25">
      <c r="A9" s="60" t="s">
        <v>212</v>
      </c>
      <c r="B9" s="60"/>
      <c r="C9" s="35" t="s">
        <v>229</v>
      </c>
      <c r="E9" s="60" t="s">
        <v>213</v>
      </c>
      <c r="F9" s="60"/>
      <c r="G9" s="35" t="s">
        <v>229</v>
      </c>
    </row>
    <row r="11" spans="1:7" x14ac:dyDescent="0.25">
      <c r="A11" s="32" t="s">
        <v>214</v>
      </c>
      <c r="B11" s="33"/>
      <c r="C11" s="35">
        <f>SUM(C12:C14)</f>
        <v>4102731.23</v>
      </c>
      <c r="E11" s="32" t="s">
        <v>214</v>
      </c>
      <c r="F11" s="33"/>
      <c r="G11" s="35">
        <f>SUM(G12:G17)</f>
        <v>3791268.6799999997</v>
      </c>
    </row>
    <row r="12" spans="1:7" x14ac:dyDescent="0.25">
      <c r="B12" t="s">
        <v>215</v>
      </c>
      <c r="C12" s="4">
        <v>4073775.19</v>
      </c>
      <c r="F12" t="s">
        <v>216</v>
      </c>
      <c r="G12" s="4">
        <v>1355170.22</v>
      </c>
    </row>
    <row r="13" spans="1:7" x14ac:dyDescent="0.25">
      <c r="B13" t="s">
        <v>217</v>
      </c>
      <c r="C13" s="4">
        <v>20676.79</v>
      </c>
      <c r="F13" t="s">
        <v>218</v>
      </c>
      <c r="G13" s="4">
        <v>547370.43999999994</v>
      </c>
    </row>
    <row r="14" spans="1:7" x14ac:dyDescent="0.25">
      <c r="B14" t="s">
        <v>220</v>
      </c>
      <c r="C14" s="4">
        <v>8279.25</v>
      </c>
      <c r="F14" t="s">
        <v>219</v>
      </c>
      <c r="G14" s="4">
        <v>36280.67</v>
      </c>
    </row>
    <row r="15" spans="1:7" x14ac:dyDescent="0.25">
      <c r="F15" t="s">
        <v>221</v>
      </c>
      <c r="G15" s="4">
        <v>51207.77</v>
      </c>
    </row>
    <row r="16" spans="1:7" x14ac:dyDescent="0.25">
      <c r="A16" s="32" t="s">
        <v>223</v>
      </c>
      <c r="B16" s="33"/>
      <c r="C16" s="35">
        <f>SUM(C17:C19)</f>
        <v>40208.25</v>
      </c>
      <c r="F16" t="s">
        <v>222</v>
      </c>
      <c r="G16" s="4">
        <v>1500000</v>
      </c>
    </row>
    <row r="17" spans="1:7" x14ac:dyDescent="0.25">
      <c r="B17" t="s">
        <v>225</v>
      </c>
      <c r="C17" s="4">
        <v>17144.080000000002</v>
      </c>
      <c r="F17" t="s">
        <v>224</v>
      </c>
      <c r="G17" s="4">
        <v>301239.58</v>
      </c>
    </row>
    <row r="18" spans="1:7" x14ac:dyDescent="0.25">
      <c r="B18" t="s">
        <v>42</v>
      </c>
      <c r="C18" s="4">
        <v>15528.98</v>
      </c>
    </row>
    <row r="19" spans="1:7" x14ac:dyDescent="0.25">
      <c r="B19" t="s">
        <v>43</v>
      </c>
      <c r="C19" s="4">
        <v>7535.19</v>
      </c>
      <c r="E19" s="32" t="s">
        <v>223</v>
      </c>
      <c r="F19" s="33"/>
      <c r="G19" s="35">
        <f>SUM(G20:G22)</f>
        <v>22511.77</v>
      </c>
    </row>
    <row r="20" spans="1:7" x14ac:dyDescent="0.25">
      <c r="F20" t="s">
        <v>13</v>
      </c>
      <c r="G20" s="4">
        <v>32.28</v>
      </c>
    </row>
    <row r="21" spans="1:7" x14ac:dyDescent="0.25">
      <c r="F21" t="s">
        <v>226</v>
      </c>
      <c r="G21" s="4">
        <v>16144.08</v>
      </c>
    </row>
    <row r="22" spans="1:7" x14ac:dyDescent="0.25">
      <c r="A22" s="36" t="s">
        <v>227</v>
      </c>
      <c r="B22" s="33"/>
      <c r="C22" s="35">
        <f>+C11+C16</f>
        <v>4142939.48</v>
      </c>
      <c r="F22" t="s">
        <v>43</v>
      </c>
      <c r="G22" s="4">
        <v>6335.41</v>
      </c>
    </row>
    <row r="24" spans="1:7" x14ac:dyDescent="0.25">
      <c r="E24" s="32" t="s">
        <v>239</v>
      </c>
      <c r="F24" s="33"/>
      <c r="G24" s="35">
        <f>+C22-G11-G19</f>
        <v>329159.03000000026</v>
      </c>
    </row>
    <row r="25" spans="1:7" x14ac:dyDescent="0.25">
      <c r="E25" s="36" t="s">
        <v>228</v>
      </c>
      <c r="F25" s="33"/>
      <c r="G25" s="35">
        <f>+G19+G11+G24</f>
        <v>4142939.48</v>
      </c>
    </row>
  </sheetData>
  <mergeCells count="7">
    <mergeCell ref="A9:B9"/>
    <mergeCell ref="E9:F9"/>
    <mergeCell ref="A1:G1"/>
    <mergeCell ref="A2:G2"/>
    <mergeCell ref="A3:G3"/>
    <mergeCell ref="A4:G4"/>
    <mergeCell ref="A6:E6"/>
  </mergeCells>
  <pageMargins left="0.23622047244094491" right="0.17" top="0.31496062992125984" bottom="0.31496062992125984" header="0.31496062992125984" footer="0.31496062992125984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abSelected="1" view="pageBreakPreview" topLeftCell="A79" zoomScale="85" zoomScaleNormal="100" zoomScaleSheetLayoutView="85" workbookViewId="0">
      <selection activeCell="A101" sqref="A101"/>
    </sheetView>
  </sheetViews>
  <sheetFormatPr baseColWidth="10" defaultRowHeight="15" x14ac:dyDescent="0.25"/>
  <cols>
    <col min="1" max="1" width="9.28515625" style="51" customWidth="1"/>
    <col min="2" max="2" width="40.42578125" customWidth="1"/>
    <col min="3" max="3" width="13" customWidth="1"/>
    <col min="4" max="6" width="17.85546875" style="4" customWidth="1"/>
  </cols>
  <sheetData>
    <row r="1" spans="1:7" x14ac:dyDescent="0.25">
      <c r="A1" s="62" t="s">
        <v>161</v>
      </c>
      <c r="B1" s="62"/>
      <c r="C1" s="62"/>
      <c r="D1" s="62"/>
      <c r="E1" s="62"/>
      <c r="F1" s="62"/>
    </row>
    <row r="2" spans="1:7" x14ac:dyDescent="0.25">
      <c r="A2" s="62" t="s">
        <v>165</v>
      </c>
      <c r="B2" s="62"/>
      <c r="C2" s="62"/>
      <c r="D2" s="62"/>
      <c r="E2" s="62"/>
      <c r="F2" s="62"/>
    </row>
    <row r="3" spans="1:7" x14ac:dyDescent="0.25">
      <c r="A3" s="62" t="s">
        <v>164</v>
      </c>
      <c r="B3" s="62"/>
      <c r="C3" s="62"/>
      <c r="D3" s="62"/>
      <c r="E3" s="62"/>
      <c r="F3" s="62"/>
    </row>
    <row r="4" spans="1:7" x14ac:dyDescent="0.25">
      <c r="A4" s="62" t="s">
        <v>2</v>
      </c>
      <c r="B4" s="62"/>
      <c r="C4" s="62"/>
      <c r="D4" s="62"/>
      <c r="E4" s="62"/>
      <c r="F4" s="62"/>
    </row>
    <row r="5" spans="1:7" x14ac:dyDescent="0.25">
      <c r="A5" s="47"/>
      <c r="B5" s="17"/>
      <c r="C5" s="17"/>
      <c r="D5" s="13"/>
      <c r="E5" s="13"/>
      <c r="F5" s="13"/>
    </row>
    <row r="6" spans="1:7" x14ac:dyDescent="0.25">
      <c r="A6" s="38" t="s">
        <v>3</v>
      </c>
      <c r="B6" s="17"/>
      <c r="C6" s="17"/>
      <c r="D6" s="13"/>
      <c r="E6" s="13"/>
      <c r="F6" s="13"/>
    </row>
    <row r="7" spans="1:7" x14ac:dyDescent="0.25">
      <c r="A7" s="38"/>
      <c r="B7" s="17"/>
      <c r="C7" s="17"/>
      <c r="D7" s="13"/>
      <c r="E7" s="13"/>
      <c r="F7" s="13"/>
    </row>
    <row r="8" spans="1:7" x14ac:dyDescent="0.25">
      <c r="A8" s="38"/>
      <c r="B8" s="17"/>
      <c r="C8" s="17"/>
      <c r="D8" s="13"/>
      <c r="E8" s="13"/>
      <c r="F8" s="13"/>
    </row>
    <row r="9" spans="1:7" x14ac:dyDescent="0.25">
      <c r="A9" s="38"/>
      <c r="B9" s="17"/>
      <c r="C9" s="17"/>
      <c r="D9" s="13"/>
      <c r="E9" s="13"/>
      <c r="F9" s="13"/>
    </row>
    <row r="10" spans="1:7" ht="30" customHeight="1" x14ac:dyDescent="0.25">
      <c r="A10" s="48" t="s">
        <v>54</v>
      </c>
      <c r="B10" s="16" t="s">
        <v>55</v>
      </c>
      <c r="C10" s="16"/>
      <c r="D10" s="19" t="s">
        <v>232</v>
      </c>
      <c r="E10" s="19" t="s">
        <v>159</v>
      </c>
      <c r="F10" s="20" t="s">
        <v>160</v>
      </c>
    </row>
    <row r="11" spans="1:7" s="9" customFormat="1" x14ac:dyDescent="0.25">
      <c r="A11" s="49">
        <v>51</v>
      </c>
      <c r="B11" s="9" t="s">
        <v>56</v>
      </c>
      <c r="D11" s="10">
        <f>+D12+D14+D20+D22+D24+D26+D18</f>
        <v>3762265.0000000005</v>
      </c>
      <c r="E11" s="10">
        <f t="shared" ref="E11:F11" si="0">+E12+E14+E20+E22+E24+E26+E18</f>
        <v>1442884.8799999997</v>
      </c>
      <c r="F11" s="10">
        <f t="shared" si="0"/>
        <v>2319380.12</v>
      </c>
      <c r="G11" s="10"/>
    </row>
    <row r="12" spans="1:7" s="9" customFormat="1" x14ac:dyDescent="0.25">
      <c r="A12" s="49">
        <v>511</v>
      </c>
      <c r="B12" s="9" t="s">
        <v>57</v>
      </c>
      <c r="D12" s="10">
        <f>+D13</f>
        <v>21840</v>
      </c>
      <c r="E12" s="10">
        <f t="shared" ref="E12:F12" si="1">+E13</f>
        <v>3445</v>
      </c>
      <c r="F12" s="10">
        <f t="shared" si="1"/>
        <v>18395</v>
      </c>
    </row>
    <row r="13" spans="1:7" s="9" customFormat="1" x14ac:dyDescent="0.25">
      <c r="A13" s="49">
        <v>51105</v>
      </c>
      <c r="B13" s="9" t="s">
        <v>58</v>
      </c>
      <c r="D13" s="10">
        <v>21840</v>
      </c>
      <c r="E13" s="10">
        <v>3445</v>
      </c>
      <c r="F13" s="10">
        <f>+D13-E13</f>
        <v>18395</v>
      </c>
    </row>
    <row r="14" spans="1:7" s="9" customFormat="1" x14ac:dyDescent="0.25">
      <c r="A14" s="49">
        <v>512</v>
      </c>
      <c r="B14" s="9" t="s">
        <v>59</v>
      </c>
      <c r="D14" s="10">
        <f>SUM(D15:D17)</f>
        <v>3097563.93</v>
      </c>
      <c r="E14" s="10">
        <f t="shared" ref="E14:F14" si="2">SUM(E15:E17)</f>
        <v>1283657.6299999999</v>
      </c>
      <c r="F14" s="10">
        <f t="shared" si="2"/>
        <v>1813906.3</v>
      </c>
    </row>
    <row r="15" spans="1:7" s="9" customFormat="1" x14ac:dyDescent="0.25">
      <c r="A15" s="49">
        <v>51201</v>
      </c>
      <c r="B15" s="9" t="s">
        <v>60</v>
      </c>
      <c r="D15" s="10">
        <v>2474078.58</v>
      </c>
      <c r="E15" s="10">
        <v>1112812.06</v>
      </c>
      <c r="F15" s="10">
        <f>+D15-E15</f>
        <v>1361266.52</v>
      </c>
    </row>
    <row r="16" spans="1:7" s="9" customFormat="1" x14ac:dyDescent="0.25">
      <c r="A16" s="49">
        <v>51203</v>
      </c>
      <c r="B16" s="9" t="s">
        <v>61</v>
      </c>
      <c r="D16" s="10">
        <v>76810.14</v>
      </c>
      <c r="E16" s="10">
        <v>130.13999999999999</v>
      </c>
      <c r="F16" s="10">
        <f>+D16-E16</f>
        <v>76680</v>
      </c>
    </row>
    <row r="17" spans="1:6" s="9" customFormat="1" x14ac:dyDescent="0.25">
      <c r="A17" s="49">
        <v>51207</v>
      </c>
      <c r="B17" s="9" t="s">
        <v>62</v>
      </c>
      <c r="D17" s="10">
        <v>546675.21</v>
      </c>
      <c r="E17" s="10">
        <v>170715.43</v>
      </c>
      <c r="F17" s="10">
        <f>+D17-E17</f>
        <v>375959.77999999997</v>
      </c>
    </row>
    <row r="18" spans="1:6" s="9" customFormat="1" x14ac:dyDescent="0.25">
      <c r="A18" s="49">
        <v>513</v>
      </c>
      <c r="B18" s="9" t="s">
        <v>63</v>
      </c>
      <c r="D18" s="10">
        <f>+D19</f>
        <v>93685</v>
      </c>
      <c r="E18" s="10">
        <f>+E19</f>
        <v>0</v>
      </c>
      <c r="F18" s="10">
        <f>+F19</f>
        <v>93685</v>
      </c>
    </row>
    <row r="19" spans="1:6" s="9" customFormat="1" x14ac:dyDescent="0.25">
      <c r="A19" s="49">
        <v>51301</v>
      </c>
      <c r="B19" s="9" t="s">
        <v>64</v>
      </c>
      <c r="D19" s="10">
        <v>93685</v>
      </c>
      <c r="E19" s="10">
        <v>0</v>
      </c>
      <c r="F19" s="10">
        <f>+D19-E19</f>
        <v>93685</v>
      </c>
    </row>
    <row r="20" spans="1:6" s="9" customFormat="1" x14ac:dyDescent="0.25">
      <c r="A20" s="49">
        <v>514</v>
      </c>
      <c r="B20" s="9" t="s">
        <v>65</v>
      </c>
      <c r="D20" s="10">
        <f>SUM(D21)</f>
        <v>146985</v>
      </c>
      <c r="E20" s="10">
        <f t="shared" ref="E20:F20" si="3">SUM(E21)</f>
        <v>57551.46</v>
      </c>
      <c r="F20" s="10">
        <f t="shared" si="3"/>
        <v>89433.540000000008</v>
      </c>
    </row>
    <row r="21" spans="1:6" s="9" customFormat="1" x14ac:dyDescent="0.25">
      <c r="A21" s="49">
        <v>51402</v>
      </c>
      <c r="B21" s="9" t="s">
        <v>66</v>
      </c>
      <c r="D21" s="10">
        <v>146985</v>
      </c>
      <c r="E21" s="10">
        <v>57551.46</v>
      </c>
      <c r="F21" s="10">
        <f>+D21-E21</f>
        <v>89433.540000000008</v>
      </c>
    </row>
    <row r="22" spans="1:6" s="9" customFormat="1" x14ac:dyDescent="0.25">
      <c r="A22" s="49">
        <v>515</v>
      </c>
      <c r="B22" s="9" t="s">
        <v>67</v>
      </c>
      <c r="D22" s="10">
        <f>SUM(D23)</f>
        <v>168470.93</v>
      </c>
      <c r="E22" s="10">
        <f t="shared" ref="E22:F22" si="4">SUM(E23)</f>
        <v>73500.649999999994</v>
      </c>
      <c r="F22" s="10">
        <f t="shared" si="4"/>
        <v>94970.28</v>
      </c>
    </row>
    <row r="23" spans="1:6" s="9" customFormat="1" x14ac:dyDescent="0.25">
      <c r="A23" s="49">
        <v>51502</v>
      </c>
      <c r="B23" s="9" t="s">
        <v>66</v>
      </c>
      <c r="D23" s="10">
        <v>168470.93</v>
      </c>
      <c r="E23" s="10">
        <v>73500.649999999994</v>
      </c>
      <c r="F23" s="10">
        <f>+D23-E23</f>
        <v>94970.28</v>
      </c>
    </row>
    <row r="24" spans="1:6" s="9" customFormat="1" x14ac:dyDescent="0.25">
      <c r="A24" s="49">
        <v>516</v>
      </c>
      <c r="B24" s="9" t="s">
        <v>68</v>
      </c>
      <c r="D24" s="10">
        <f t="shared" ref="D24:F26" si="5">SUM(D25)</f>
        <v>24600</v>
      </c>
      <c r="E24" s="10">
        <f t="shared" si="5"/>
        <v>24600</v>
      </c>
      <c r="F24" s="10">
        <f t="shared" si="5"/>
        <v>0</v>
      </c>
    </row>
    <row r="25" spans="1:6" s="9" customFormat="1" x14ac:dyDescent="0.25">
      <c r="A25" s="49">
        <v>51601</v>
      </c>
      <c r="B25" s="9" t="s">
        <v>69</v>
      </c>
      <c r="D25" s="10">
        <v>24600</v>
      </c>
      <c r="E25" s="10">
        <v>24600</v>
      </c>
      <c r="F25" s="10">
        <f>+D25-E25</f>
        <v>0</v>
      </c>
    </row>
    <row r="26" spans="1:6" s="9" customFormat="1" x14ac:dyDescent="0.25">
      <c r="A26" s="49">
        <v>517</v>
      </c>
      <c r="B26" s="9" t="s">
        <v>70</v>
      </c>
      <c r="D26" s="10">
        <f t="shared" si="5"/>
        <v>209120.14</v>
      </c>
      <c r="E26" s="10">
        <f t="shared" si="5"/>
        <v>130.13999999999999</v>
      </c>
      <c r="F26" s="10">
        <f t="shared" si="5"/>
        <v>208990</v>
      </c>
    </row>
    <row r="27" spans="1:6" s="9" customFormat="1" x14ac:dyDescent="0.25">
      <c r="A27" s="49">
        <v>51702</v>
      </c>
      <c r="B27" s="9" t="s">
        <v>71</v>
      </c>
      <c r="D27" s="10">
        <v>209120.14</v>
      </c>
      <c r="E27" s="10">
        <v>130.13999999999999</v>
      </c>
      <c r="F27" s="10">
        <f>+D27-E27</f>
        <v>208990</v>
      </c>
    </row>
    <row r="28" spans="1:6" s="9" customFormat="1" x14ac:dyDescent="0.25">
      <c r="A28" s="49">
        <v>54</v>
      </c>
      <c r="B28" s="9" t="s">
        <v>72</v>
      </c>
      <c r="D28" s="10">
        <f>+D29+D48+D53+D67+D72</f>
        <v>2354805</v>
      </c>
      <c r="E28" s="10">
        <f>+E29+E48+E53+E67+E72</f>
        <v>664566.59</v>
      </c>
      <c r="F28" s="10">
        <f>+F29+F48+F53+F67+F72</f>
        <v>1690238.4099999997</v>
      </c>
    </row>
    <row r="29" spans="1:6" s="9" customFormat="1" x14ac:dyDescent="0.25">
      <c r="A29" s="49">
        <v>541</v>
      </c>
      <c r="B29" s="9" t="s">
        <v>73</v>
      </c>
      <c r="D29" s="10">
        <f t="shared" ref="D29" si="6">SUM(D30:D47)</f>
        <v>323421.82</v>
      </c>
      <c r="E29" s="10">
        <f t="shared" ref="E29:F29" si="7">SUM(E30:E47)</f>
        <v>85450.28</v>
      </c>
      <c r="F29" s="10">
        <f t="shared" si="7"/>
        <v>237971.54</v>
      </c>
    </row>
    <row r="30" spans="1:6" s="9" customFormat="1" x14ac:dyDescent="0.25">
      <c r="A30" s="49">
        <v>54101</v>
      </c>
      <c r="B30" s="9" t="s">
        <v>74</v>
      </c>
      <c r="D30" s="10">
        <v>22149.33</v>
      </c>
      <c r="E30" s="10">
        <v>17222.02</v>
      </c>
      <c r="F30" s="10">
        <f t="shared" ref="F30:F47" si="8">+D30-E30</f>
        <v>4927.3100000000013</v>
      </c>
    </row>
    <row r="31" spans="1:6" s="9" customFormat="1" x14ac:dyDescent="0.25">
      <c r="A31" s="49">
        <v>54103</v>
      </c>
      <c r="B31" s="9" t="s">
        <v>75</v>
      </c>
      <c r="D31" s="10">
        <v>27.3</v>
      </c>
      <c r="E31" s="10">
        <v>27.3</v>
      </c>
      <c r="F31" s="10">
        <f t="shared" si="8"/>
        <v>0</v>
      </c>
    </row>
    <row r="32" spans="1:6" s="9" customFormat="1" x14ac:dyDescent="0.25">
      <c r="A32" s="49">
        <v>54104</v>
      </c>
      <c r="B32" s="9" t="s">
        <v>76</v>
      </c>
      <c r="D32" s="10">
        <v>6200.76</v>
      </c>
      <c r="E32" s="10">
        <v>180.76</v>
      </c>
      <c r="F32" s="10">
        <f t="shared" si="8"/>
        <v>6020</v>
      </c>
    </row>
    <row r="33" spans="1:6" s="9" customFormat="1" x14ac:dyDescent="0.25">
      <c r="A33" s="49">
        <v>54105</v>
      </c>
      <c r="B33" s="9" t="s">
        <v>77</v>
      </c>
      <c r="D33" s="10">
        <v>14173.97</v>
      </c>
      <c r="E33" s="10">
        <v>9324.57</v>
      </c>
      <c r="F33" s="10">
        <f t="shared" si="8"/>
        <v>4849.3999999999996</v>
      </c>
    </row>
    <row r="34" spans="1:6" s="9" customFormat="1" x14ac:dyDescent="0.25">
      <c r="A34" s="49">
        <v>54106</v>
      </c>
      <c r="B34" s="9" t="s">
        <v>78</v>
      </c>
      <c r="D34" s="10">
        <v>187.5</v>
      </c>
      <c r="E34" s="10">
        <v>187.5</v>
      </c>
      <c r="F34" s="10">
        <f t="shared" si="8"/>
        <v>0</v>
      </c>
    </row>
    <row r="35" spans="1:6" s="9" customFormat="1" x14ac:dyDescent="0.25">
      <c r="A35" s="49">
        <v>54107</v>
      </c>
      <c r="B35" s="9" t="s">
        <v>79</v>
      </c>
      <c r="D35" s="10">
        <v>44271.92</v>
      </c>
      <c r="E35" s="10">
        <v>2259.0300000000002</v>
      </c>
      <c r="F35" s="10">
        <f t="shared" si="8"/>
        <v>42012.89</v>
      </c>
    </row>
    <row r="36" spans="1:6" s="9" customFormat="1" x14ac:dyDescent="0.25">
      <c r="A36" s="49">
        <v>54108</v>
      </c>
      <c r="B36" s="9" t="s">
        <v>80</v>
      </c>
      <c r="D36" s="10">
        <v>305.67</v>
      </c>
      <c r="E36" s="10">
        <v>305.67</v>
      </c>
      <c r="F36" s="10">
        <f t="shared" si="8"/>
        <v>0</v>
      </c>
    </row>
    <row r="37" spans="1:6" s="9" customFormat="1" x14ac:dyDescent="0.25">
      <c r="A37" s="49">
        <v>54109</v>
      </c>
      <c r="B37" s="9" t="s">
        <v>81</v>
      </c>
      <c r="D37" s="10">
        <v>10400</v>
      </c>
      <c r="E37" s="10">
        <v>4206.3</v>
      </c>
      <c r="F37" s="10">
        <f t="shared" si="8"/>
        <v>6193.7</v>
      </c>
    </row>
    <row r="38" spans="1:6" s="9" customFormat="1" x14ac:dyDescent="0.25">
      <c r="A38" s="49">
        <v>54110</v>
      </c>
      <c r="B38" s="9" t="s">
        <v>82</v>
      </c>
      <c r="D38" s="10">
        <v>44113.4</v>
      </c>
      <c r="E38" s="10">
        <v>14988.4</v>
      </c>
      <c r="F38" s="10">
        <f t="shared" si="8"/>
        <v>29125</v>
      </c>
    </row>
    <row r="39" spans="1:6" s="9" customFormat="1" x14ac:dyDescent="0.25">
      <c r="A39" s="49">
        <v>54111</v>
      </c>
      <c r="B39" s="9" t="s">
        <v>83</v>
      </c>
      <c r="D39" s="10">
        <v>53.44</v>
      </c>
      <c r="E39" s="10">
        <v>53.44</v>
      </c>
      <c r="F39" s="10">
        <f t="shared" si="8"/>
        <v>0</v>
      </c>
    </row>
    <row r="40" spans="1:6" s="9" customFormat="1" x14ac:dyDescent="0.25">
      <c r="A40" s="49">
        <v>54112</v>
      </c>
      <c r="B40" s="9" t="s">
        <v>84</v>
      </c>
      <c r="D40" s="10">
        <v>1218.76</v>
      </c>
      <c r="E40" s="10">
        <v>843.76</v>
      </c>
      <c r="F40" s="10">
        <f t="shared" si="8"/>
        <v>375</v>
      </c>
    </row>
    <row r="41" spans="1:6" s="9" customFormat="1" x14ac:dyDescent="0.25">
      <c r="A41" s="49">
        <v>54113</v>
      </c>
      <c r="B41" s="9" t="s">
        <v>85</v>
      </c>
      <c r="D41" s="10">
        <v>39997.360000000001</v>
      </c>
      <c r="E41" s="10">
        <v>1005.76</v>
      </c>
      <c r="F41" s="10">
        <f t="shared" si="8"/>
        <v>38991.599999999999</v>
      </c>
    </row>
    <row r="42" spans="1:6" s="9" customFormat="1" x14ac:dyDescent="0.25">
      <c r="A42" s="49">
        <v>54114</v>
      </c>
      <c r="B42" s="9" t="s">
        <v>86</v>
      </c>
      <c r="D42" s="10">
        <v>6834.55</v>
      </c>
      <c r="E42" s="10">
        <v>6522.85</v>
      </c>
      <c r="F42" s="10">
        <f t="shared" si="8"/>
        <v>311.69999999999982</v>
      </c>
    </row>
    <row r="43" spans="1:6" s="9" customFormat="1" x14ac:dyDescent="0.25">
      <c r="A43" s="49">
        <v>54115</v>
      </c>
      <c r="B43" s="9" t="s">
        <v>87</v>
      </c>
      <c r="D43" s="10">
        <v>36105.15</v>
      </c>
      <c r="E43" s="10">
        <v>14595.72</v>
      </c>
      <c r="F43" s="10">
        <f t="shared" si="8"/>
        <v>21509.43</v>
      </c>
    </row>
    <row r="44" spans="1:6" s="9" customFormat="1" x14ac:dyDescent="0.25">
      <c r="A44" s="49">
        <v>54116</v>
      </c>
      <c r="B44" s="9" t="s">
        <v>88</v>
      </c>
      <c r="D44" s="10">
        <v>12076.56</v>
      </c>
      <c r="E44" s="10">
        <v>1076.56</v>
      </c>
      <c r="F44" s="10">
        <f t="shared" si="8"/>
        <v>11000</v>
      </c>
    </row>
    <row r="45" spans="1:6" s="9" customFormat="1" x14ac:dyDescent="0.25">
      <c r="A45" s="49">
        <v>54118</v>
      </c>
      <c r="B45" s="9" t="s">
        <v>89</v>
      </c>
      <c r="D45" s="10">
        <v>18554.75</v>
      </c>
      <c r="E45" s="10">
        <v>1504.75</v>
      </c>
      <c r="F45" s="10">
        <f t="shared" si="8"/>
        <v>17050</v>
      </c>
    </row>
    <row r="46" spans="1:6" s="9" customFormat="1" x14ac:dyDescent="0.25">
      <c r="A46" s="49">
        <v>54119</v>
      </c>
      <c r="B46" s="9" t="s">
        <v>90</v>
      </c>
      <c r="D46" s="10">
        <v>5043.3900000000003</v>
      </c>
      <c r="E46" s="10">
        <v>3128.39</v>
      </c>
      <c r="F46" s="10">
        <f t="shared" si="8"/>
        <v>1915.0000000000005</v>
      </c>
    </row>
    <row r="47" spans="1:6" s="9" customFormat="1" x14ac:dyDescent="0.25">
      <c r="A47" s="49">
        <v>54199</v>
      </c>
      <c r="B47" s="9" t="s">
        <v>91</v>
      </c>
      <c r="D47" s="10">
        <v>61708.01</v>
      </c>
      <c r="E47" s="10">
        <v>8017.5</v>
      </c>
      <c r="F47" s="10">
        <f t="shared" si="8"/>
        <v>53690.51</v>
      </c>
    </row>
    <row r="48" spans="1:6" s="9" customFormat="1" x14ac:dyDescent="0.25">
      <c r="A48" s="49">
        <v>542</v>
      </c>
      <c r="B48" s="9" t="s">
        <v>92</v>
      </c>
      <c r="D48" s="10">
        <f>SUM(D49:D52)</f>
        <v>178297.87</v>
      </c>
      <c r="E48" s="10">
        <f t="shared" ref="E48:F48" si="9">SUM(E49:E52)</f>
        <v>49671.890000000007</v>
      </c>
      <c r="F48" s="10">
        <f t="shared" si="9"/>
        <v>128625.98</v>
      </c>
    </row>
    <row r="49" spans="1:6" s="9" customFormat="1" x14ac:dyDescent="0.25">
      <c r="A49" s="49">
        <v>54201</v>
      </c>
      <c r="B49" s="9" t="s">
        <v>93</v>
      </c>
      <c r="D49" s="10">
        <v>119872.56</v>
      </c>
      <c r="E49" s="10">
        <v>35365.160000000003</v>
      </c>
      <c r="F49" s="10">
        <f>+D49-E49</f>
        <v>84507.4</v>
      </c>
    </row>
    <row r="50" spans="1:6" s="9" customFormat="1" x14ac:dyDescent="0.25">
      <c r="A50" s="49">
        <v>54202</v>
      </c>
      <c r="B50" s="9" t="s">
        <v>94</v>
      </c>
      <c r="D50" s="10">
        <v>1200</v>
      </c>
      <c r="E50" s="10">
        <v>215.16</v>
      </c>
      <c r="F50" s="10">
        <f>+D50-E50</f>
        <v>984.84</v>
      </c>
    </row>
    <row r="51" spans="1:6" s="9" customFormat="1" x14ac:dyDescent="0.25">
      <c r="A51" s="49">
        <v>54203</v>
      </c>
      <c r="B51" s="9" t="s">
        <v>95</v>
      </c>
      <c r="D51" s="10">
        <v>56866.44</v>
      </c>
      <c r="E51" s="10">
        <v>13732.7</v>
      </c>
      <c r="F51" s="10">
        <f>+D51-E51</f>
        <v>43133.740000000005</v>
      </c>
    </row>
    <row r="52" spans="1:6" s="9" customFormat="1" x14ac:dyDescent="0.25">
      <c r="A52" s="49">
        <v>54204</v>
      </c>
      <c r="B52" s="9" t="s">
        <v>96</v>
      </c>
      <c r="D52" s="10">
        <v>358.87</v>
      </c>
      <c r="E52" s="10">
        <v>358.87</v>
      </c>
      <c r="F52" s="10">
        <f>+D52-E52</f>
        <v>0</v>
      </c>
    </row>
    <row r="53" spans="1:6" s="9" customFormat="1" x14ac:dyDescent="0.25">
      <c r="A53" s="49">
        <v>543</v>
      </c>
      <c r="B53" s="9" t="s">
        <v>97</v>
      </c>
      <c r="D53" s="10">
        <f>SUM(D54:D66)</f>
        <v>1693215.14</v>
      </c>
      <c r="E53" s="10">
        <f>SUM(E54:E66)</f>
        <v>493786.67</v>
      </c>
      <c r="F53" s="10">
        <f>SUM(F54:F66)</f>
        <v>1199428.4699999997</v>
      </c>
    </row>
    <row r="54" spans="1:6" s="9" customFormat="1" x14ac:dyDescent="0.25">
      <c r="A54" s="49">
        <v>54301</v>
      </c>
      <c r="B54" s="9" t="s">
        <v>98</v>
      </c>
      <c r="D54" s="10">
        <v>48249.06</v>
      </c>
      <c r="E54" s="10">
        <v>18587.849999999999</v>
      </c>
      <c r="F54" s="10">
        <f t="shared" ref="F54:F66" si="10">+D54-E54</f>
        <v>29661.21</v>
      </c>
    </row>
    <row r="55" spans="1:6" s="9" customFormat="1" x14ac:dyDescent="0.25">
      <c r="A55" s="49">
        <v>54302</v>
      </c>
      <c r="B55" s="9" t="s">
        <v>99</v>
      </c>
      <c r="D55" s="10">
        <v>9360</v>
      </c>
      <c r="E55" s="10">
        <v>297.22000000000003</v>
      </c>
      <c r="F55" s="10">
        <f t="shared" si="10"/>
        <v>9062.7800000000007</v>
      </c>
    </row>
    <row r="56" spans="1:6" s="9" customFormat="1" x14ac:dyDescent="0.25">
      <c r="A56" s="49">
        <v>54304</v>
      </c>
      <c r="B56" s="9" t="s">
        <v>100</v>
      </c>
      <c r="D56" s="10">
        <v>85</v>
      </c>
      <c r="E56" s="10">
        <v>85</v>
      </c>
      <c r="F56" s="10">
        <f t="shared" si="10"/>
        <v>0</v>
      </c>
    </row>
    <row r="57" spans="1:6" s="9" customFormat="1" x14ac:dyDescent="0.25">
      <c r="A57" s="49">
        <v>54305</v>
      </c>
      <c r="B57" s="9" t="s">
        <v>101</v>
      </c>
      <c r="D57" s="10">
        <v>350225.91</v>
      </c>
      <c r="E57" s="10">
        <v>90389.69</v>
      </c>
      <c r="F57" s="10">
        <f t="shared" si="10"/>
        <v>259836.21999999997</v>
      </c>
    </row>
    <row r="58" spans="1:6" s="9" customFormat="1" x14ac:dyDescent="0.25">
      <c r="A58" s="49">
        <v>54306</v>
      </c>
      <c r="B58" s="9" t="s">
        <v>102</v>
      </c>
      <c r="D58" s="10">
        <v>19800</v>
      </c>
      <c r="E58" s="10">
        <v>7797</v>
      </c>
      <c r="F58" s="10">
        <f t="shared" si="10"/>
        <v>12003</v>
      </c>
    </row>
    <row r="59" spans="1:6" s="9" customFormat="1" x14ac:dyDescent="0.25">
      <c r="A59" s="49">
        <v>54307</v>
      </c>
      <c r="B59" s="9" t="s">
        <v>103</v>
      </c>
      <c r="D59" s="10">
        <v>25856.880000000001</v>
      </c>
      <c r="E59" s="10">
        <v>9945.2800000000007</v>
      </c>
      <c r="F59" s="10">
        <f t="shared" si="10"/>
        <v>15911.6</v>
      </c>
    </row>
    <row r="60" spans="1:6" s="9" customFormat="1" x14ac:dyDescent="0.25">
      <c r="A60" s="49">
        <v>54308</v>
      </c>
      <c r="B60" s="9" t="s">
        <v>104</v>
      </c>
      <c r="D60" s="10">
        <v>25</v>
      </c>
      <c r="E60" s="10">
        <v>25</v>
      </c>
      <c r="F60" s="10">
        <f t="shared" si="10"/>
        <v>0</v>
      </c>
    </row>
    <row r="61" spans="1:6" s="9" customFormat="1" x14ac:dyDescent="0.25">
      <c r="A61" s="49">
        <v>54309</v>
      </c>
      <c r="B61" s="9" t="s">
        <v>105</v>
      </c>
      <c r="D61" s="10">
        <v>4704.6099999999997</v>
      </c>
      <c r="E61" s="10">
        <v>3504.61</v>
      </c>
      <c r="F61" s="10">
        <f t="shared" si="10"/>
        <v>1199.9999999999995</v>
      </c>
    </row>
    <row r="62" spans="1:6" s="9" customFormat="1" x14ac:dyDescent="0.25">
      <c r="A62" s="49">
        <v>54313</v>
      </c>
      <c r="B62" s="9" t="s">
        <v>106</v>
      </c>
      <c r="D62" s="10">
        <v>58796.98</v>
      </c>
      <c r="E62" s="10">
        <v>47123.67</v>
      </c>
      <c r="F62" s="10">
        <f t="shared" si="10"/>
        <v>11673.310000000005</v>
      </c>
    </row>
    <row r="63" spans="1:6" s="9" customFormat="1" x14ac:dyDescent="0.25">
      <c r="A63" s="49">
        <v>54316</v>
      </c>
      <c r="B63" s="9" t="s">
        <v>107</v>
      </c>
      <c r="D63" s="10">
        <v>18327.5</v>
      </c>
      <c r="E63" s="10">
        <v>7716.05</v>
      </c>
      <c r="F63" s="10">
        <f t="shared" si="10"/>
        <v>10611.45</v>
      </c>
    </row>
    <row r="64" spans="1:6" s="9" customFormat="1" x14ac:dyDescent="0.25">
      <c r="A64" s="49">
        <v>54317</v>
      </c>
      <c r="B64" s="9" t="s">
        <v>108</v>
      </c>
      <c r="D64" s="10">
        <v>436305</v>
      </c>
      <c r="E64" s="10">
        <v>163540</v>
      </c>
      <c r="F64" s="10">
        <f t="shared" si="10"/>
        <v>272765</v>
      </c>
    </row>
    <row r="65" spans="1:6" s="9" customFormat="1" x14ac:dyDescent="0.25">
      <c r="A65" s="49">
        <v>54318</v>
      </c>
      <c r="B65" s="9" t="s">
        <v>109</v>
      </c>
      <c r="D65" s="10">
        <v>1695</v>
      </c>
      <c r="E65" s="10">
        <v>0</v>
      </c>
      <c r="F65" s="10">
        <f t="shared" si="10"/>
        <v>1695</v>
      </c>
    </row>
    <row r="66" spans="1:6" s="9" customFormat="1" x14ac:dyDescent="0.25">
      <c r="A66" s="49">
        <v>54399</v>
      </c>
      <c r="B66" s="9" t="s">
        <v>97</v>
      </c>
      <c r="D66" s="10">
        <v>719784.2</v>
      </c>
      <c r="E66" s="10">
        <v>144775.29999999999</v>
      </c>
      <c r="F66" s="10">
        <f t="shared" si="10"/>
        <v>575008.89999999991</v>
      </c>
    </row>
    <row r="67" spans="1:6" s="9" customFormat="1" x14ac:dyDescent="0.25">
      <c r="A67" s="49">
        <v>544</v>
      </c>
      <c r="B67" s="9" t="s">
        <v>110</v>
      </c>
      <c r="D67" s="10">
        <f>SUM(D68:D71)</f>
        <v>52000</v>
      </c>
      <c r="E67" s="10">
        <f t="shared" ref="E67:F67" si="11">SUM(E68:E71)</f>
        <v>13056.96</v>
      </c>
      <c r="F67" s="10">
        <f t="shared" si="11"/>
        <v>38943.040000000001</v>
      </c>
    </row>
    <row r="68" spans="1:6" s="9" customFormat="1" x14ac:dyDescent="0.25">
      <c r="A68" s="49">
        <v>54401</v>
      </c>
      <c r="B68" s="9" t="s">
        <v>111</v>
      </c>
      <c r="D68" s="10">
        <v>3000</v>
      </c>
      <c r="E68" s="10"/>
      <c r="F68" s="10">
        <f>+D68-E68</f>
        <v>3000</v>
      </c>
    </row>
    <row r="69" spans="1:6" s="9" customFormat="1" x14ac:dyDescent="0.25">
      <c r="A69" s="49">
        <v>54402</v>
      </c>
      <c r="B69" s="9" t="s">
        <v>112</v>
      </c>
      <c r="D69" s="10">
        <v>20118</v>
      </c>
      <c r="E69" s="10">
        <v>6867.96</v>
      </c>
      <c r="F69" s="10">
        <f>+D69-E69</f>
        <v>13250.04</v>
      </c>
    </row>
    <row r="70" spans="1:6" s="9" customFormat="1" x14ac:dyDescent="0.25">
      <c r="A70" s="49">
        <v>54403</v>
      </c>
      <c r="B70" s="9" t="s">
        <v>113</v>
      </c>
      <c r="D70" s="10">
        <v>8882</v>
      </c>
      <c r="E70" s="10">
        <v>2570</v>
      </c>
      <c r="F70" s="10">
        <f>+D70-E70</f>
        <v>6312</v>
      </c>
    </row>
    <row r="71" spans="1:6" s="9" customFormat="1" x14ac:dyDescent="0.25">
      <c r="A71" s="49">
        <v>54404</v>
      </c>
      <c r="B71" s="9" t="s">
        <v>114</v>
      </c>
      <c r="D71" s="10">
        <v>20000</v>
      </c>
      <c r="E71" s="10">
        <v>3619</v>
      </c>
      <c r="F71" s="10">
        <f>+D71-E71</f>
        <v>16381</v>
      </c>
    </row>
    <row r="72" spans="1:6" s="9" customFormat="1" x14ac:dyDescent="0.25">
      <c r="A72" s="49">
        <v>545</v>
      </c>
      <c r="B72" s="9" t="s">
        <v>115</v>
      </c>
      <c r="D72" s="10">
        <f>SUM(D73:D75)</f>
        <v>107870.17000000001</v>
      </c>
      <c r="E72" s="10">
        <f t="shared" ref="E72:F72" si="12">SUM(E73:E75)</f>
        <v>22600.79</v>
      </c>
      <c r="F72" s="10">
        <f t="shared" si="12"/>
        <v>85269.38</v>
      </c>
    </row>
    <row r="73" spans="1:6" s="9" customFormat="1" x14ac:dyDescent="0.25">
      <c r="A73" s="49">
        <v>54505</v>
      </c>
      <c r="B73" s="9" t="s">
        <v>116</v>
      </c>
      <c r="D73" s="10">
        <v>33107.51</v>
      </c>
      <c r="E73" s="10">
        <v>13808.13</v>
      </c>
      <c r="F73" s="10">
        <f>+D73-E73</f>
        <v>19299.380000000005</v>
      </c>
    </row>
    <row r="74" spans="1:6" s="9" customFormat="1" x14ac:dyDescent="0.25">
      <c r="A74" s="49">
        <v>54507</v>
      </c>
      <c r="B74" s="9" t="s">
        <v>117</v>
      </c>
      <c r="D74" s="10">
        <v>0</v>
      </c>
      <c r="E74" s="10">
        <v>0</v>
      </c>
      <c r="F74" s="10">
        <f>+D74-E74</f>
        <v>0</v>
      </c>
    </row>
    <row r="75" spans="1:6" s="9" customFormat="1" x14ac:dyDescent="0.25">
      <c r="A75" s="49">
        <v>54599</v>
      </c>
      <c r="B75" s="9" t="s">
        <v>118</v>
      </c>
      <c r="D75" s="10">
        <v>74762.66</v>
      </c>
      <c r="E75" s="10">
        <v>8792.66</v>
      </c>
      <c r="F75" s="10">
        <f>+D75-E75</f>
        <v>65970</v>
      </c>
    </row>
    <row r="76" spans="1:6" s="9" customFormat="1" x14ac:dyDescent="0.25">
      <c r="A76" s="49">
        <v>55</v>
      </c>
      <c r="B76" s="9" t="s">
        <v>119</v>
      </c>
      <c r="D76" s="10">
        <f>+D77+D79</f>
        <v>130245</v>
      </c>
      <c r="E76" s="10">
        <f>+E77+E79</f>
        <v>36280.67</v>
      </c>
      <c r="F76" s="10">
        <f>+F77+F79</f>
        <v>93964.33</v>
      </c>
    </row>
    <row r="77" spans="1:6" s="9" customFormat="1" x14ac:dyDescent="0.25">
      <c r="A77" s="49">
        <v>555</v>
      </c>
      <c r="B77" s="9" t="s">
        <v>120</v>
      </c>
      <c r="D77" s="10">
        <f>D78</f>
        <v>775.45</v>
      </c>
      <c r="E77" s="10">
        <f t="shared" ref="E77:F77" si="13">E78</f>
        <v>775.45</v>
      </c>
      <c r="F77" s="10">
        <f t="shared" si="13"/>
        <v>0</v>
      </c>
    </row>
    <row r="78" spans="1:6" s="9" customFormat="1" x14ac:dyDescent="0.25">
      <c r="A78" s="49">
        <v>55599</v>
      </c>
      <c r="B78" s="9" t="s">
        <v>122</v>
      </c>
      <c r="D78" s="10">
        <v>775.45</v>
      </c>
      <c r="E78" s="10">
        <v>775.45</v>
      </c>
      <c r="F78" s="10">
        <f>+D78-E78</f>
        <v>0</v>
      </c>
    </row>
    <row r="79" spans="1:6" s="9" customFormat="1" x14ac:dyDescent="0.25">
      <c r="A79" s="49">
        <v>556</v>
      </c>
      <c r="B79" s="9" t="s">
        <v>123</v>
      </c>
      <c r="D79" s="10">
        <f>SUM(D80:D82)</f>
        <v>129469.55</v>
      </c>
      <c r="E79" s="10">
        <f t="shared" ref="E79:F79" si="14">SUM(E80:E82)</f>
        <v>35505.22</v>
      </c>
      <c r="F79" s="10">
        <f t="shared" si="14"/>
        <v>93964.33</v>
      </c>
    </row>
    <row r="80" spans="1:6" s="9" customFormat="1" x14ac:dyDescent="0.25">
      <c r="A80" s="49">
        <v>55601</v>
      </c>
      <c r="B80" s="9" t="s">
        <v>124</v>
      </c>
      <c r="D80" s="10">
        <v>110007.27</v>
      </c>
      <c r="E80" s="10">
        <v>21557.83</v>
      </c>
      <c r="F80" s="10">
        <f>+D80-E80</f>
        <v>88449.44</v>
      </c>
    </row>
    <row r="81" spans="1:6" s="9" customFormat="1" x14ac:dyDescent="0.25">
      <c r="A81" s="49">
        <v>55602</v>
      </c>
      <c r="B81" s="9" t="s">
        <v>125</v>
      </c>
      <c r="D81" s="10">
        <v>19430</v>
      </c>
      <c r="E81" s="10">
        <v>13947.39</v>
      </c>
      <c r="F81" s="10">
        <f>+D81-E81</f>
        <v>5482.6100000000006</v>
      </c>
    </row>
    <row r="82" spans="1:6" s="9" customFormat="1" x14ac:dyDescent="0.25">
      <c r="A82" s="49">
        <v>55603</v>
      </c>
      <c r="B82" s="9" t="s">
        <v>126</v>
      </c>
      <c r="D82" s="10">
        <v>32.28</v>
      </c>
      <c r="E82" s="10">
        <v>0</v>
      </c>
      <c r="F82" s="10">
        <f>+D82-E82</f>
        <v>32.28</v>
      </c>
    </row>
    <row r="83" spans="1:6" s="9" customFormat="1" x14ac:dyDescent="0.25">
      <c r="A83" s="49">
        <v>61</v>
      </c>
      <c r="B83" s="9" t="s">
        <v>127</v>
      </c>
      <c r="D83" s="10">
        <f>+D84+D92</f>
        <v>957540</v>
      </c>
      <c r="E83" s="10">
        <f t="shared" ref="E83:F83" si="15">+E84+E92</f>
        <v>69233.740000000005</v>
      </c>
      <c r="F83" s="10">
        <f t="shared" si="15"/>
        <v>888306.26000000013</v>
      </c>
    </row>
    <row r="84" spans="1:6" s="9" customFormat="1" x14ac:dyDescent="0.25">
      <c r="A84" s="49">
        <v>611</v>
      </c>
      <c r="B84" s="9" t="s">
        <v>128</v>
      </c>
      <c r="D84" s="10">
        <f>SUM(D85:D91)</f>
        <v>901200</v>
      </c>
      <c r="E84" s="10">
        <f>SUM(E85:E91)</f>
        <v>58111.11</v>
      </c>
      <c r="F84" s="10">
        <f>SUM(F85:F91)</f>
        <v>843088.89000000013</v>
      </c>
    </row>
    <row r="85" spans="1:6" s="9" customFormat="1" x14ac:dyDescent="0.25">
      <c r="A85" s="49">
        <v>61101</v>
      </c>
      <c r="B85" s="9" t="s">
        <v>129</v>
      </c>
      <c r="D85" s="10">
        <v>17810</v>
      </c>
      <c r="E85" s="10">
        <v>5570</v>
      </c>
      <c r="F85" s="10">
        <f t="shared" ref="F85:F91" si="16">+D85-E85</f>
        <v>12240</v>
      </c>
    </row>
    <row r="86" spans="1:6" s="9" customFormat="1" x14ac:dyDescent="0.25">
      <c r="A86" s="49">
        <v>61102</v>
      </c>
      <c r="B86" s="9" t="s">
        <v>130</v>
      </c>
      <c r="D86" s="10">
        <v>4675</v>
      </c>
      <c r="E86" s="10">
        <v>461</v>
      </c>
      <c r="F86" s="10">
        <f t="shared" si="16"/>
        <v>4214</v>
      </c>
    </row>
    <row r="87" spans="1:6" s="9" customFormat="1" x14ac:dyDescent="0.25">
      <c r="A87" s="49">
        <v>61103</v>
      </c>
      <c r="B87" s="9" t="s">
        <v>32</v>
      </c>
      <c r="D87" s="10">
        <v>495770</v>
      </c>
      <c r="E87" s="10"/>
      <c r="F87" s="10">
        <f t="shared" si="16"/>
        <v>495770</v>
      </c>
    </row>
    <row r="88" spans="1:6" s="9" customFormat="1" x14ac:dyDescent="0.25">
      <c r="A88" s="49">
        <v>61104</v>
      </c>
      <c r="B88" s="9" t="s">
        <v>131</v>
      </c>
      <c r="D88" s="10">
        <v>117230</v>
      </c>
      <c r="E88" s="10">
        <v>36863.35</v>
      </c>
      <c r="F88" s="10">
        <f t="shared" si="16"/>
        <v>80366.649999999994</v>
      </c>
    </row>
    <row r="89" spans="1:6" s="9" customFormat="1" x14ac:dyDescent="0.25">
      <c r="A89" s="49">
        <v>61105</v>
      </c>
      <c r="B89" s="9" t="s">
        <v>132</v>
      </c>
      <c r="D89" s="10">
        <v>2990</v>
      </c>
      <c r="E89" s="10">
        <v>2990</v>
      </c>
      <c r="F89" s="10">
        <f t="shared" si="16"/>
        <v>0</v>
      </c>
    </row>
    <row r="90" spans="1:6" s="9" customFormat="1" x14ac:dyDescent="0.25">
      <c r="A90" s="49">
        <v>61110</v>
      </c>
      <c r="B90" s="9" t="s">
        <v>133</v>
      </c>
      <c r="D90" s="10">
        <v>36357.94</v>
      </c>
      <c r="E90" s="10">
        <v>12226.76</v>
      </c>
      <c r="F90" s="10">
        <f t="shared" si="16"/>
        <v>24131.18</v>
      </c>
    </row>
    <row r="91" spans="1:6" s="9" customFormat="1" x14ac:dyDescent="0.25">
      <c r="A91" s="49">
        <v>61199</v>
      </c>
      <c r="B91" s="9" t="s">
        <v>134</v>
      </c>
      <c r="D91" s="10">
        <v>226367.06</v>
      </c>
      <c r="E91" s="10"/>
      <c r="F91" s="10">
        <f t="shared" si="16"/>
        <v>226367.06</v>
      </c>
    </row>
    <row r="92" spans="1:6" s="9" customFormat="1" x14ac:dyDescent="0.25">
      <c r="A92" s="49">
        <v>614</v>
      </c>
      <c r="B92" s="9" t="s">
        <v>135</v>
      </c>
      <c r="D92" s="10">
        <f>SUM(D93:D93)</f>
        <v>56340</v>
      </c>
      <c r="E92" s="10">
        <f>SUM(E93:E93)</f>
        <v>11122.63</v>
      </c>
      <c r="F92" s="10">
        <f>SUM(F93:F93)</f>
        <v>45217.37</v>
      </c>
    </row>
    <row r="93" spans="1:6" s="9" customFormat="1" x14ac:dyDescent="0.25">
      <c r="A93" s="49">
        <v>61403</v>
      </c>
      <c r="B93" s="9" t="s">
        <v>136</v>
      </c>
      <c r="D93" s="10">
        <v>56340</v>
      </c>
      <c r="E93" s="10">
        <v>11122.63</v>
      </c>
      <c r="F93" s="10">
        <f>+D93-E93</f>
        <v>45217.37</v>
      </c>
    </row>
    <row r="94" spans="1:6" s="11" customFormat="1" x14ac:dyDescent="0.25">
      <c r="A94" s="50"/>
      <c r="C94" s="64" t="s">
        <v>155</v>
      </c>
      <c r="D94" s="28">
        <f>+D11+D28+D76+D83</f>
        <v>7204855</v>
      </c>
      <c r="E94" s="28">
        <f>+E11+E28+E76+E83</f>
        <v>2212965.88</v>
      </c>
      <c r="F94" s="28">
        <f>+F11+F28+F76+F83</f>
        <v>4991889.12</v>
      </c>
    </row>
    <row r="95" spans="1:6" s="9" customFormat="1" x14ac:dyDescent="0.25">
      <c r="A95" s="49"/>
      <c r="C95" s="64" t="s">
        <v>156</v>
      </c>
      <c r="D95" s="28">
        <f>+D12+D14+D20+D22+D24+D29+D48+D53+D67+D72+D77+D79+D84+D92+D26+D18</f>
        <v>7204855</v>
      </c>
      <c r="E95" s="28">
        <f t="shared" ref="E95:F95" si="17">+E12+E14+E20+E22+E24+E29+E48+E53+E67+E72+E77+E79+E84+E92+E26+E18</f>
        <v>2212965.88</v>
      </c>
      <c r="F95" s="28">
        <f t="shared" si="17"/>
        <v>4991889.12</v>
      </c>
    </row>
    <row r="96" spans="1:6" s="9" customFormat="1" x14ac:dyDescent="0.25">
      <c r="A96" s="49"/>
      <c r="C96" s="64" t="s">
        <v>157</v>
      </c>
      <c r="D96" s="28">
        <f>+D13+D15+D16+D21+D23+D25+D27+D30+D31+D32+D33+D35+D36+D37+D38+D39+D40+D41+D42+D43+D44+D45+D46+D47+D49+D50+D51+D52+D54+D55+D56+D57+D58+D59+D60+D61+D62+D63+D64+D66+D68+D69+D70+D71+D73+D74+D75+D78+D80+D81+D82+D85+D86+D87+D88+D91+D93+D17+D34+D90+D19+D89+D65</f>
        <v>7204855</v>
      </c>
      <c r="E96" s="28">
        <f t="shared" ref="E96:F96" si="18">+E13+E15+E16+E21+E23+E25+E27+E30+E31+E32+E33+E35+E36+E37+E38+E39+E40+E41+E42+E43+E44+E45+E46+E47+E49+E50+E51+E52+E54+E55+E56+E57+E58+E59+E60+E61+E62+E63+E64+E66+E68+E69+E70+E71+E73+E74+E75+E78+E80+E81+E82+E85+E86+E87+E88+E91+E93+E17+E34+E90+E19+E89+E65</f>
        <v>2212965.8799999994</v>
      </c>
      <c r="F96" s="28">
        <f t="shared" si="18"/>
        <v>4991889.1199999992</v>
      </c>
    </row>
    <row r="97" spans="1:6" s="9" customFormat="1" x14ac:dyDescent="0.25">
      <c r="A97" s="49"/>
      <c r="B97" s="39"/>
      <c r="C97" s="39"/>
      <c r="D97" s="40"/>
      <c r="E97" s="40"/>
      <c r="F97" s="10"/>
    </row>
    <row r="102" spans="1:6" x14ac:dyDescent="0.25">
      <c r="A102" s="51" t="s">
        <v>233</v>
      </c>
      <c r="E102" s="4" t="s">
        <v>235</v>
      </c>
    </row>
    <row r="103" spans="1:6" x14ac:dyDescent="0.25">
      <c r="A103" s="51" t="s">
        <v>234</v>
      </c>
      <c r="E103" s="4" t="s">
        <v>236</v>
      </c>
    </row>
  </sheetData>
  <mergeCells count="4">
    <mergeCell ref="A1:F1"/>
    <mergeCell ref="A2:F2"/>
    <mergeCell ref="A3:F3"/>
    <mergeCell ref="A4:F4"/>
  </mergeCells>
  <printOptions horizontalCentered="1"/>
  <pageMargins left="0.19685039370078741" right="0.15748031496062992" top="0.35433070866141736" bottom="0.31496062992125984" header="0.31496062992125984" footer="0.31496062992125984"/>
  <pageSetup scale="87" orientation="portrait" r:id="rId1"/>
  <rowBreaks count="2" manualBreakCount="2">
    <brk id="47" max="16383" man="1"/>
    <brk id="8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view="pageBreakPreview" topLeftCell="A13" zoomScale="85" zoomScaleNormal="100" zoomScaleSheetLayoutView="85" workbookViewId="0">
      <selection activeCell="D29" sqref="D29"/>
    </sheetView>
  </sheetViews>
  <sheetFormatPr baseColWidth="10" defaultRowHeight="15" x14ac:dyDescent="0.25"/>
  <cols>
    <col min="1" max="1" width="8.28515625" style="25" customWidth="1"/>
    <col min="2" max="2" width="36.85546875" style="25" customWidth="1"/>
    <col min="3" max="3" width="16.140625" style="25" customWidth="1"/>
    <col min="4" max="4" width="17.42578125" style="26" customWidth="1"/>
    <col min="5" max="6" width="17.42578125" style="27" customWidth="1"/>
    <col min="7" max="16384" width="11.42578125" style="10"/>
  </cols>
  <sheetData>
    <row r="1" spans="1:6" x14ac:dyDescent="0.25">
      <c r="A1" s="63" t="s">
        <v>161</v>
      </c>
      <c r="B1" s="63"/>
      <c r="C1" s="63"/>
      <c r="D1" s="63"/>
      <c r="E1" s="63"/>
      <c r="F1" s="63"/>
    </row>
    <row r="2" spans="1:6" x14ac:dyDescent="0.25">
      <c r="A2" s="63" t="s">
        <v>162</v>
      </c>
      <c r="B2" s="63"/>
      <c r="C2" s="63"/>
      <c r="D2" s="63"/>
      <c r="E2" s="63"/>
      <c r="F2" s="63"/>
    </row>
    <row r="3" spans="1:6" x14ac:dyDescent="0.25">
      <c r="A3" s="63" t="s">
        <v>164</v>
      </c>
      <c r="B3" s="63"/>
      <c r="C3" s="63"/>
      <c r="D3" s="63"/>
      <c r="E3" s="63"/>
      <c r="F3" s="63"/>
    </row>
    <row r="4" spans="1:6" x14ac:dyDescent="0.25">
      <c r="A4" s="63" t="s">
        <v>2</v>
      </c>
      <c r="B4" s="63"/>
      <c r="C4" s="63"/>
      <c r="D4" s="63"/>
      <c r="E4" s="63"/>
      <c r="F4" s="63"/>
    </row>
    <row r="5" spans="1:6" x14ac:dyDescent="0.25">
      <c r="A5" s="23"/>
      <c r="B5" s="23"/>
      <c r="C5" s="23"/>
      <c r="D5" s="23"/>
      <c r="E5" s="23"/>
      <c r="F5" s="23"/>
    </row>
    <row r="6" spans="1:6" x14ac:dyDescent="0.25">
      <c r="A6" s="24"/>
      <c r="B6" s="24"/>
      <c r="C6" s="24"/>
      <c r="D6" s="24"/>
      <c r="E6" s="12"/>
      <c r="F6" s="12"/>
    </row>
    <row r="7" spans="1:6" x14ac:dyDescent="0.25">
      <c r="A7" s="18" t="s">
        <v>3</v>
      </c>
      <c r="B7" s="24"/>
      <c r="C7" s="24"/>
      <c r="D7" s="24"/>
      <c r="E7" s="12"/>
      <c r="F7" s="12"/>
    </row>
    <row r="8" spans="1:6" x14ac:dyDescent="0.25">
      <c r="A8" s="18" t="s">
        <v>163</v>
      </c>
      <c r="B8" s="24"/>
      <c r="C8" s="24"/>
      <c r="D8" s="24"/>
      <c r="E8" s="12"/>
      <c r="F8" s="12"/>
    </row>
    <row r="9" spans="1:6" x14ac:dyDescent="0.25">
      <c r="A9" s="18"/>
      <c r="B9" s="24"/>
      <c r="C9" s="24"/>
      <c r="D9" s="24"/>
      <c r="E9" s="12"/>
      <c r="F9" s="12"/>
    </row>
    <row r="10" spans="1:6" x14ac:dyDescent="0.25">
      <c r="A10" s="18"/>
      <c r="B10" s="24"/>
      <c r="C10" s="24"/>
      <c r="D10" s="24"/>
      <c r="E10" s="12"/>
      <c r="F10" s="12"/>
    </row>
    <row r="12" spans="1:6" ht="28.5" customHeight="1" x14ac:dyDescent="0.25">
      <c r="A12" s="41" t="s">
        <v>137</v>
      </c>
      <c r="B12" s="42" t="s">
        <v>138</v>
      </c>
      <c r="C12" s="42"/>
      <c r="D12" s="43" t="s">
        <v>158</v>
      </c>
      <c r="E12" s="43" t="s">
        <v>159</v>
      </c>
      <c r="F12" s="44" t="s">
        <v>160</v>
      </c>
    </row>
    <row r="13" spans="1:6" s="30" customFormat="1" x14ac:dyDescent="0.25">
      <c r="A13" s="14">
        <v>12</v>
      </c>
      <c r="B13" s="14" t="s">
        <v>139</v>
      </c>
      <c r="C13" s="14"/>
      <c r="D13" s="29">
        <f>+D14+D17</f>
        <v>6487955</v>
      </c>
      <c r="E13" s="15">
        <f>+E14+E17</f>
        <v>4073775.19</v>
      </c>
      <c r="F13" s="15">
        <f>+F14+F17</f>
        <v>2414179.81</v>
      </c>
    </row>
    <row r="14" spans="1:6" s="30" customFormat="1" x14ac:dyDescent="0.25">
      <c r="A14" s="14">
        <v>121</v>
      </c>
      <c r="B14" s="14" t="s">
        <v>140</v>
      </c>
      <c r="C14" s="14"/>
      <c r="D14" s="29">
        <f>SUM(D15:D16)</f>
        <v>2002875</v>
      </c>
      <c r="E14" s="15">
        <f>SUM(E15:E16)</f>
        <v>1107665.56</v>
      </c>
      <c r="F14" s="15">
        <f>SUM(F15:F16)</f>
        <v>895209.44</v>
      </c>
    </row>
    <row r="15" spans="1:6" s="30" customFormat="1" x14ac:dyDescent="0.25">
      <c r="A15" s="14">
        <v>12104</v>
      </c>
      <c r="B15" s="14" t="s">
        <v>141</v>
      </c>
      <c r="C15" s="14"/>
      <c r="D15" s="29">
        <v>110580</v>
      </c>
      <c r="E15" s="15">
        <v>83082.66</v>
      </c>
      <c r="F15" s="15">
        <f>+D15-E15</f>
        <v>27497.339999999997</v>
      </c>
    </row>
    <row r="16" spans="1:6" s="30" customFormat="1" x14ac:dyDescent="0.25">
      <c r="A16" s="14">
        <v>12105</v>
      </c>
      <c r="B16" s="14" t="s">
        <v>142</v>
      </c>
      <c r="C16" s="14"/>
      <c r="D16" s="29">
        <v>1892295</v>
      </c>
      <c r="E16" s="15">
        <v>1024582.9</v>
      </c>
      <c r="F16" s="15">
        <f>+D16-E16</f>
        <v>867712.1</v>
      </c>
    </row>
    <row r="17" spans="1:6" s="30" customFormat="1" x14ac:dyDescent="0.25">
      <c r="A17" s="14">
        <v>122</v>
      </c>
      <c r="B17" s="14" t="s">
        <v>121</v>
      </c>
      <c r="C17" s="14"/>
      <c r="D17" s="29">
        <f>+D18</f>
        <v>4485080</v>
      </c>
      <c r="E17" s="15">
        <f>+E18</f>
        <v>2966109.63</v>
      </c>
      <c r="F17" s="15">
        <f>+F18</f>
        <v>1518970.37</v>
      </c>
    </row>
    <row r="18" spans="1:6" s="30" customFormat="1" x14ac:dyDescent="0.25">
      <c r="A18" s="14">
        <v>12299</v>
      </c>
      <c r="B18" s="14" t="s">
        <v>143</v>
      </c>
      <c r="C18" s="14"/>
      <c r="D18" s="29">
        <v>4485080</v>
      </c>
      <c r="E18" s="15">
        <v>2966109.63</v>
      </c>
      <c r="F18" s="15">
        <f>+D18-E18</f>
        <v>1518970.37</v>
      </c>
    </row>
    <row r="19" spans="1:6" s="30" customFormat="1" x14ac:dyDescent="0.25">
      <c r="A19" s="14">
        <v>15</v>
      </c>
      <c r="B19" s="14" t="s">
        <v>144</v>
      </c>
      <c r="C19" s="14"/>
      <c r="D19" s="29">
        <f>+D22+D24+D20</f>
        <v>12050</v>
      </c>
      <c r="E19" s="29">
        <f t="shared" ref="E19:F19" si="0">+E22+E24+E20</f>
        <v>20676.79</v>
      </c>
      <c r="F19" s="29">
        <f t="shared" si="0"/>
        <v>-8626.7900000000009</v>
      </c>
    </row>
    <row r="20" spans="1:6" s="30" customFormat="1" x14ac:dyDescent="0.25">
      <c r="A20" s="14">
        <v>151</v>
      </c>
      <c r="B20" s="14" t="s">
        <v>145</v>
      </c>
      <c r="C20" s="14"/>
      <c r="D20" s="29">
        <f>+D21</f>
        <v>0</v>
      </c>
      <c r="E20" s="29">
        <f t="shared" ref="E20:F20" si="1">+E21</f>
        <v>15719.19</v>
      </c>
      <c r="F20" s="29">
        <f t="shared" si="1"/>
        <v>-15719.19</v>
      </c>
    </row>
    <row r="21" spans="1:6" s="30" customFormat="1" x14ac:dyDescent="0.25">
      <c r="A21" s="14">
        <v>15105</v>
      </c>
      <c r="B21" s="14" t="s">
        <v>146</v>
      </c>
      <c r="C21" s="14"/>
      <c r="D21" s="29">
        <v>0</v>
      </c>
      <c r="E21" s="15">
        <v>15719.19</v>
      </c>
      <c r="F21" s="15">
        <f>+D21-E21</f>
        <v>-15719.19</v>
      </c>
    </row>
    <row r="22" spans="1:6" s="30" customFormat="1" x14ac:dyDescent="0.25">
      <c r="A22" s="14">
        <v>153</v>
      </c>
      <c r="B22" s="14" t="s">
        <v>147</v>
      </c>
      <c r="C22" s="14"/>
      <c r="D22" s="29">
        <f>+D23</f>
        <v>10225</v>
      </c>
      <c r="E22" s="15">
        <f>+E23</f>
        <v>2387.64</v>
      </c>
      <c r="F22" s="15">
        <f>+F23</f>
        <v>7837.3600000000006</v>
      </c>
    </row>
    <row r="23" spans="1:6" s="30" customFormat="1" x14ac:dyDescent="0.25">
      <c r="A23" s="14">
        <v>15399</v>
      </c>
      <c r="B23" s="14" t="s">
        <v>148</v>
      </c>
      <c r="C23" s="14"/>
      <c r="D23" s="29">
        <v>10225</v>
      </c>
      <c r="E23" s="15">
        <v>2387.64</v>
      </c>
      <c r="F23" s="15">
        <f>+D23-E23</f>
        <v>7837.3600000000006</v>
      </c>
    </row>
    <row r="24" spans="1:6" s="30" customFormat="1" x14ac:dyDescent="0.25">
      <c r="A24" s="14">
        <v>157</v>
      </c>
      <c r="B24" s="14" t="s">
        <v>149</v>
      </c>
      <c r="C24" s="14"/>
      <c r="D24" s="29">
        <f>+D25</f>
        <v>1825</v>
      </c>
      <c r="E24" s="15">
        <f>+E25</f>
        <v>2569.96</v>
      </c>
      <c r="F24" s="15">
        <f>+F25</f>
        <v>-744.96</v>
      </c>
    </row>
    <row r="25" spans="1:6" s="30" customFormat="1" x14ac:dyDescent="0.25">
      <c r="A25" s="14">
        <v>15799</v>
      </c>
      <c r="B25" s="14" t="s">
        <v>150</v>
      </c>
      <c r="C25" s="14"/>
      <c r="D25" s="15">
        <v>1825</v>
      </c>
      <c r="E25" s="15">
        <v>2569.96</v>
      </c>
      <c r="F25" s="15">
        <f>+D25-E25</f>
        <v>-744.96</v>
      </c>
    </row>
    <row r="26" spans="1:6" s="30" customFormat="1" x14ac:dyDescent="0.25">
      <c r="A26" s="14">
        <v>32</v>
      </c>
      <c r="B26" s="14" t="s">
        <v>151</v>
      </c>
      <c r="C26" s="14"/>
      <c r="D26" s="15">
        <f t="shared" ref="D26:F27" si="2">+D27</f>
        <v>704850</v>
      </c>
      <c r="E26" s="15">
        <f t="shared" si="2"/>
        <v>0</v>
      </c>
      <c r="F26" s="15">
        <f t="shared" si="2"/>
        <v>704850</v>
      </c>
    </row>
    <row r="27" spans="1:6" s="30" customFormat="1" x14ac:dyDescent="0.25">
      <c r="A27" s="14">
        <v>321</v>
      </c>
      <c r="B27" s="14" t="s">
        <v>152</v>
      </c>
      <c r="C27" s="14"/>
      <c r="D27" s="15">
        <f t="shared" si="2"/>
        <v>704850</v>
      </c>
      <c r="E27" s="15">
        <f t="shared" si="2"/>
        <v>0</v>
      </c>
      <c r="F27" s="15">
        <f t="shared" si="2"/>
        <v>704850</v>
      </c>
    </row>
    <row r="28" spans="1:6" s="30" customFormat="1" ht="15.75" thickBot="1" x14ac:dyDescent="0.3">
      <c r="A28" s="14">
        <v>32102</v>
      </c>
      <c r="B28" s="14" t="s">
        <v>153</v>
      </c>
      <c r="C28" s="45"/>
      <c r="D28" s="46">
        <v>704850</v>
      </c>
      <c r="E28" s="46">
        <v>0</v>
      </c>
      <c r="F28" s="46">
        <f>+D28-E28</f>
        <v>704850</v>
      </c>
    </row>
    <row r="29" spans="1:6" s="30" customFormat="1" x14ac:dyDescent="0.25">
      <c r="A29" s="31"/>
      <c r="B29" s="14" t="s">
        <v>154</v>
      </c>
      <c r="C29" s="52" t="s">
        <v>155</v>
      </c>
      <c r="D29" s="53">
        <f>+D13+D19+D26</f>
        <v>7204855</v>
      </c>
      <c r="E29" s="53">
        <f>+E13+E19+E26</f>
        <v>4094451.98</v>
      </c>
      <c r="F29" s="53">
        <f>+F13+F19+F26</f>
        <v>3110403.02</v>
      </c>
    </row>
    <row r="30" spans="1:6" s="30" customFormat="1" x14ac:dyDescent="0.25">
      <c r="A30" s="31"/>
      <c r="B30" s="14"/>
      <c r="C30" s="52" t="s">
        <v>156</v>
      </c>
      <c r="D30" s="53">
        <f>+D14+D17+D22+D24+D27+D20</f>
        <v>7204855</v>
      </c>
      <c r="E30" s="53">
        <f>+E14+E17+E22+E24+E27+E20</f>
        <v>4094451.98</v>
      </c>
      <c r="F30" s="53">
        <f>+F14+F17+F22+F24+F27+F20</f>
        <v>3110403.02</v>
      </c>
    </row>
    <row r="31" spans="1:6" s="30" customFormat="1" x14ac:dyDescent="0.25">
      <c r="A31" s="31"/>
      <c r="B31" s="14"/>
      <c r="C31" s="52" t="s">
        <v>157</v>
      </c>
      <c r="D31" s="53">
        <f>+D15+D16+D18+D23+D25+D28+D21</f>
        <v>7204855</v>
      </c>
      <c r="E31" s="53">
        <f>+E15+E16+E18+E23+E25+E28+E21</f>
        <v>4094451.98</v>
      </c>
      <c r="F31" s="53">
        <f>+F15+F16+F18+F23+F25+F28+F21</f>
        <v>3110403.02</v>
      </c>
    </row>
    <row r="41" spans="1:6" x14ac:dyDescent="0.25">
      <c r="A41" s="51" t="s">
        <v>233</v>
      </c>
      <c r="B41"/>
      <c r="C41"/>
      <c r="D41" s="4"/>
      <c r="E41" s="4" t="s">
        <v>235</v>
      </c>
      <c r="F41" s="4"/>
    </row>
    <row r="42" spans="1:6" x14ac:dyDescent="0.25">
      <c r="A42" s="51" t="s">
        <v>234</v>
      </c>
      <c r="B42"/>
      <c r="C42"/>
      <c r="D42" s="4"/>
      <c r="E42" s="4" t="s">
        <v>236</v>
      </c>
      <c r="F42" s="4"/>
    </row>
  </sheetData>
  <mergeCells count="4">
    <mergeCell ref="A1:F1"/>
    <mergeCell ref="A2:F2"/>
    <mergeCell ref="A3:F3"/>
    <mergeCell ref="A4:F4"/>
  </mergeCells>
  <printOptions horizontalCentered="1"/>
  <pageMargins left="0.15748031496062992" right="0.19685039370078741" top="0.35433070866141736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Sit_Financ</vt:lpstr>
      <vt:lpstr>Rend_Eco</vt:lpstr>
      <vt:lpstr>FLUJO DE FONDOS</vt:lpstr>
      <vt:lpstr>COMP_FLUJO DE FONDOS </vt:lpstr>
      <vt:lpstr>egresos</vt:lpstr>
      <vt:lpstr>ingresos</vt:lpstr>
      <vt:lpstr>'COMP_FLUJO DE FONDOS '!Área_de_impresión</vt:lpstr>
      <vt:lpstr>egresos!Área_de_impresión</vt:lpstr>
      <vt:lpstr>'FLUJO DE FONDOS'!Área_de_impresión</vt:lpstr>
      <vt:lpstr>ingresos!Área_de_impresión</vt:lpstr>
      <vt:lpstr>egresos!Títulos_a_imprimir</vt:lpstr>
      <vt:lpstr>Rend_Eco!Títulos_a_imprimir</vt:lpstr>
      <vt:lpstr>Sit_Financ!Títulos_a_imprimir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Alfredo Peña Recinos</dc:creator>
  <cp:lastModifiedBy>Edgardo Alfredo Peña Recinos</cp:lastModifiedBy>
  <cp:lastPrinted>2016-02-24T21:21:19Z</cp:lastPrinted>
  <dcterms:created xsi:type="dcterms:W3CDTF">2016-02-24T18:12:12Z</dcterms:created>
  <dcterms:modified xsi:type="dcterms:W3CDTF">2016-02-24T21:58:39Z</dcterms:modified>
</cp:coreProperties>
</file>