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IR\Desktop\"/>
    </mc:Choice>
  </mc:AlternateContent>
  <bookViews>
    <workbookView xWindow="0" yWindow="0" windowWidth="24000" windowHeight="9645"/>
  </bookViews>
  <sheets>
    <sheet name="DEL 2009 AL 202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1" i="2" l="1"/>
  <c r="C291" i="2"/>
  <c r="D288" i="2"/>
  <c r="C288" i="2"/>
  <c r="C292" i="2" s="1"/>
  <c r="D287" i="2"/>
  <c r="D292" i="2" s="1"/>
  <c r="C287" i="2"/>
  <c r="D276" i="2"/>
  <c r="C276" i="2"/>
  <c r="C277" i="2" s="1"/>
  <c r="D273" i="2"/>
  <c r="D277" i="2" s="1"/>
  <c r="C273" i="2"/>
  <c r="D263" i="2"/>
  <c r="C263" i="2"/>
  <c r="C264" i="2" s="1"/>
  <c r="D260" i="2"/>
  <c r="D264" i="2" s="1"/>
  <c r="C260" i="2"/>
  <c r="D299" i="2"/>
  <c r="C299" i="2"/>
  <c r="D296" i="2"/>
  <c r="C296" i="2"/>
  <c r="D271" i="2"/>
  <c r="C271" i="2"/>
  <c r="D268" i="2"/>
  <c r="C268" i="2"/>
  <c r="D248" i="2"/>
  <c r="C248" i="2"/>
  <c r="D245" i="2"/>
  <c r="C245" i="2"/>
  <c r="D243" i="2"/>
  <c r="C243" i="2"/>
  <c r="D240" i="2"/>
  <c r="C240" i="2"/>
  <c r="D235" i="2"/>
  <c r="C235" i="2"/>
  <c r="D232" i="2"/>
  <c r="C232" i="2"/>
  <c r="D219" i="2"/>
  <c r="C219" i="2"/>
  <c r="D217" i="2"/>
  <c r="C217" i="2"/>
  <c r="D215" i="2"/>
  <c r="C215" i="2"/>
  <c r="D212" i="2"/>
  <c r="C212" i="2"/>
  <c r="D207" i="2"/>
  <c r="C207" i="2"/>
  <c r="D204" i="2"/>
  <c r="C204" i="2"/>
  <c r="D192" i="2"/>
  <c r="C192" i="2"/>
  <c r="D190" i="2"/>
  <c r="C190" i="2"/>
  <c r="D188" i="2"/>
  <c r="C188" i="2"/>
  <c r="D185" i="2"/>
  <c r="C185" i="2"/>
  <c r="D181" i="2"/>
  <c r="C180" i="2"/>
  <c r="C181" i="2" s="1"/>
  <c r="D164" i="2"/>
  <c r="C164" i="2"/>
  <c r="D160" i="2"/>
  <c r="C160" i="2"/>
  <c r="D158" i="2"/>
  <c r="C158" i="2"/>
  <c r="C157" i="2"/>
  <c r="D142" i="2"/>
  <c r="C142" i="2"/>
  <c r="D139" i="2"/>
  <c r="C138" i="2"/>
  <c r="C135" i="2"/>
  <c r="D112" i="2"/>
  <c r="D110" i="2"/>
  <c r="C112" i="2"/>
  <c r="C110" i="2"/>
  <c r="C300" i="2" l="1"/>
  <c r="C193" i="2"/>
  <c r="C208" i="2"/>
  <c r="C220" i="2"/>
  <c r="C236" i="2"/>
  <c r="C249" i="2"/>
  <c r="D161" i="2"/>
  <c r="D193" i="2"/>
  <c r="D194" i="2" s="1"/>
  <c r="D208" i="2"/>
  <c r="D220" i="2"/>
  <c r="D236" i="2"/>
  <c r="D300" i="2"/>
  <c r="C194" i="2"/>
  <c r="D249" i="2"/>
  <c r="C139" i="2"/>
  <c r="C143" i="2" s="1"/>
  <c r="C250" i="2"/>
  <c r="D143" i="2"/>
  <c r="C161" i="2"/>
  <c r="C165" i="2" s="1"/>
  <c r="C278" i="2"/>
  <c r="D278" i="2"/>
  <c r="D165" i="2"/>
  <c r="C89" i="2"/>
  <c r="D92" i="2"/>
  <c r="D93" i="2" s="1"/>
  <c r="C92" i="2"/>
  <c r="C93" i="2" s="1"/>
  <c r="D65" i="2"/>
  <c r="C65" i="2"/>
  <c r="D44" i="2"/>
  <c r="C44" i="2"/>
  <c r="C39" i="2"/>
  <c r="D70" i="2"/>
  <c r="C70" i="2"/>
  <c r="D17" i="2"/>
  <c r="C17" i="2"/>
  <c r="D13" i="2"/>
  <c r="D9" i="2"/>
  <c r="C13" i="2"/>
  <c r="C10" i="2"/>
  <c r="C9" i="2"/>
  <c r="C221" i="2" l="1"/>
  <c r="D250" i="2"/>
  <c r="D221" i="2"/>
  <c r="D113" i="2"/>
  <c r="D114" i="2" s="1"/>
  <c r="C113" i="2"/>
  <c r="C114" i="2" s="1"/>
  <c r="D90" i="2"/>
  <c r="C90" i="2"/>
  <c r="D66" i="2"/>
  <c r="D71" i="2" s="1"/>
  <c r="C66" i="2"/>
  <c r="C71" i="2" s="1"/>
  <c r="D40" i="2"/>
  <c r="D45" i="2" s="1"/>
  <c r="C40" i="2"/>
  <c r="C45" i="2" s="1"/>
  <c r="D14" i="2" l="1"/>
  <c r="D18" i="2" s="1"/>
  <c r="C14" i="2" l="1"/>
  <c r="C18" i="2" s="1"/>
</calcChain>
</file>

<file path=xl/sharedStrings.xml><?xml version="1.0" encoding="utf-8"?>
<sst xmlns="http://schemas.openxmlformats.org/spreadsheetml/2006/main" count="289" uniqueCount="32">
  <si>
    <t>FUENTE DE FINANCIAMIENTO</t>
  </si>
  <si>
    <t>EJECUTADO</t>
  </si>
  <si>
    <t>AÑO: 2014</t>
  </si>
  <si>
    <t>GOES</t>
  </si>
  <si>
    <t>RUBRO DE AGRUPACION</t>
  </si>
  <si>
    <t>51- REMUNERACIONES</t>
  </si>
  <si>
    <t>54-ADQUISICION DE BIENES Y SERVICIOS</t>
  </si>
  <si>
    <t>55-GASTOS FINANCIEROS Y OTROS</t>
  </si>
  <si>
    <t>56-TRANSFERENCIAS CORRIENTES</t>
  </si>
  <si>
    <t>61-INVERSIONES EN ACTIVOS FIJOS</t>
  </si>
  <si>
    <t>BCIE</t>
  </si>
  <si>
    <t>TOTAL</t>
  </si>
  <si>
    <t>TOTAL PRESUPUESTO</t>
  </si>
  <si>
    <t>AÑO: 2015</t>
  </si>
  <si>
    <t>AÑO: 2016</t>
  </si>
  <si>
    <t>BID</t>
  </si>
  <si>
    <t>PESP</t>
  </si>
  <si>
    <t>AÑO: 2017</t>
  </si>
  <si>
    <t>AÑO: 2018</t>
  </si>
  <si>
    <t>AÑO: 2019</t>
  </si>
  <si>
    <t>AÑO: 2009</t>
  </si>
  <si>
    <t>AÑO: 2010</t>
  </si>
  <si>
    <t>AÑO: 2011</t>
  </si>
  <si>
    <t>AÑO: 2012</t>
  </si>
  <si>
    <t>AÑO: 2013</t>
  </si>
  <si>
    <t xml:space="preserve">PRESUPUESTO APROBADO  MODIFICADO </t>
  </si>
  <si>
    <t>AÑO: 2020</t>
  </si>
  <si>
    <t>DIRECCION GENERAL DE CENTROS PENALES</t>
  </si>
  <si>
    <t>UNIDAD SECUNDARIA EJECUTORA FINANCIERA</t>
  </si>
  <si>
    <t>AREA DE PRESUPUESTO</t>
  </si>
  <si>
    <t>PRESUPUESTO APROBADO -MODIFICADO</t>
  </si>
  <si>
    <t>DETALLE DE PRESUPUESTOS APROBADO Y EJECUTADO DEL 2009 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</si>
</sst>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;[Red]\-&quot;$&quot;#,##0.00"/>
    <numFmt numFmtId="165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4" xfId="0" applyFont="1" applyBorder="1" applyAlignment="1">
      <alignment horizontal="center" vertical="center"/>
    </xf>
    <xf numFmtId="165" fontId="0" fillId="0" borderId="5" xfId="1" applyFont="1" applyBorder="1"/>
    <xf numFmtId="165" fontId="0" fillId="0" borderId="6" xfId="1" applyFont="1" applyBorder="1"/>
    <xf numFmtId="165" fontId="0" fillId="0" borderId="9" xfId="1" applyFont="1" applyBorder="1"/>
    <xf numFmtId="0" fontId="2" fillId="0" borderId="13" xfId="0" applyFont="1" applyBorder="1" applyAlignment="1">
      <alignment horizontal="center" vertical="center"/>
    </xf>
    <xf numFmtId="165" fontId="0" fillId="0" borderId="14" xfId="1" applyFont="1" applyBorder="1"/>
    <xf numFmtId="165" fontId="0" fillId="0" borderId="15" xfId="1" applyFont="1" applyBorder="1"/>
    <xf numFmtId="165" fontId="0" fillId="0" borderId="16" xfId="1" applyFont="1" applyBorder="1"/>
    <xf numFmtId="165" fontId="2" fillId="0" borderId="4" xfId="1" applyFont="1" applyBorder="1"/>
    <xf numFmtId="165" fontId="2" fillId="0" borderId="2" xfId="1" applyFont="1" applyBorder="1"/>
    <xf numFmtId="165" fontId="2" fillId="0" borderId="1" xfId="0" applyNumberFormat="1" applyFont="1" applyBorder="1" applyAlignment="1">
      <alignment vertical="center"/>
    </xf>
    <xf numFmtId="165" fontId="2" fillId="0" borderId="13" xfId="0" applyNumberFormat="1" applyFont="1" applyBorder="1" applyAlignment="1">
      <alignment vertical="center"/>
    </xf>
    <xf numFmtId="165" fontId="2" fillId="0" borderId="2" xfId="1" applyFont="1" applyBorder="1" applyAlignment="1">
      <alignment vertical="center"/>
    </xf>
    <xf numFmtId="165" fontId="2" fillId="0" borderId="3" xfId="1" applyFont="1" applyBorder="1" applyAlignment="1">
      <alignment vertical="center"/>
    </xf>
    <xf numFmtId="165" fontId="2" fillId="0" borderId="14" xfId="1" applyFont="1" applyBorder="1" applyAlignment="1">
      <alignment vertical="center"/>
    </xf>
    <xf numFmtId="165" fontId="2" fillId="0" borderId="17" xfId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165" fontId="2" fillId="0" borderId="9" xfId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3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164" fontId="2" fillId="0" borderId="13" xfId="1" applyNumberFormat="1" applyFont="1" applyBorder="1" applyAlignment="1">
      <alignment vertical="center"/>
    </xf>
    <xf numFmtId="164" fontId="1" fillId="0" borderId="6" xfId="1" applyNumberFormat="1" applyFont="1" applyBorder="1" applyAlignment="1">
      <alignment vertical="center"/>
    </xf>
    <xf numFmtId="165" fontId="1" fillId="0" borderId="6" xfId="1" applyFont="1" applyBorder="1" applyAlignment="1">
      <alignment vertical="center"/>
    </xf>
    <xf numFmtId="164" fontId="1" fillId="0" borderId="25" xfId="1" applyNumberFormat="1" applyFont="1" applyBorder="1" applyAlignment="1">
      <alignment vertical="center"/>
    </xf>
    <xf numFmtId="164" fontId="1" fillId="0" borderId="14" xfId="1" applyNumberFormat="1" applyFont="1" applyBorder="1" applyAlignment="1">
      <alignment vertical="center"/>
    </xf>
    <xf numFmtId="165" fontId="1" fillId="0" borderId="15" xfId="1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0" xfId="0" applyBorder="1"/>
    <xf numFmtId="165" fontId="1" fillId="0" borderId="14" xfId="1" applyFont="1" applyBorder="1" applyAlignment="1">
      <alignment vertical="center"/>
    </xf>
    <xf numFmtId="165" fontId="1" fillId="0" borderId="25" xfId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165" fontId="2" fillId="0" borderId="13" xfId="1" applyFont="1" applyBorder="1" applyAlignment="1">
      <alignment vertical="center"/>
    </xf>
    <xf numFmtId="165" fontId="1" fillId="0" borderId="16" xfId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5" fontId="2" fillId="0" borderId="24" xfId="0" applyNumberFormat="1" applyFont="1" applyBorder="1" applyAlignment="1">
      <alignment vertical="center"/>
    </xf>
    <xf numFmtId="165" fontId="2" fillId="0" borderId="4" xfId="0" applyNumberFormat="1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8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0"/>
  <sheetViews>
    <sheetView tabSelected="1" view="pageBreakPreview" topLeftCell="A274" zoomScale="60" zoomScaleNormal="100" workbookViewId="0">
      <selection activeCell="C282" sqref="C282"/>
    </sheetView>
  </sheetViews>
  <sheetFormatPr baseColWidth="10" defaultRowHeight="15" x14ac:dyDescent="0.25"/>
  <cols>
    <col min="1" max="1" width="18.5703125" customWidth="1"/>
    <col min="2" max="2" width="38.85546875" customWidth="1"/>
    <col min="3" max="4" width="25.7109375" customWidth="1"/>
    <col min="5" max="5" width="15.7109375" customWidth="1"/>
  </cols>
  <sheetData>
    <row r="1" spans="1:4" x14ac:dyDescent="0.25">
      <c r="A1" t="s">
        <v>27</v>
      </c>
    </row>
    <row r="2" spans="1:4" x14ac:dyDescent="0.25">
      <c r="A2" t="s">
        <v>28</v>
      </c>
    </row>
    <row r="3" spans="1:4" x14ac:dyDescent="0.25">
      <c r="A3" t="s">
        <v>29</v>
      </c>
    </row>
    <row r="5" spans="1:4" ht="21" x14ac:dyDescent="0.35">
      <c r="A5" s="51" t="s">
        <v>31</v>
      </c>
      <c r="B5" s="51"/>
      <c r="C5" s="51"/>
      <c r="D5" s="51"/>
    </row>
    <row r="7" spans="1:4" ht="29.25" thickBot="1" x14ac:dyDescent="0.5">
      <c r="A7" s="55" t="s">
        <v>20</v>
      </c>
      <c r="B7" s="55"/>
      <c r="C7" s="55"/>
      <c r="D7" s="55"/>
    </row>
    <row r="8" spans="1:4" ht="30" customHeight="1" thickBot="1" x14ac:dyDescent="0.3">
      <c r="A8" s="25" t="s">
        <v>0</v>
      </c>
      <c r="B8" s="1" t="s">
        <v>4</v>
      </c>
      <c r="C8" s="26" t="s">
        <v>30</v>
      </c>
      <c r="D8" s="5" t="s">
        <v>1</v>
      </c>
    </row>
    <row r="9" spans="1:4" ht="24.95" customHeight="1" x14ac:dyDescent="0.25">
      <c r="A9" s="56" t="s">
        <v>3</v>
      </c>
      <c r="B9" s="17" t="s">
        <v>5</v>
      </c>
      <c r="C9" s="6">
        <f>13703739+215257</f>
        <v>13918996</v>
      </c>
      <c r="D9" s="2">
        <f>13703738.6+212221.26</f>
        <v>13915959.859999999</v>
      </c>
    </row>
    <row r="10" spans="1:4" ht="24.95" customHeight="1" x14ac:dyDescent="0.25">
      <c r="A10" s="57"/>
      <c r="B10" s="18" t="s">
        <v>6</v>
      </c>
      <c r="C10" s="7">
        <f>14619678.25+68464.47</f>
        <v>14688142.720000001</v>
      </c>
      <c r="D10" s="3">
        <v>14619598.9</v>
      </c>
    </row>
    <row r="11" spans="1:4" ht="24.95" customHeight="1" x14ac:dyDescent="0.25">
      <c r="A11" s="57"/>
      <c r="B11" s="18" t="s">
        <v>7</v>
      </c>
      <c r="C11" s="7">
        <v>183139.74</v>
      </c>
      <c r="D11" s="3">
        <v>183139.38</v>
      </c>
    </row>
    <row r="12" spans="1:4" ht="24.95" customHeight="1" x14ac:dyDescent="0.25">
      <c r="A12" s="57"/>
      <c r="B12" s="18" t="s">
        <v>8</v>
      </c>
      <c r="C12" s="7">
        <v>3755.26</v>
      </c>
      <c r="D12" s="3">
        <v>3755.11</v>
      </c>
    </row>
    <row r="13" spans="1:4" ht="24.95" customHeight="1" thickBot="1" x14ac:dyDescent="0.3">
      <c r="A13" s="57"/>
      <c r="B13" s="19" t="s">
        <v>9</v>
      </c>
      <c r="C13" s="8">
        <f>28882+14539716+100</f>
        <v>14568698</v>
      </c>
      <c r="D13" s="4">
        <f>28882+14539715.12</f>
        <v>14568597.119999999</v>
      </c>
    </row>
    <row r="14" spans="1:4" ht="24.95" customHeight="1" thickBot="1" x14ac:dyDescent="0.3">
      <c r="A14" s="58"/>
      <c r="B14" s="29" t="s">
        <v>11</v>
      </c>
      <c r="C14" s="13">
        <f>SUM(C9:C13)</f>
        <v>43362731.719999999</v>
      </c>
      <c r="D14" s="14">
        <f>SUM(D9:D13)</f>
        <v>43291050.369999997</v>
      </c>
    </row>
    <row r="15" spans="1:4" ht="24.75" customHeight="1" x14ac:dyDescent="0.25">
      <c r="A15" s="56" t="s">
        <v>15</v>
      </c>
      <c r="B15" s="28" t="s">
        <v>6</v>
      </c>
      <c r="C15" s="34">
        <v>6351170</v>
      </c>
      <c r="D15" s="31">
        <v>6351169</v>
      </c>
    </row>
    <row r="16" spans="1:4" ht="24.75" customHeight="1" thickBot="1" x14ac:dyDescent="0.3">
      <c r="A16" s="57"/>
      <c r="B16" s="18" t="s">
        <v>9</v>
      </c>
      <c r="C16" s="35">
        <v>371118</v>
      </c>
      <c r="D16" s="32">
        <v>370347.53</v>
      </c>
    </row>
    <row r="17" spans="1:4" ht="27" customHeight="1" thickBot="1" x14ac:dyDescent="0.3">
      <c r="A17" s="58"/>
      <c r="B17" s="40" t="s">
        <v>11</v>
      </c>
      <c r="C17" s="13">
        <f>SUM(C15:C16)</f>
        <v>6722288</v>
      </c>
      <c r="D17" s="30">
        <f>SUM(D15:D16)</f>
        <v>6721516.5300000003</v>
      </c>
    </row>
    <row r="18" spans="1:4" ht="33" customHeight="1" thickBot="1" x14ac:dyDescent="0.3">
      <c r="A18" s="52" t="s">
        <v>12</v>
      </c>
      <c r="B18" s="54"/>
      <c r="C18" s="11">
        <f>SUM(C17,C14)</f>
        <v>50085019.719999999</v>
      </c>
      <c r="D18" s="46">
        <f>SUM(D17,D14)</f>
        <v>50012566.899999999</v>
      </c>
    </row>
    <row r="27" spans="1:4" ht="54" customHeight="1" x14ac:dyDescent="0.25"/>
    <row r="28" spans="1:4" ht="52.5" customHeight="1" x14ac:dyDescent="0.25"/>
    <row r="29" spans="1:4" ht="15.75" customHeight="1" x14ac:dyDescent="0.25">
      <c r="A29" t="s">
        <v>27</v>
      </c>
    </row>
    <row r="30" spans="1:4" ht="15.75" customHeight="1" x14ac:dyDescent="0.25">
      <c r="A30" t="s">
        <v>28</v>
      </c>
    </row>
    <row r="31" spans="1:4" ht="15.75" customHeight="1" x14ac:dyDescent="0.25">
      <c r="A31" t="s">
        <v>29</v>
      </c>
    </row>
    <row r="32" spans="1:4" ht="29.25" customHeight="1" x14ac:dyDescent="0.35">
      <c r="A32" s="51"/>
      <c r="B32" s="51"/>
      <c r="C32" s="51"/>
      <c r="D32" s="51"/>
    </row>
    <row r="33" spans="1:4" ht="29.25" thickBot="1" x14ac:dyDescent="0.5">
      <c r="A33" s="55" t="s">
        <v>21</v>
      </c>
      <c r="B33" s="55"/>
      <c r="C33" s="55"/>
      <c r="D33" s="55"/>
    </row>
    <row r="34" spans="1:4" ht="30" customHeight="1" thickBot="1" x14ac:dyDescent="0.3">
      <c r="A34" s="25" t="s">
        <v>0</v>
      </c>
      <c r="B34" s="1" t="s">
        <v>4</v>
      </c>
      <c r="C34" s="26" t="s">
        <v>30</v>
      </c>
      <c r="D34" s="5" t="s">
        <v>1</v>
      </c>
    </row>
    <row r="35" spans="1:4" ht="24.95" customHeight="1" x14ac:dyDescent="0.25">
      <c r="A35" s="56" t="s">
        <v>3</v>
      </c>
      <c r="B35" s="17" t="s">
        <v>5</v>
      </c>
      <c r="C35" s="6">
        <v>13521426</v>
      </c>
      <c r="D35" s="2">
        <v>13426287.07</v>
      </c>
    </row>
    <row r="36" spans="1:4" ht="24.95" customHeight="1" x14ac:dyDescent="0.25">
      <c r="A36" s="57"/>
      <c r="B36" s="18" t="s">
        <v>6</v>
      </c>
      <c r="C36" s="7">
        <v>15218908</v>
      </c>
      <c r="D36" s="3">
        <v>15218844.24</v>
      </c>
    </row>
    <row r="37" spans="1:4" ht="24.95" customHeight="1" x14ac:dyDescent="0.25">
      <c r="A37" s="57"/>
      <c r="B37" s="18" t="s">
        <v>7</v>
      </c>
      <c r="C37" s="7">
        <v>173373.95</v>
      </c>
      <c r="D37" s="3">
        <v>173373.24</v>
      </c>
    </row>
    <row r="38" spans="1:4" ht="24.95" customHeight="1" x14ac:dyDescent="0.25">
      <c r="A38" s="57"/>
      <c r="B38" s="18" t="s">
        <v>8</v>
      </c>
      <c r="C38" s="7">
        <v>2345.0500000000002</v>
      </c>
      <c r="D38" s="3">
        <v>2345.0500000000002</v>
      </c>
    </row>
    <row r="39" spans="1:4" ht="24.95" customHeight="1" thickBot="1" x14ac:dyDescent="0.3">
      <c r="A39" s="57"/>
      <c r="B39" s="19" t="s">
        <v>9</v>
      </c>
      <c r="C39" s="8">
        <f>4776213+100</f>
        <v>4776313</v>
      </c>
      <c r="D39" s="4">
        <v>4776213</v>
      </c>
    </row>
    <row r="40" spans="1:4" ht="24.95" customHeight="1" thickBot="1" x14ac:dyDescent="0.3">
      <c r="A40" s="58"/>
      <c r="B40" s="29" t="s">
        <v>11</v>
      </c>
      <c r="C40" s="13">
        <f>SUM(C35:C39)</f>
        <v>33692366</v>
      </c>
      <c r="D40" s="14">
        <f>SUM(D35:D39)</f>
        <v>33597062.600000001</v>
      </c>
    </row>
    <row r="41" spans="1:4" ht="24.75" customHeight="1" x14ac:dyDescent="0.25">
      <c r="A41" s="56" t="s">
        <v>15</v>
      </c>
      <c r="B41" s="36" t="s">
        <v>5</v>
      </c>
      <c r="C41" s="38">
        <v>725289</v>
      </c>
      <c r="D41" s="39">
        <v>173595.24</v>
      </c>
    </row>
    <row r="42" spans="1:4" ht="24.75" customHeight="1" x14ac:dyDescent="0.25">
      <c r="A42" s="57"/>
      <c r="B42" s="37" t="s">
        <v>6</v>
      </c>
      <c r="C42" s="35">
        <v>5490183</v>
      </c>
      <c r="D42" s="32">
        <v>5490183</v>
      </c>
    </row>
    <row r="43" spans="1:4" ht="24.75" customHeight="1" thickBot="1" x14ac:dyDescent="0.3">
      <c r="A43" s="57"/>
      <c r="B43" s="37" t="s">
        <v>9</v>
      </c>
      <c r="C43" s="7">
        <v>165780</v>
      </c>
      <c r="D43" s="3">
        <v>165384.51</v>
      </c>
    </row>
    <row r="44" spans="1:4" ht="24.75" customHeight="1" thickBot="1" x14ac:dyDescent="0.3">
      <c r="A44" s="58"/>
      <c r="B44" s="40" t="s">
        <v>11</v>
      </c>
      <c r="C44" s="13">
        <f>SUM(C41:C43)</f>
        <v>6381252</v>
      </c>
      <c r="D44" s="41">
        <f>SUM(D41:D43)</f>
        <v>5829162.75</v>
      </c>
    </row>
    <row r="45" spans="1:4" ht="26.25" customHeight="1" thickBot="1" x14ac:dyDescent="0.3">
      <c r="A45" s="52" t="s">
        <v>12</v>
      </c>
      <c r="B45" s="54"/>
      <c r="C45" s="11">
        <f>SUM(C44,C40)</f>
        <v>40073618</v>
      </c>
      <c r="D45" s="12">
        <f>SUM(D44,D40)</f>
        <v>39426225.350000001</v>
      </c>
    </row>
    <row r="46" spans="1:4" ht="26.25" customHeight="1" x14ac:dyDescent="0.25">
      <c r="A46" s="47"/>
      <c r="B46" s="47"/>
      <c r="C46" s="48"/>
      <c r="D46" s="48"/>
    </row>
    <row r="47" spans="1:4" ht="26.25" customHeight="1" x14ac:dyDescent="0.25">
      <c r="A47" s="47"/>
      <c r="B47" s="47"/>
      <c r="C47" s="48"/>
      <c r="D47" s="48"/>
    </row>
    <row r="48" spans="1:4" ht="26.25" customHeight="1" x14ac:dyDescent="0.25">
      <c r="A48" s="47"/>
      <c r="B48" s="47"/>
      <c r="C48" s="48"/>
      <c r="D48" s="48"/>
    </row>
    <row r="49" spans="1:4" ht="26.25" customHeight="1" x14ac:dyDescent="0.25">
      <c r="A49" s="47"/>
      <c r="B49" s="47"/>
      <c r="C49" s="48"/>
      <c r="D49" s="48"/>
    </row>
    <row r="50" spans="1:4" ht="26.25" customHeight="1" x14ac:dyDescent="0.25">
      <c r="A50" s="47"/>
      <c r="B50" s="47"/>
      <c r="C50" s="48"/>
      <c r="D50" s="48"/>
    </row>
    <row r="51" spans="1:4" ht="26.25" customHeight="1" x14ac:dyDescent="0.25">
      <c r="A51" s="47"/>
      <c r="B51" s="47"/>
      <c r="C51" s="48"/>
      <c r="D51" s="48"/>
    </row>
    <row r="52" spans="1:4" ht="26.25" customHeight="1" x14ac:dyDescent="0.25">
      <c r="A52" s="47"/>
      <c r="B52" s="47"/>
      <c r="C52" s="48"/>
      <c r="D52" s="48"/>
    </row>
    <row r="53" spans="1:4" ht="26.25" customHeight="1" x14ac:dyDescent="0.25">
      <c r="A53" s="47"/>
      <c r="B53" s="47"/>
      <c r="C53" s="48"/>
      <c r="D53" s="48"/>
    </row>
    <row r="54" spans="1:4" ht="15.75" customHeight="1" x14ac:dyDescent="0.25">
      <c r="B54" s="47"/>
      <c r="C54" s="48"/>
      <c r="D54" s="48"/>
    </row>
    <row r="55" spans="1:4" ht="15.75" customHeight="1" x14ac:dyDescent="0.25">
      <c r="A55" t="s">
        <v>27</v>
      </c>
      <c r="B55" s="47"/>
      <c r="C55" s="48"/>
      <c r="D55" s="48"/>
    </row>
    <row r="56" spans="1:4" ht="15.75" customHeight="1" x14ac:dyDescent="0.25">
      <c r="A56" t="s">
        <v>28</v>
      </c>
      <c r="B56" s="47"/>
      <c r="C56" s="48"/>
      <c r="D56" s="48"/>
    </row>
    <row r="57" spans="1:4" ht="15.75" customHeight="1" x14ac:dyDescent="0.25">
      <c r="A57" t="s">
        <v>29</v>
      </c>
      <c r="B57" s="47"/>
      <c r="C57" s="48"/>
      <c r="D57" s="48"/>
    </row>
    <row r="58" spans="1:4" ht="27" customHeight="1" x14ac:dyDescent="0.25">
      <c r="B58" s="47"/>
      <c r="C58" s="48"/>
      <c r="D58" s="48"/>
    </row>
    <row r="59" spans="1:4" ht="29.25" thickBot="1" x14ac:dyDescent="0.5">
      <c r="A59" s="59" t="s">
        <v>22</v>
      </c>
      <c r="B59" s="59"/>
      <c r="C59" s="59"/>
      <c r="D59" s="59"/>
    </row>
    <row r="60" spans="1:4" ht="30" customHeight="1" thickBot="1" x14ac:dyDescent="0.3">
      <c r="A60" s="25" t="s">
        <v>0</v>
      </c>
      <c r="B60" s="1" t="s">
        <v>4</v>
      </c>
      <c r="C60" s="26" t="s">
        <v>30</v>
      </c>
      <c r="D60" s="5" t="s">
        <v>1</v>
      </c>
    </row>
    <row r="61" spans="1:4" ht="24.95" customHeight="1" x14ac:dyDescent="0.25">
      <c r="A61" s="56" t="s">
        <v>3</v>
      </c>
      <c r="B61" s="17" t="s">
        <v>5</v>
      </c>
      <c r="C61" s="6">
        <v>14356294.539999999</v>
      </c>
      <c r="D61" s="2">
        <v>14356273.18</v>
      </c>
    </row>
    <row r="62" spans="1:4" ht="24.95" customHeight="1" x14ac:dyDescent="0.25">
      <c r="A62" s="57"/>
      <c r="B62" s="18" t="s">
        <v>6</v>
      </c>
      <c r="C62" s="7">
        <v>19701986.489999998</v>
      </c>
      <c r="D62" s="3">
        <v>19701986.489999998</v>
      </c>
    </row>
    <row r="63" spans="1:4" ht="24.95" customHeight="1" x14ac:dyDescent="0.25">
      <c r="A63" s="57"/>
      <c r="B63" s="18" t="s">
        <v>7</v>
      </c>
      <c r="C63" s="7">
        <v>199949.16</v>
      </c>
      <c r="D63" s="3">
        <v>199864.66</v>
      </c>
    </row>
    <row r="64" spans="1:4" ht="24.95" customHeight="1" x14ac:dyDescent="0.25">
      <c r="A64" s="57"/>
      <c r="B64" s="18" t="s">
        <v>8</v>
      </c>
      <c r="C64" s="7">
        <v>8435.81</v>
      </c>
      <c r="D64" s="3">
        <v>8435.81</v>
      </c>
    </row>
    <row r="65" spans="1:4" ht="24.95" customHeight="1" thickBot="1" x14ac:dyDescent="0.3">
      <c r="A65" s="57"/>
      <c r="B65" s="19" t="s">
        <v>9</v>
      </c>
      <c r="C65" s="8">
        <f>38798+724105</f>
        <v>762903</v>
      </c>
      <c r="D65" s="4">
        <f>38798+557353.54</f>
        <v>596151.54</v>
      </c>
    </row>
    <row r="66" spans="1:4" ht="24.95" customHeight="1" thickBot="1" x14ac:dyDescent="0.3">
      <c r="A66" s="58"/>
      <c r="B66" s="20" t="s">
        <v>11</v>
      </c>
      <c r="C66" s="13">
        <f>SUM(C61:C65)</f>
        <v>35029569</v>
      </c>
      <c r="D66" s="14">
        <f>SUM(D61:D65)</f>
        <v>34862711.68</v>
      </c>
    </row>
    <row r="67" spans="1:4" ht="24.95" customHeight="1" x14ac:dyDescent="0.25">
      <c r="A67" s="56" t="s">
        <v>15</v>
      </c>
      <c r="B67" s="27" t="s">
        <v>5</v>
      </c>
      <c r="C67" s="38">
        <v>1196458.56</v>
      </c>
      <c r="D67" s="33">
        <v>1196457.47</v>
      </c>
    </row>
    <row r="68" spans="1:4" ht="24.95" customHeight="1" x14ac:dyDescent="0.25">
      <c r="A68" s="57"/>
      <c r="B68" s="18" t="s">
        <v>6</v>
      </c>
      <c r="C68" s="35">
        <v>4797739.51</v>
      </c>
      <c r="D68" s="32">
        <v>4788613.75</v>
      </c>
    </row>
    <row r="69" spans="1:4" ht="24.95" customHeight="1" thickBot="1" x14ac:dyDescent="0.3">
      <c r="A69" s="57"/>
      <c r="B69" s="18" t="s">
        <v>9</v>
      </c>
      <c r="C69" s="42">
        <v>30430.93</v>
      </c>
      <c r="D69" s="32">
        <v>30430.93</v>
      </c>
    </row>
    <row r="70" spans="1:4" ht="26.25" customHeight="1" thickBot="1" x14ac:dyDescent="0.3">
      <c r="A70" s="58"/>
      <c r="B70" s="29" t="s">
        <v>11</v>
      </c>
      <c r="C70" s="43">
        <f>SUM(C67:C69)</f>
        <v>6024629</v>
      </c>
      <c r="D70" s="30">
        <f>SUM(D67:D69)</f>
        <v>6015502.1499999994</v>
      </c>
    </row>
    <row r="71" spans="1:4" ht="33" customHeight="1" thickBot="1" x14ac:dyDescent="0.3">
      <c r="A71" s="52" t="s">
        <v>12</v>
      </c>
      <c r="B71" s="54"/>
      <c r="C71" s="49">
        <f>SUM(C70,C66)</f>
        <v>41054198</v>
      </c>
      <c r="D71" s="46">
        <f>SUM(D70,D66)</f>
        <v>40878213.829999998</v>
      </c>
    </row>
    <row r="72" spans="1:4" ht="33" customHeight="1" x14ac:dyDescent="0.25">
      <c r="A72" s="47"/>
      <c r="B72" s="47"/>
      <c r="C72" s="50"/>
      <c r="D72" s="50"/>
    </row>
    <row r="73" spans="1:4" ht="33" customHeight="1" x14ac:dyDescent="0.25">
      <c r="A73" s="47"/>
      <c r="B73" s="47"/>
      <c r="C73" s="50"/>
      <c r="D73" s="50"/>
    </row>
    <row r="74" spans="1:4" ht="33" customHeight="1" x14ac:dyDescent="0.25">
      <c r="A74" s="47"/>
      <c r="B74" s="47"/>
      <c r="C74" s="50"/>
      <c r="D74" s="50"/>
    </row>
    <row r="75" spans="1:4" ht="33" customHeight="1" x14ac:dyDescent="0.25">
      <c r="A75" s="47"/>
      <c r="B75" s="47"/>
      <c r="C75" s="50"/>
      <c r="D75" s="50"/>
    </row>
    <row r="76" spans="1:4" ht="33" customHeight="1" x14ac:dyDescent="0.25">
      <c r="A76" s="47"/>
      <c r="B76" s="47"/>
      <c r="C76" s="50"/>
      <c r="D76" s="50"/>
    </row>
    <row r="77" spans="1:4" ht="33" customHeight="1" x14ac:dyDescent="0.25">
      <c r="A77" s="47"/>
      <c r="B77" s="47"/>
      <c r="C77" s="50"/>
      <c r="D77" s="50"/>
    </row>
    <row r="78" spans="1:4" ht="25.5" customHeight="1" x14ac:dyDescent="0.25">
      <c r="A78" s="47"/>
      <c r="B78" s="47"/>
      <c r="C78" s="50"/>
      <c r="D78" s="50"/>
    </row>
    <row r="79" spans="1:4" ht="15.75" customHeight="1" x14ac:dyDescent="0.25">
      <c r="A79" t="s">
        <v>27</v>
      </c>
      <c r="B79" s="47"/>
      <c r="C79" s="50"/>
      <c r="D79" s="50"/>
    </row>
    <row r="80" spans="1:4" ht="15.75" customHeight="1" x14ac:dyDescent="0.25">
      <c r="A80" t="s">
        <v>28</v>
      </c>
      <c r="B80" s="47"/>
      <c r="C80" s="50"/>
      <c r="D80" s="50"/>
    </row>
    <row r="81" spans="1:4" ht="15.75" customHeight="1" x14ac:dyDescent="0.25">
      <c r="A81" t="s">
        <v>29</v>
      </c>
      <c r="B81" s="47"/>
      <c r="C81" s="50"/>
      <c r="D81" s="50"/>
    </row>
    <row r="82" spans="1:4" ht="33" customHeight="1" x14ac:dyDescent="0.25">
      <c r="A82" s="47"/>
      <c r="B82" s="47"/>
      <c r="C82" s="50"/>
      <c r="D82" s="50"/>
    </row>
    <row r="83" spans="1:4" ht="29.25" thickBot="1" x14ac:dyDescent="0.5">
      <c r="A83" s="55" t="s">
        <v>23</v>
      </c>
      <c r="B83" s="55"/>
      <c r="C83" s="55"/>
      <c r="D83" s="55"/>
    </row>
    <row r="84" spans="1:4" ht="30" customHeight="1" thickBot="1" x14ac:dyDescent="0.3">
      <c r="A84" s="25" t="s">
        <v>0</v>
      </c>
      <c r="B84" s="1" t="s">
        <v>4</v>
      </c>
      <c r="C84" s="26" t="s">
        <v>25</v>
      </c>
      <c r="D84" s="5" t="s">
        <v>1</v>
      </c>
    </row>
    <row r="85" spans="1:4" ht="24.95" customHeight="1" x14ac:dyDescent="0.25">
      <c r="A85" s="56" t="s">
        <v>3</v>
      </c>
      <c r="B85" s="17" t="s">
        <v>5</v>
      </c>
      <c r="C85" s="6">
        <v>16673901.199999999</v>
      </c>
      <c r="D85" s="2">
        <v>16598309.359999999</v>
      </c>
    </row>
    <row r="86" spans="1:4" ht="24.95" customHeight="1" x14ac:dyDescent="0.25">
      <c r="A86" s="57"/>
      <c r="B86" s="18" t="s">
        <v>6</v>
      </c>
      <c r="C86" s="7">
        <v>22219509.120000001</v>
      </c>
      <c r="D86" s="3">
        <v>21896386.5</v>
      </c>
    </row>
    <row r="87" spans="1:4" ht="24.95" customHeight="1" x14ac:dyDescent="0.25">
      <c r="A87" s="57"/>
      <c r="B87" s="18" t="s">
        <v>7</v>
      </c>
      <c r="C87" s="7">
        <v>236774.45</v>
      </c>
      <c r="D87" s="3">
        <v>236774.45</v>
      </c>
    </row>
    <row r="88" spans="1:4" ht="24.95" customHeight="1" x14ac:dyDescent="0.25">
      <c r="A88" s="57"/>
      <c r="B88" s="18" t="s">
        <v>8</v>
      </c>
      <c r="C88" s="7">
        <v>2269.1999999999998</v>
      </c>
      <c r="D88" s="3">
        <v>2269.1999999999998</v>
      </c>
    </row>
    <row r="89" spans="1:4" ht="24.95" customHeight="1" thickBot="1" x14ac:dyDescent="0.3">
      <c r="A89" s="57"/>
      <c r="B89" s="19" t="s">
        <v>9</v>
      </c>
      <c r="C89" s="8">
        <f>5202.03+100</f>
        <v>5302.03</v>
      </c>
      <c r="D89" s="4">
        <v>5202.03</v>
      </c>
    </row>
    <row r="90" spans="1:4" ht="24.95" customHeight="1" thickBot="1" x14ac:dyDescent="0.3">
      <c r="A90" s="58"/>
      <c r="B90" s="20" t="s">
        <v>11</v>
      </c>
      <c r="C90" s="13">
        <f>SUM(C85:C89)</f>
        <v>39137756.000000007</v>
      </c>
      <c r="D90" s="14">
        <f>SUM(D85:D89)</f>
        <v>38738941.540000007</v>
      </c>
    </row>
    <row r="91" spans="1:4" ht="24.75" customHeight="1" thickBot="1" x14ac:dyDescent="0.3">
      <c r="A91" s="57" t="s">
        <v>15</v>
      </c>
      <c r="B91" s="37" t="s">
        <v>6</v>
      </c>
      <c r="C91" s="38">
        <v>2936355</v>
      </c>
      <c r="D91" s="32">
        <v>2936355</v>
      </c>
    </row>
    <row r="92" spans="1:4" ht="25.5" customHeight="1" thickBot="1" x14ac:dyDescent="0.3">
      <c r="A92" s="58"/>
      <c r="B92" s="40" t="s">
        <v>11</v>
      </c>
      <c r="C92" s="43">
        <f>SUM(C91:C91)</f>
        <v>2936355</v>
      </c>
      <c r="D92" s="30">
        <f>SUM(D91:D91)</f>
        <v>2936355</v>
      </c>
    </row>
    <row r="93" spans="1:4" ht="30.75" customHeight="1" thickBot="1" x14ac:dyDescent="0.3">
      <c r="A93" s="52" t="s">
        <v>12</v>
      </c>
      <c r="B93" s="54"/>
      <c r="C93" s="11">
        <f>SUM(C92,C88)</f>
        <v>2938624.2</v>
      </c>
      <c r="D93" s="12">
        <f>SUM(D92,D88)</f>
        <v>2938624.2</v>
      </c>
    </row>
    <row r="94" spans="1:4" ht="40.5" customHeight="1" x14ac:dyDescent="0.25"/>
    <row r="95" spans="1:4" ht="40.5" customHeight="1" x14ac:dyDescent="0.25"/>
    <row r="96" spans="1:4" ht="40.5" customHeight="1" x14ac:dyDescent="0.25"/>
    <row r="97" spans="1:4" ht="40.5" customHeight="1" x14ac:dyDescent="0.25"/>
    <row r="98" spans="1:4" ht="33" customHeight="1" x14ac:dyDescent="0.25"/>
    <row r="99" spans="1:4" ht="57.75" hidden="1" customHeight="1" x14ac:dyDescent="0.25"/>
    <row r="100" spans="1:4" ht="38.25" customHeight="1" x14ac:dyDescent="0.25"/>
    <row r="101" spans="1:4" ht="38.25" customHeight="1" x14ac:dyDescent="0.25"/>
    <row r="102" spans="1:4" ht="15" customHeight="1" x14ac:dyDescent="0.25">
      <c r="A102" t="s">
        <v>27</v>
      </c>
    </row>
    <row r="103" spans="1:4" ht="15" customHeight="1" x14ac:dyDescent="0.25">
      <c r="A103" t="s">
        <v>28</v>
      </c>
    </row>
    <row r="104" spans="1:4" ht="15" customHeight="1" x14ac:dyDescent="0.25">
      <c r="A104" t="s">
        <v>29</v>
      </c>
    </row>
    <row r="105" spans="1:4" ht="38.25" customHeight="1" x14ac:dyDescent="0.25"/>
    <row r="106" spans="1:4" ht="43.5" customHeight="1" thickBot="1" x14ac:dyDescent="0.5">
      <c r="A106" s="55" t="s">
        <v>24</v>
      </c>
      <c r="B106" s="55"/>
      <c r="C106" s="55"/>
      <c r="D106" s="55"/>
    </row>
    <row r="107" spans="1:4" ht="30" customHeight="1" thickBot="1" x14ac:dyDescent="0.3">
      <c r="A107" s="25" t="s">
        <v>0</v>
      </c>
      <c r="B107" s="1" t="s">
        <v>4</v>
      </c>
      <c r="C107" s="26" t="s">
        <v>25</v>
      </c>
      <c r="D107" s="5" t="s">
        <v>1</v>
      </c>
    </row>
    <row r="108" spans="1:4" ht="24.95" customHeight="1" x14ac:dyDescent="0.25">
      <c r="A108" s="56" t="s">
        <v>3</v>
      </c>
      <c r="B108" s="17" t="s">
        <v>5</v>
      </c>
      <c r="C108" s="6">
        <v>17262283.75</v>
      </c>
      <c r="D108" s="2">
        <v>17186106.949999999</v>
      </c>
    </row>
    <row r="109" spans="1:4" ht="24.95" customHeight="1" x14ac:dyDescent="0.25">
      <c r="A109" s="57"/>
      <c r="B109" s="18" t="s">
        <v>6</v>
      </c>
      <c r="C109" s="7">
        <v>28257095.09</v>
      </c>
      <c r="D109" s="3">
        <v>28083289.449999999</v>
      </c>
    </row>
    <row r="110" spans="1:4" ht="24.95" customHeight="1" x14ac:dyDescent="0.25">
      <c r="A110" s="57"/>
      <c r="B110" s="18" t="s">
        <v>7</v>
      </c>
      <c r="C110" s="7">
        <f>272329.61+9740</f>
        <v>282069.61</v>
      </c>
      <c r="D110" s="3">
        <f>271039.18+9738.86</f>
        <v>280778.03999999998</v>
      </c>
    </row>
    <row r="111" spans="1:4" ht="24.95" customHeight="1" x14ac:dyDescent="0.25">
      <c r="A111" s="57"/>
      <c r="B111" s="18" t="s">
        <v>8</v>
      </c>
      <c r="C111" s="7">
        <v>3400</v>
      </c>
      <c r="D111" s="3">
        <v>363.66</v>
      </c>
    </row>
    <row r="112" spans="1:4" ht="24.95" customHeight="1" thickBot="1" x14ac:dyDescent="0.3">
      <c r="A112" s="57"/>
      <c r="B112" s="19" t="s">
        <v>9</v>
      </c>
      <c r="C112" s="8">
        <f>6960.55+4000000</f>
        <v>4006960.55</v>
      </c>
      <c r="D112" s="4">
        <f>6351.55+3125851.4</f>
        <v>3132202.9499999997</v>
      </c>
    </row>
    <row r="113" spans="1:4" ht="24.75" customHeight="1" thickBot="1" x14ac:dyDescent="0.3">
      <c r="A113" s="58"/>
      <c r="B113" s="20" t="s">
        <v>11</v>
      </c>
      <c r="C113" s="13">
        <f>SUM(C108:C112)</f>
        <v>49811809</v>
      </c>
      <c r="D113" s="14">
        <f>SUM(D108:D112)</f>
        <v>48682741.049999997</v>
      </c>
    </row>
    <row r="114" spans="1:4" ht="31.5" customHeight="1" thickBot="1" x14ac:dyDescent="0.3">
      <c r="A114" s="52" t="s">
        <v>12</v>
      </c>
      <c r="B114" s="54"/>
      <c r="C114" s="44">
        <f>SUM(C113,C109)</f>
        <v>78068904.090000004</v>
      </c>
      <c r="D114" s="12">
        <f>SUM(D113,D109)</f>
        <v>76766030.5</v>
      </c>
    </row>
    <row r="115" spans="1:4" x14ac:dyDescent="0.25">
      <c r="A115" s="47"/>
      <c r="B115" s="47"/>
      <c r="C115" s="48"/>
      <c r="D115" s="48"/>
    </row>
    <row r="116" spans="1:4" x14ac:dyDescent="0.25">
      <c r="A116" s="47"/>
      <c r="B116" s="47"/>
      <c r="C116" s="48"/>
      <c r="D116" s="48"/>
    </row>
    <row r="117" spans="1:4" x14ac:dyDescent="0.25">
      <c r="A117" s="47"/>
      <c r="B117" s="47"/>
      <c r="C117" s="48"/>
      <c r="D117" s="48"/>
    </row>
    <row r="118" spans="1:4" x14ac:dyDescent="0.25">
      <c r="A118" s="47"/>
      <c r="B118" s="47"/>
      <c r="C118" s="48"/>
      <c r="D118" s="48"/>
    </row>
    <row r="119" spans="1:4" x14ac:dyDescent="0.25">
      <c r="A119" s="47"/>
      <c r="B119" s="47"/>
      <c r="C119" s="48"/>
      <c r="D119" s="48"/>
    </row>
    <row r="120" spans="1:4" x14ac:dyDescent="0.25">
      <c r="A120" s="47"/>
      <c r="B120" s="47"/>
      <c r="C120" s="48"/>
      <c r="D120" s="48"/>
    </row>
    <row r="121" spans="1:4" x14ac:dyDescent="0.25">
      <c r="A121" s="47"/>
      <c r="B121" s="47"/>
      <c r="C121" s="48"/>
      <c r="D121" s="48"/>
    </row>
    <row r="122" spans="1:4" x14ac:dyDescent="0.25">
      <c r="A122" s="47"/>
      <c r="B122" s="47"/>
      <c r="C122" s="48"/>
      <c r="D122" s="48"/>
    </row>
    <row r="123" spans="1:4" x14ac:dyDescent="0.25">
      <c r="A123" s="47"/>
      <c r="B123" s="47"/>
      <c r="C123" s="48"/>
      <c r="D123" s="48"/>
    </row>
    <row r="124" spans="1:4" x14ac:dyDescent="0.25">
      <c r="A124" s="47"/>
      <c r="B124" s="47"/>
      <c r="C124" s="48"/>
      <c r="D124" s="48"/>
    </row>
    <row r="125" spans="1:4" ht="29.25" customHeight="1" x14ac:dyDescent="0.25">
      <c r="A125" s="47"/>
      <c r="B125" s="47"/>
      <c r="C125" s="48"/>
      <c r="D125" s="48"/>
    </row>
    <row r="126" spans="1:4" ht="17.25" customHeight="1" x14ac:dyDescent="0.25">
      <c r="A126" s="47"/>
      <c r="B126" s="47"/>
      <c r="C126" s="48"/>
      <c r="D126" s="48"/>
    </row>
    <row r="128" spans="1:4" x14ac:dyDescent="0.25">
      <c r="A128" t="s">
        <v>27</v>
      </c>
    </row>
    <row r="129" spans="1:4" x14ac:dyDescent="0.25">
      <c r="A129" t="s">
        <v>28</v>
      </c>
    </row>
    <row r="130" spans="1:4" x14ac:dyDescent="0.25">
      <c r="A130" t="s">
        <v>29</v>
      </c>
    </row>
    <row r="131" spans="1:4" ht="31.5" customHeight="1" x14ac:dyDescent="0.25"/>
    <row r="132" spans="1:4" ht="52.5" customHeight="1" thickBot="1" x14ac:dyDescent="0.5">
      <c r="A132" s="55" t="s">
        <v>2</v>
      </c>
      <c r="B132" s="55"/>
      <c r="C132" s="55"/>
      <c r="D132" s="55"/>
    </row>
    <row r="133" spans="1:4" ht="30.75" thickBot="1" x14ac:dyDescent="0.3">
      <c r="A133" s="25" t="s">
        <v>0</v>
      </c>
      <c r="B133" s="1" t="s">
        <v>4</v>
      </c>
      <c r="C133" s="26" t="s">
        <v>25</v>
      </c>
      <c r="D133" s="5" t="s">
        <v>1</v>
      </c>
    </row>
    <row r="134" spans="1:4" ht="24.75" customHeight="1" x14ac:dyDescent="0.25">
      <c r="A134" s="56" t="s">
        <v>3</v>
      </c>
      <c r="B134" s="17" t="s">
        <v>5</v>
      </c>
      <c r="C134" s="6">
        <v>17020073.690000001</v>
      </c>
      <c r="D134" s="2">
        <v>17020059.710000001</v>
      </c>
    </row>
    <row r="135" spans="1:4" ht="24.75" customHeight="1" x14ac:dyDescent="0.25">
      <c r="A135" s="57"/>
      <c r="B135" s="18" t="s">
        <v>6</v>
      </c>
      <c r="C135" s="7">
        <f>22948931.24+10010</f>
        <v>22958941.239999998</v>
      </c>
      <c r="D135" s="3">
        <v>22948916.48</v>
      </c>
    </row>
    <row r="136" spans="1:4" ht="24.75" customHeight="1" x14ac:dyDescent="0.25">
      <c r="A136" s="57"/>
      <c r="B136" s="18" t="s">
        <v>7</v>
      </c>
      <c r="C136" s="7">
        <v>341594.57</v>
      </c>
      <c r="D136" s="3">
        <v>341594.57</v>
      </c>
    </row>
    <row r="137" spans="1:4" ht="24.75" customHeight="1" x14ac:dyDescent="0.25">
      <c r="A137" s="57"/>
      <c r="B137" s="18" t="s">
        <v>8</v>
      </c>
      <c r="C137" s="7">
        <v>4820.5</v>
      </c>
      <c r="D137" s="3">
        <v>4820.5</v>
      </c>
    </row>
    <row r="138" spans="1:4" ht="24.75" customHeight="1" thickBot="1" x14ac:dyDescent="0.3">
      <c r="A138" s="57"/>
      <c r="B138" s="19" t="s">
        <v>9</v>
      </c>
      <c r="C138" s="8">
        <f>765+3152050</f>
        <v>3152815</v>
      </c>
      <c r="D138" s="4">
        <v>765</v>
      </c>
    </row>
    <row r="139" spans="1:4" ht="24.75" customHeight="1" thickBot="1" x14ac:dyDescent="0.3">
      <c r="A139" s="58"/>
      <c r="B139" s="20" t="s">
        <v>11</v>
      </c>
      <c r="C139" s="13">
        <f>SUM(C134:C138)</f>
        <v>43478245</v>
      </c>
      <c r="D139" s="14">
        <f>SUM(D134:D138)</f>
        <v>40316156.259999998</v>
      </c>
    </row>
    <row r="140" spans="1:4" ht="24.75" customHeight="1" x14ac:dyDescent="0.25">
      <c r="A140" s="56" t="s">
        <v>10</v>
      </c>
      <c r="B140" s="17" t="s">
        <v>6</v>
      </c>
      <c r="C140" s="6">
        <v>76992</v>
      </c>
      <c r="D140" s="2"/>
    </row>
    <row r="141" spans="1:4" ht="24.75" customHeight="1" thickBot="1" x14ac:dyDescent="0.3">
      <c r="A141" s="57"/>
      <c r="B141" s="19" t="s">
        <v>9</v>
      </c>
      <c r="C141" s="8">
        <v>17914665</v>
      </c>
      <c r="D141" s="4"/>
    </row>
    <row r="142" spans="1:4" ht="24.75" customHeight="1" thickBot="1" x14ac:dyDescent="0.3">
      <c r="A142" s="58"/>
      <c r="B142" s="21" t="s">
        <v>11</v>
      </c>
      <c r="C142" s="15">
        <f>SUM(C140:C141)</f>
        <v>17991657</v>
      </c>
      <c r="D142" s="16">
        <f>SUM(D140:D141)</f>
        <v>0</v>
      </c>
    </row>
    <row r="143" spans="1:4" ht="24.75" customHeight="1" thickBot="1" x14ac:dyDescent="0.3">
      <c r="A143" s="52" t="s">
        <v>12</v>
      </c>
      <c r="B143" s="54"/>
      <c r="C143" s="11">
        <f t="shared" ref="C143:D143" si="0">SUM(C142,C139)</f>
        <v>61469902</v>
      </c>
      <c r="D143" s="12">
        <f t="shared" si="0"/>
        <v>40316156.259999998</v>
      </c>
    </row>
    <row r="145" spans="1:4" ht="60.75" customHeight="1" x14ac:dyDescent="0.25"/>
    <row r="146" spans="1:4" ht="27.75" customHeight="1" x14ac:dyDescent="0.25"/>
    <row r="149" spans="1:4" ht="34.5" customHeight="1" x14ac:dyDescent="0.25"/>
    <row r="150" spans="1:4" ht="15" customHeight="1" x14ac:dyDescent="0.25">
      <c r="A150" t="s">
        <v>27</v>
      </c>
    </row>
    <row r="151" spans="1:4" ht="15" customHeight="1" x14ac:dyDescent="0.25">
      <c r="A151" t="s">
        <v>28</v>
      </c>
    </row>
    <row r="152" spans="1:4" ht="15" customHeight="1" x14ac:dyDescent="0.25">
      <c r="A152" t="s">
        <v>29</v>
      </c>
    </row>
    <row r="153" spans="1:4" ht="28.5" x14ac:dyDescent="0.45">
      <c r="A153" s="55"/>
      <c r="B153" s="55"/>
      <c r="C153" s="55"/>
      <c r="D153" s="55"/>
    </row>
    <row r="154" spans="1:4" ht="29.25" thickBot="1" x14ac:dyDescent="0.5">
      <c r="A154" s="55" t="s">
        <v>13</v>
      </c>
      <c r="B154" s="55"/>
      <c r="C154" s="55"/>
      <c r="D154" s="55"/>
    </row>
    <row r="155" spans="1:4" ht="30.75" thickBot="1" x14ac:dyDescent="0.3">
      <c r="A155" s="25" t="s">
        <v>0</v>
      </c>
      <c r="B155" s="1" t="s">
        <v>4</v>
      </c>
      <c r="C155" s="26" t="s">
        <v>30</v>
      </c>
      <c r="D155" s="5" t="s">
        <v>1</v>
      </c>
    </row>
    <row r="156" spans="1:4" ht="24.75" customHeight="1" x14ac:dyDescent="0.25">
      <c r="A156" s="56" t="s">
        <v>3</v>
      </c>
      <c r="B156" s="17" t="s">
        <v>5</v>
      </c>
      <c r="C156" s="6">
        <v>16994679.780000001</v>
      </c>
      <c r="D156" s="2">
        <v>16993266.609999999</v>
      </c>
    </row>
    <row r="157" spans="1:4" ht="24.75" customHeight="1" x14ac:dyDescent="0.25">
      <c r="A157" s="57"/>
      <c r="B157" s="18" t="s">
        <v>6</v>
      </c>
      <c r="C157" s="7">
        <f>36174113.61+56725</f>
        <v>36230838.609999999</v>
      </c>
      <c r="D157" s="3">
        <v>36100172.579999998</v>
      </c>
    </row>
    <row r="158" spans="1:4" ht="24.75" customHeight="1" x14ac:dyDescent="0.25">
      <c r="A158" s="57"/>
      <c r="B158" s="18" t="s">
        <v>7</v>
      </c>
      <c r="C158" s="7">
        <f>359829.94+219426</f>
        <v>579255.93999999994</v>
      </c>
      <c r="D158" s="3">
        <f>359829.94+115619.69</f>
        <v>475449.63</v>
      </c>
    </row>
    <row r="159" spans="1:4" ht="24.75" customHeight="1" x14ac:dyDescent="0.25">
      <c r="A159" s="57"/>
      <c r="B159" s="18" t="s">
        <v>8</v>
      </c>
      <c r="C159" s="7">
        <v>6810.34</v>
      </c>
      <c r="D159" s="3">
        <v>6810.34</v>
      </c>
    </row>
    <row r="160" spans="1:4" ht="24.75" customHeight="1" thickBot="1" x14ac:dyDescent="0.3">
      <c r="A160" s="57"/>
      <c r="B160" s="19" t="s">
        <v>9</v>
      </c>
      <c r="C160" s="8">
        <f>163380.33+2464764</f>
        <v>2628144.33</v>
      </c>
      <c r="D160" s="4">
        <f>163380.33+1465837.13</f>
        <v>1629217.46</v>
      </c>
    </row>
    <row r="161" spans="1:4" ht="24.75" customHeight="1" thickBot="1" x14ac:dyDescent="0.3">
      <c r="A161" s="58"/>
      <c r="B161" s="20" t="s">
        <v>11</v>
      </c>
      <c r="C161" s="13">
        <f>SUM(C156:C160)</f>
        <v>56439729</v>
      </c>
      <c r="D161" s="14">
        <f>SUM(D156:D160)</f>
        <v>55204916.620000005</v>
      </c>
    </row>
    <row r="162" spans="1:4" ht="24.75" customHeight="1" x14ac:dyDescent="0.25">
      <c r="A162" s="56" t="s">
        <v>10</v>
      </c>
      <c r="B162" s="17" t="s">
        <v>6</v>
      </c>
      <c r="C162" s="6">
        <v>436375</v>
      </c>
      <c r="D162" s="2">
        <v>177500</v>
      </c>
    </row>
    <row r="163" spans="1:4" ht="24.75" customHeight="1" thickBot="1" x14ac:dyDescent="0.3">
      <c r="A163" s="57"/>
      <c r="B163" s="19" t="s">
        <v>9</v>
      </c>
      <c r="C163" s="8">
        <v>20647610</v>
      </c>
      <c r="D163" s="4">
        <v>12963580.640000001</v>
      </c>
    </row>
    <row r="164" spans="1:4" ht="24.75" customHeight="1" thickBot="1" x14ac:dyDescent="0.3">
      <c r="A164" s="58"/>
      <c r="B164" s="21" t="s">
        <v>11</v>
      </c>
      <c r="C164" s="15">
        <f>SUM(C162:C163)</f>
        <v>21083985</v>
      </c>
      <c r="D164" s="16">
        <f>SUM(D162:D163)</f>
        <v>13141080.640000001</v>
      </c>
    </row>
    <row r="165" spans="1:4" ht="24.75" customHeight="1" thickBot="1" x14ac:dyDescent="0.3">
      <c r="A165" s="52" t="s">
        <v>12</v>
      </c>
      <c r="B165" s="54"/>
      <c r="C165" s="11">
        <f t="shared" ref="C165:D165" si="1">SUM(C164,C161)</f>
        <v>77523714</v>
      </c>
      <c r="D165" s="12">
        <f t="shared" si="1"/>
        <v>68345997.260000005</v>
      </c>
    </row>
    <row r="166" spans="1:4" ht="150.75" customHeight="1" x14ac:dyDescent="0.25"/>
    <row r="167" spans="1:4" ht="49.5" customHeight="1" x14ac:dyDescent="0.25"/>
    <row r="168" spans="1:4" ht="15" customHeight="1" x14ac:dyDescent="0.25"/>
    <row r="169" spans="1:4" ht="15" customHeight="1" x14ac:dyDescent="0.25"/>
    <row r="170" spans="1:4" ht="15" customHeight="1" x14ac:dyDescent="0.25">
      <c r="A170" t="s">
        <v>27</v>
      </c>
    </row>
    <row r="171" spans="1:4" ht="15" customHeight="1" x14ac:dyDescent="0.25">
      <c r="A171" t="s">
        <v>28</v>
      </c>
    </row>
    <row r="172" spans="1:4" ht="15" customHeight="1" x14ac:dyDescent="0.25">
      <c r="A172" t="s">
        <v>29</v>
      </c>
    </row>
    <row r="173" spans="1:4" ht="20.25" customHeight="1" x14ac:dyDescent="0.25"/>
    <row r="174" spans="1:4" ht="39" customHeight="1" thickBot="1" x14ac:dyDescent="0.5">
      <c r="A174" s="55" t="s">
        <v>14</v>
      </c>
      <c r="B174" s="55"/>
      <c r="C174" s="55"/>
      <c r="D174" s="55"/>
    </row>
    <row r="175" spans="1:4" ht="30.75" thickBot="1" x14ac:dyDescent="0.3">
      <c r="A175" s="25" t="s">
        <v>0</v>
      </c>
      <c r="B175" s="1" t="s">
        <v>4</v>
      </c>
      <c r="C175" s="26" t="s">
        <v>30</v>
      </c>
      <c r="D175" s="5" t="s">
        <v>1</v>
      </c>
    </row>
    <row r="176" spans="1:4" ht="24.75" customHeight="1" x14ac:dyDescent="0.25">
      <c r="A176" s="56" t="s">
        <v>3</v>
      </c>
      <c r="B176" s="17" t="s">
        <v>5</v>
      </c>
      <c r="C176" s="6">
        <v>17809847.239999998</v>
      </c>
      <c r="D176" s="2">
        <v>17807996.829999998</v>
      </c>
    </row>
    <row r="177" spans="1:4" ht="24.75" customHeight="1" x14ac:dyDescent="0.25">
      <c r="A177" s="57"/>
      <c r="B177" s="18" t="s">
        <v>6</v>
      </c>
      <c r="C177" s="7">
        <v>33131781.379999999</v>
      </c>
      <c r="D177" s="3">
        <v>32924945.370000001</v>
      </c>
    </row>
    <row r="178" spans="1:4" ht="24.75" customHeight="1" x14ac:dyDescent="0.25">
      <c r="A178" s="57"/>
      <c r="B178" s="18" t="s">
        <v>7</v>
      </c>
      <c r="C178" s="7">
        <v>573219.89</v>
      </c>
      <c r="D178" s="3">
        <v>573219.89</v>
      </c>
    </row>
    <row r="179" spans="1:4" ht="24.75" customHeight="1" x14ac:dyDescent="0.25">
      <c r="A179" s="57"/>
      <c r="B179" s="18" t="s">
        <v>8</v>
      </c>
      <c r="C179" s="7">
        <v>5878.57</v>
      </c>
      <c r="D179" s="3">
        <v>5878.57</v>
      </c>
    </row>
    <row r="180" spans="1:4" ht="24.75" customHeight="1" thickBot="1" x14ac:dyDescent="0.3">
      <c r="A180" s="57"/>
      <c r="B180" s="19" t="s">
        <v>9</v>
      </c>
      <c r="C180" s="8">
        <f>845653.92+100</f>
        <v>845753.92</v>
      </c>
      <c r="D180" s="4">
        <v>514943.92</v>
      </c>
    </row>
    <row r="181" spans="1:4" ht="24.75" customHeight="1" thickBot="1" x14ac:dyDescent="0.3">
      <c r="A181" s="58"/>
      <c r="B181" s="20" t="s">
        <v>11</v>
      </c>
      <c r="C181" s="13">
        <f>SUM(C176:C180)</f>
        <v>52366481</v>
      </c>
      <c r="D181" s="14">
        <f>SUM(D176:D180)</f>
        <v>51826984.580000006</v>
      </c>
    </row>
    <row r="182" spans="1:4" ht="24.75" customHeight="1" x14ac:dyDescent="0.25">
      <c r="A182" s="56" t="s">
        <v>10</v>
      </c>
      <c r="B182" s="17" t="s">
        <v>6</v>
      </c>
      <c r="C182" s="6">
        <v>250502.07</v>
      </c>
      <c r="D182" s="2">
        <v>98902.07</v>
      </c>
    </row>
    <row r="183" spans="1:4" ht="24.75" customHeight="1" x14ac:dyDescent="0.25">
      <c r="A183" s="57"/>
      <c r="B183" s="18" t="s">
        <v>7</v>
      </c>
      <c r="C183" s="7">
        <v>134196.46</v>
      </c>
      <c r="D183" s="3">
        <v>134196.46</v>
      </c>
    </row>
    <row r="184" spans="1:4" ht="24.75" customHeight="1" thickBot="1" x14ac:dyDescent="0.3">
      <c r="A184" s="57"/>
      <c r="B184" s="19" t="s">
        <v>9</v>
      </c>
      <c r="C184" s="8">
        <v>31252561.469999999</v>
      </c>
      <c r="D184" s="4">
        <v>12629306.35</v>
      </c>
    </row>
    <row r="185" spans="1:4" ht="24.75" customHeight="1" thickBot="1" x14ac:dyDescent="0.3">
      <c r="A185" s="57"/>
      <c r="B185" s="21" t="s">
        <v>11</v>
      </c>
      <c r="C185" s="15">
        <f>SUM(C182:C184)</f>
        <v>31637260</v>
      </c>
      <c r="D185" s="16">
        <f>SUM(D182:D184)</f>
        <v>12862404.879999999</v>
      </c>
    </row>
    <row r="186" spans="1:4" ht="24.75" customHeight="1" x14ac:dyDescent="0.25">
      <c r="A186" s="56" t="s">
        <v>15</v>
      </c>
      <c r="B186" s="17" t="s">
        <v>6</v>
      </c>
      <c r="C186" s="6">
        <v>2798270</v>
      </c>
      <c r="D186" s="2">
        <v>719579.47</v>
      </c>
    </row>
    <row r="187" spans="1:4" ht="24.75" customHeight="1" thickBot="1" x14ac:dyDescent="0.3">
      <c r="A187" s="57"/>
      <c r="B187" s="19" t="s">
        <v>9</v>
      </c>
      <c r="C187" s="8">
        <v>8866090</v>
      </c>
      <c r="D187" s="4">
        <v>6425421.8700000001</v>
      </c>
    </row>
    <row r="188" spans="1:4" ht="24.75" customHeight="1" thickBot="1" x14ac:dyDescent="0.3">
      <c r="A188" s="58"/>
      <c r="B188" s="21" t="s">
        <v>11</v>
      </c>
      <c r="C188" s="10">
        <f>SUM(C186:C187)</f>
        <v>11664360</v>
      </c>
      <c r="D188" s="24">
        <f>SUM(D186:D187)</f>
        <v>7145001.3399999999</v>
      </c>
    </row>
    <row r="189" spans="1:4" ht="24.75" customHeight="1" x14ac:dyDescent="0.25">
      <c r="A189" s="56" t="s">
        <v>16</v>
      </c>
      <c r="B189" s="17" t="s">
        <v>5</v>
      </c>
      <c r="C189" s="6">
        <v>314483.78999999998</v>
      </c>
      <c r="D189" s="2">
        <v>314483.78999999998</v>
      </c>
    </row>
    <row r="190" spans="1:4" ht="24.75" customHeight="1" x14ac:dyDescent="0.25">
      <c r="A190" s="57"/>
      <c r="B190" s="18" t="s">
        <v>6</v>
      </c>
      <c r="C190" s="7">
        <f>244297.04+570.06</f>
        <v>244867.1</v>
      </c>
      <c r="D190" s="3">
        <f>244297.04+570.06</f>
        <v>244867.1</v>
      </c>
    </row>
    <row r="191" spans="1:4" ht="24.75" customHeight="1" x14ac:dyDescent="0.25">
      <c r="A191" s="57"/>
      <c r="B191" s="18" t="s">
        <v>7</v>
      </c>
      <c r="C191" s="7">
        <v>73700</v>
      </c>
      <c r="D191" s="3">
        <v>73700</v>
      </c>
    </row>
    <row r="192" spans="1:4" ht="24.75" customHeight="1" thickBot="1" x14ac:dyDescent="0.3">
      <c r="A192" s="58"/>
      <c r="B192" s="19" t="s">
        <v>9</v>
      </c>
      <c r="C192" s="8">
        <f>7617.32+1569697.45</f>
        <v>1577314.77</v>
      </c>
      <c r="D192" s="4">
        <f>7617.32+1569697.45</f>
        <v>1577314.77</v>
      </c>
    </row>
    <row r="193" spans="1:4" ht="24.75" customHeight="1" thickBot="1" x14ac:dyDescent="0.3">
      <c r="A193" s="22"/>
      <c r="B193" s="23" t="s">
        <v>11</v>
      </c>
      <c r="C193" s="9">
        <f>SUM(C189:C192)</f>
        <v>2210365.66</v>
      </c>
      <c r="D193" s="24">
        <f>SUM(D189:D192)</f>
        <v>2210365.66</v>
      </c>
    </row>
    <row r="194" spans="1:4" ht="24.75" customHeight="1" thickBot="1" x14ac:dyDescent="0.3">
      <c r="A194" s="52" t="s">
        <v>12</v>
      </c>
      <c r="B194" s="54"/>
      <c r="C194" s="11">
        <f>SUM(C181+C185+C188+C193)</f>
        <v>97878466.659999996</v>
      </c>
      <c r="D194" s="11">
        <f t="shared" ref="D194" si="2">SUM(D181+D185+D188+D193)</f>
        <v>74044756.460000008</v>
      </c>
    </row>
    <row r="197" spans="1:4" x14ac:dyDescent="0.25">
      <c r="A197" t="s">
        <v>27</v>
      </c>
    </row>
    <row r="198" spans="1:4" x14ac:dyDescent="0.25">
      <c r="A198" t="s">
        <v>28</v>
      </c>
    </row>
    <row r="199" spans="1:4" x14ac:dyDescent="0.25">
      <c r="A199" t="s">
        <v>29</v>
      </c>
    </row>
    <row r="200" spans="1:4" ht="19.5" customHeight="1" x14ac:dyDescent="0.25"/>
    <row r="201" spans="1:4" ht="29.25" thickBot="1" x14ac:dyDescent="0.5">
      <c r="A201" s="55" t="s">
        <v>17</v>
      </c>
      <c r="B201" s="55"/>
      <c r="C201" s="55"/>
      <c r="D201" s="55"/>
    </row>
    <row r="202" spans="1:4" ht="30.75" thickBot="1" x14ac:dyDescent="0.3">
      <c r="A202" s="25" t="s">
        <v>0</v>
      </c>
      <c r="B202" s="1" t="s">
        <v>4</v>
      </c>
      <c r="C202" s="26" t="s">
        <v>30</v>
      </c>
      <c r="D202" s="5" t="s">
        <v>1</v>
      </c>
    </row>
    <row r="203" spans="1:4" ht="24.75" customHeight="1" x14ac:dyDescent="0.25">
      <c r="A203" s="56" t="s">
        <v>3</v>
      </c>
      <c r="B203" s="17" t="s">
        <v>5</v>
      </c>
      <c r="C203" s="6">
        <v>18174594.350000001</v>
      </c>
      <c r="D203" s="2">
        <v>18174093.870000001</v>
      </c>
    </row>
    <row r="204" spans="1:4" ht="24.75" customHeight="1" x14ac:dyDescent="0.25">
      <c r="A204" s="57"/>
      <c r="B204" s="18" t="s">
        <v>6</v>
      </c>
      <c r="C204" s="7">
        <f>45801221.6+29481.57</f>
        <v>45830703.170000002</v>
      </c>
      <c r="D204" s="3">
        <f>45800629.6+14770.94</f>
        <v>45815400.539999999</v>
      </c>
    </row>
    <row r="205" spans="1:4" ht="24.75" customHeight="1" x14ac:dyDescent="0.25">
      <c r="A205" s="57"/>
      <c r="B205" s="18" t="s">
        <v>7</v>
      </c>
      <c r="C205" s="7">
        <v>523724.26</v>
      </c>
      <c r="D205" s="3">
        <v>523724.26</v>
      </c>
    </row>
    <row r="206" spans="1:4" ht="24.75" customHeight="1" x14ac:dyDescent="0.25">
      <c r="A206" s="57"/>
      <c r="B206" s="18" t="s">
        <v>8</v>
      </c>
      <c r="C206" s="7">
        <v>103953.23</v>
      </c>
      <c r="D206" s="3">
        <v>103953.23</v>
      </c>
    </row>
    <row r="207" spans="1:4" ht="24.75" customHeight="1" thickBot="1" x14ac:dyDescent="0.3">
      <c r="A207" s="57"/>
      <c r="B207" s="19" t="s">
        <v>9</v>
      </c>
      <c r="C207" s="8">
        <f>56506.56+5461592.43</f>
        <v>5518098.9899999993</v>
      </c>
      <c r="D207" s="4">
        <f>56506.56+4644312.9</f>
        <v>4700819.46</v>
      </c>
    </row>
    <row r="208" spans="1:4" ht="24.75" customHeight="1" thickBot="1" x14ac:dyDescent="0.3">
      <c r="A208" s="58"/>
      <c r="B208" s="20" t="s">
        <v>11</v>
      </c>
      <c r="C208" s="13">
        <f>SUM(C203:C207)</f>
        <v>70151074</v>
      </c>
      <c r="D208" s="14">
        <f>SUM(D203:D207)</f>
        <v>69317991.359999985</v>
      </c>
    </row>
    <row r="209" spans="1:4" ht="24.75" customHeight="1" x14ac:dyDescent="0.25">
      <c r="A209" s="56" t="s">
        <v>10</v>
      </c>
      <c r="B209" s="17" t="s">
        <v>6</v>
      </c>
      <c r="C209" s="6">
        <v>226757.84</v>
      </c>
      <c r="D209" s="2">
        <v>113623.41</v>
      </c>
    </row>
    <row r="210" spans="1:4" ht="24.75" customHeight="1" x14ac:dyDescent="0.25">
      <c r="A210" s="57"/>
      <c r="B210" s="18" t="s">
        <v>7</v>
      </c>
      <c r="C210" s="7"/>
      <c r="D210" s="3"/>
    </row>
    <row r="211" spans="1:4" ht="24.75" customHeight="1" thickBot="1" x14ac:dyDescent="0.3">
      <c r="A211" s="57"/>
      <c r="B211" s="19" t="s">
        <v>9</v>
      </c>
      <c r="C211" s="8">
        <v>36163237.159999996</v>
      </c>
      <c r="D211" s="4">
        <v>13711947.5</v>
      </c>
    </row>
    <row r="212" spans="1:4" ht="24.75" customHeight="1" thickBot="1" x14ac:dyDescent="0.3">
      <c r="A212" s="57"/>
      <c r="B212" s="21" t="s">
        <v>11</v>
      </c>
      <c r="C212" s="15">
        <f>SUM(C209:C211)</f>
        <v>36389995</v>
      </c>
      <c r="D212" s="16">
        <f>SUM(D209:D211)</f>
        <v>13825570.91</v>
      </c>
    </row>
    <row r="213" spans="1:4" ht="24.75" customHeight="1" x14ac:dyDescent="0.25">
      <c r="A213" s="56" t="s">
        <v>15</v>
      </c>
      <c r="B213" s="17" t="s">
        <v>6</v>
      </c>
      <c r="C213" s="6">
        <v>2145040.16</v>
      </c>
      <c r="D213" s="2">
        <v>576035.68999999994</v>
      </c>
    </row>
    <row r="214" spans="1:4" ht="24.75" customHeight="1" thickBot="1" x14ac:dyDescent="0.3">
      <c r="A214" s="57"/>
      <c r="B214" s="19" t="s">
        <v>9</v>
      </c>
      <c r="C214" s="8">
        <v>6490599.8399999999</v>
      </c>
      <c r="D214" s="4">
        <v>4875218.13</v>
      </c>
    </row>
    <row r="215" spans="1:4" ht="24.75" customHeight="1" thickBot="1" x14ac:dyDescent="0.3">
      <c r="A215" s="58"/>
      <c r="B215" s="21" t="s">
        <v>11</v>
      </c>
      <c r="C215" s="10">
        <f>SUM(C213:C214)</f>
        <v>8635640</v>
      </c>
      <c r="D215" s="24">
        <f>SUM(D213:D214)</f>
        <v>5451253.8200000003</v>
      </c>
    </row>
    <row r="216" spans="1:4" ht="24.75" customHeight="1" x14ac:dyDescent="0.25">
      <c r="A216" s="56" t="s">
        <v>16</v>
      </c>
      <c r="B216" s="17" t="s">
        <v>5</v>
      </c>
      <c r="C216" s="6">
        <v>3151275.97</v>
      </c>
      <c r="D216" s="2">
        <v>3151275.97</v>
      </c>
    </row>
    <row r="217" spans="1:4" ht="24.75" customHeight="1" x14ac:dyDescent="0.25">
      <c r="A217" s="57"/>
      <c r="B217" s="18" t="s">
        <v>6</v>
      </c>
      <c r="C217" s="7">
        <f>4151798.2+97694.48</f>
        <v>4249492.6800000006</v>
      </c>
      <c r="D217" s="3">
        <f>4151798.2+97694.48</f>
        <v>4249492.6800000006</v>
      </c>
    </row>
    <row r="218" spans="1:4" ht="24.75" customHeight="1" x14ac:dyDescent="0.25">
      <c r="A218" s="57"/>
      <c r="B218" s="18" t="s">
        <v>7</v>
      </c>
      <c r="C218" s="7">
        <v>63723.519999999997</v>
      </c>
      <c r="D218" s="3">
        <v>63723.519999999997</v>
      </c>
    </row>
    <row r="219" spans="1:4" ht="24.75" customHeight="1" thickBot="1" x14ac:dyDescent="0.3">
      <c r="A219" s="58"/>
      <c r="B219" s="19" t="s">
        <v>9</v>
      </c>
      <c r="C219" s="8">
        <f>313858.43+11803948.3</f>
        <v>12117806.73</v>
      </c>
      <c r="D219" s="4">
        <f>313858.43+11803948.3</f>
        <v>12117806.73</v>
      </c>
    </row>
    <row r="220" spans="1:4" ht="24.75" customHeight="1" thickBot="1" x14ac:dyDescent="0.3">
      <c r="A220" s="22"/>
      <c r="B220" s="23" t="s">
        <v>11</v>
      </c>
      <c r="C220" s="9">
        <f>SUM(C216:C219)</f>
        <v>19582298.899999999</v>
      </c>
      <c r="D220" s="24">
        <f>SUM(D216:D219)</f>
        <v>19582298.899999999</v>
      </c>
    </row>
    <row r="221" spans="1:4" ht="24.75" customHeight="1" thickBot="1" x14ac:dyDescent="0.3">
      <c r="A221" s="52" t="s">
        <v>12</v>
      </c>
      <c r="B221" s="54"/>
      <c r="C221" s="11">
        <f t="shared" ref="C221:D221" si="3">SUM(C208+C212+C215+C220)</f>
        <v>134759007.90000001</v>
      </c>
      <c r="D221" s="11">
        <f t="shared" si="3"/>
        <v>108177114.98999998</v>
      </c>
    </row>
    <row r="225" spans="1:4" x14ac:dyDescent="0.25">
      <c r="A225" t="s">
        <v>27</v>
      </c>
    </row>
    <row r="226" spans="1:4" x14ac:dyDescent="0.25">
      <c r="A226" t="s">
        <v>28</v>
      </c>
    </row>
    <row r="227" spans="1:4" x14ac:dyDescent="0.25">
      <c r="A227" t="s">
        <v>29</v>
      </c>
    </row>
    <row r="228" spans="1:4" ht="21" customHeight="1" x14ac:dyDescent="0.25"/>
    <row r="229" spans="1:4" ht="29.25" thickBot="1" x14ac:dyDescent="0.5">
      <c r="A229" s="55" t="s">
        <v>18</v>
      </c>
      <c r="B229" s="55"/>
      <c r="C229" s="55"/>
      <c r="D229" s="55"/>
    </row>
    <row r="230" spans="1:4" ht="30.75" thickBot="1" x14ac:dyDescent="0.3">
      <c r="A230" s="25" t="s">
        <v>0</v>
      </c>
      <c r="B230" s="1" t="s">
        <v>4</v>
      </c>
      <c r="C230" s="26" t="s">
        <v>30</v>
      </c>
      <c r="D230" s="5" t="s">
        <v>1</v>
      </c>
    </row>
    <row r="231" spans="1:4" ht="24.75" customHeight="1" x14ac:dyDescent="0.25">
      <c r="A231" s="56" t="s">
        <v>3</v>
      </c>
      <c r="B231" s="17" t="s">
        <v>5</v>
      </c>
      <c r="C231" s="6">
        <v>19090663.969999999</v>
      </c>
      <c r="D231" s="2">
        <v>18897121.579999998</v>
      </c>
    </row>
    <row r="232" spans="1:4" ht="24.75" customHeight="1" x14ac:dyDescent="0.25">
      <c r="A232" s="57"/>
      <c r="B232" s="18" t="s">
        <v>6</v>
      </c>
      <c r="C232" s="7">
        <f>34626991.94+41973.2</f>
        <v>34668965.140000001</v>
      </c>
      <c r="D232" s="3">
        <f>34193967.9+41895.8</f>
        <v>34235863.699999996</v>
      </c>
    </row>
    <row r="233" spans="1:4" ht="24.75" customHeight="1" x14ac:dyDescent="0.25">
      <c r="A233" s="57"/>
      <c r="B233" s="18" t="s">
        <v>7</v>
      </c>
      <c r="C233" s="7">
        <v>690443</v>
      </c>
      <c r="D233" s="3">
        <v>664648.75</v>
      </c>
    </row>
    <row r="234" spans="1:4" ht="24.75" customHeight="1" x14ac:dyDescent="0.25">
      <c r="A234" s="57"/>
      <c r="B234" s="18" t="s">
        <v>8</v>
      </c>
      <c r="C234" s="7">
        <v>7160.44</v>
      </c>
      <c r="D234" s="3">
        <v>7160.44</v>
      </c>
    </row>
    <row r="235" spans="1:4" ht="24.75" customHeight="1" thickBot="1" x14ac:dyDescent="0.3">
      <c r="A235" s="57"/>
      <c r="B235" s="19" t="s">
        <v>9</v>
      </c>
      <c r="C235" s="8">
        <f>893601.73+4753171.8</f>
        <v>5646773.5299999993</v>
      </c>
      <c r="D235" s="4">
        <f>504974.6+3460622.62</f>
        <v>3965597.22</v>
      </c>
    </row>
    <row r="236" spans="1:4" ht="24.75" customHeight="1" thickBot="1" x14ac:dyDescent="0.3">
      <c r="A236" s="58"/>
      <c r="B236" s="20" t="s">
        <v>11</v>
      </c>
      <c r="C236" s="13">
        <f>SUM(C231:C235)</f>
        <v>60104006.079999998</v>
      </c>
      <c r="D236" s="14">
        <f>SUM(D231:D235)</f>
        <v>57770391.68999999</v>
      </c>
    </row>
    <row r="237" spans="1:4" ht="24.75" customHeight="1" x14ac:dyDescent="0.25">
      <c r="A237" s="56" t="s">
        <v>10</v>
      </c>
      <c r="B237" s="17" t="s">
        <v>6</v>
      </c>
      <c r="C237" s="6">
        <v>323064.64</v>
      </c>
      <c r="D237" s="2">
        <v>322277.03999999998</v>
      </c>
    </row>
    <row r="238" spans="1:4" ht="24.75" customHeight="1" x14ac:dyDescent="0.25">
      <c r="A238" s="57"/>
      <c r="B238" s="18" t="s">
        <v>7</v>
      </c>
      <c r="C238" s="7"/>
      <c r="D238" s="3"/>
    </row>
    <row r="239" spans="1:4" ht="24.75" customHeight="1" thickBot="1" x14ac:dyDescent="0.3">
      <c r="A239" s="57"/>
      <c r="B239" s="19" t="s">
        <v>9</v>
      </c>
      <c r="C239" s="8">
        <v>21540280.359999999</v>
      </c>
      <c r="D239" s="4">
        <v>16170869.91</v>
      </c>
    </row>
    <row r="240" spans="1:4" ht="24.75" customHeight="1" thickBot="1" x14ac:dyDescent="0.3">
      <c r="A240" s="57"/>
      <c r="B240" s="21" t="s">
        <v>11</v>
      </c>
      <c r="C240" s="15">
        <f>SUM(C237:C239)</f>
        <v>21863345</v>
      </c>
      <c r="D240" s="16">
        <f>SUM(D237:D239)</f>
        <v>16493146.949999999</v>
      </c>
    </row>
    <row r="241" spans="1:4" ht="24.75" customHeight="1" x14ac:dyDescent="0.25">
      <c r="A241" s="56" t="s">
        <v>15</v>
      </c>
      <c r="B241" s="17" t="s">
        <v>6</v>
      </c>
      <c r="C241" s="6">
        <v>3505978.85</v>
      </c>
      <c r="D241" s="2">
        <v>1496428.31</v>
      </c>
    </row>
    <row r="242" spans="1:4" ht="24.75" customHeight="1" thickBot="1" x14ac:dyDescent="0.3">
      <c r="A242" s="57"/>
      <c r="B242" s="19" t="s">
        <v>9</v>
      </c>
      <c r="C242" s="8">
        <v>3214806.15</v>
      </c>
      <c r="D242" s="4">
        <v>2271561.66</v>
      </c>
    </row>
    <row r="243" spans="1:4" ht="24.75" customHeight="1" thickBot="1" x14ac:dyDescent="0.3">
      <c r="A243" s="58"/>
      <c r="B243" s="21" t="s">
        <v>11</v>
      </c>
      <c r="C243" s="10">
        <f>SUM(C241:C242)</f>
        <v>6720785</v>
      </c>
      <c r="D243" s="24">
        <f>SUM(D241:D242)</f>
        <v>3767989.97</v>
      </c>
    </row>
    <row r="244" spans="1:4" ht="24.75" customHeight="1" x14ac:dyDescent="0.25">
      <c r="A244" s="56" t="s">
        <v>16</v>
      </c>
      <c r="B244" s="17" t="s">
        <v>5</v>
      </c>
      <c r="C244" s="6">
        <v>7821095.9000000004</v>
      </c>
      <c r="D244" s="2">
        <v>7821095.9000000004</v>
      </c>
    </row>
    <row r="245" spans="1:4" ht="24.75" customHeight="1" x14ac:dyDescent="0.25">
      <c r="A245" s="57"/>
      <c r="B245" s="18" t="s">
        <v>6</v>
      </c>
      <c r="C245" s="7">
        <f>6829283.01+309551.62</f>
        <v>7138834.6299999999</v>
      </c>
      <c r="D245" s="3">
        <f>6829283.01+309551.62</f>
        <v>7138834.6299999999</v>
      </c>
    </row>
    <row r="246" spans="1:4" ht="24.75" customHeight="1" x14ac:dyDescent="0.25">
      <c r="A246" s="57"/>
      <c r="B246" s="18" t="s">
        <v>7</v>
      </c>
      <c r="C246" s="7">
        <v>461454.4</v>
      </c>
      <c r="D246" s="3">
        <v>461454.4</v>
      </c>
    </row>
    <row r="247" spans="1:4" ht="24.75" customHeight="1" x14ac:dyDescent="0.25">
      <c r="A247" s="57"/>
      <c r="B247" s="18" t="s">
        <v>8</v>
      </c>
      <c r="C247" s="7">
        <v>748.88</v>
      </c>
      <c r="D247" s="3">
        <v>748.88</v>
      </c>
    </row>
    <row r="248" spans="1:4" ht="24.75" customHeight="1" thickBot="1" x14ac:dyDescent="0.3">
      <c r="A248" s="58"/>
      <c r="B248" s="19" t="s">
        <v>9</v>
      </c>
      <c r="C248" s="8">
        <f>21231.98+2269660.89</f>
        <v>2290892.87</v>
      </c>
      <c r="D248" s="4">
        <f>21231.98+2269660.89</f>
        <v>2290892.87</v>
      </c>
    </row>
    <row r="249" spans="1:4" ht="24.75" customHeight="1" thickBot="1" x14ac:dyDescent="0.3">
      <c r="A249" s="22"/>
      <c r="B249" s="23" t="s">
        <v>11</v>
      </c>
      <c r="C249" s="9">
        <f>SUM(C244:C248)</f>
        <v>17713026.680000003</v>
      </c>
      <c r="D249" s="24">
        <f>SUM(D244:D248)</f>
        <v>17713026.680000003</v>
      </c>
    </row>
    <row r="250" spans="1:4" ht="24.75" customHeight="1" thickBot="1" x14ac:dyDescent="0.3">
      <c r="A250" s="52" t="s">
        <v>12</v>
      </c>
      <c r="B250" s="54"/>
      <c r="C250" s="11">
        <f t="shared" ref="C250:D250" si="4">SUM(C236+C240+C243+C249)</f>
        <v>106401162.76000001</v>
      </c>
      <c r="D250" s="11">
        <f t="shared" si="4"/>
        <v>95744555.289999992</v>
      </c>
    </row>
    <row r="253" spans="1:4" x14ac:dyDescent="0.25">
      <c r="A253" t="s">
        <v>27</v>
      </c>
    </row>
    <row r="254" spans="1:4" x14ac:dyDescent="0.25">
      <c r="A254" t="s">
        <v>28</v>
      </c>
    </row>
    <row r="255" spans="1:4" x14ac:dyDescent="0.25">
      <c r="A255" t="s">
        <v>29</v>
      </c>
    </row>
    <row r="256" spans="1:4" ht="21" customHeight="1" x14ac:dyDescent="0.25"/>
    <row r="257" spans="1:4" ht="29.25" thickBot="1" x14ac:dyDescent="0.5">
      <c r="A257" s="55" t="s">
        <v>19</v>
      </c>
      <c r="B257" s="55"/>
      <c r="C257" s="55"/>
      <c r="D257" s="55"/>
    </row>
    <row r="258" spans="1:4" ht="30.75" thickBot="1" x14ac:dyDescent="0.3">
      <c r="A258" s="25" t="s">
        <v>0</v>
      </c>
      <c r="B258" s="1" t="s">
        <v>4</v>
      </c>
      <c r="C258" s="26" t="s">
        <v>30</v>
      </c>
      <c r="D258" s="5" t="s">
        <v>1</v>
      </c>
    </row>
    <row r="259" spans="1:4" ht="24.75" customHeight="1" x14ac:dyDescent="0.25">
      <c r="A259" s="56" t="s">
        <v>3</v>
      </c>
      <c r="B259" s="17" t="s">
        <v>5</v>
      </c>
      <c r="C259" s="6">
        <v>29325580.079999998</v>
      </c>
      <c r="D259" s="2">
        <v>29255132.559999999</v>
      </c>
    </row>
    <row r="260" spans="1:4" ht="24.75" customHeight="1" x14ac:dyDescent="0.25">
      <c r="A260" s="57"/>
      <c r="B260" s="18" t="s">
        <v>6</v>
      </c>
      <c r="C260" s="7">
        <f>35899383.23+78757.66</f>
        <v>35978140.889999993</v>
      </c>
      <c r="D260" s="3">
        <f>35662561.52+33835.37</f>
        <v>35696396.890000001</v>
      </c>
    </row>
    <row r="261" spans="1:4" ht="24.75" customHeight="1" x14ac:dyDescent="0.25">
      <c r="A261" s="57"/>
      <c r="B261" s="18" t="s">
        <v>7</v>
      </c>
      <c r="C261" s="7">
        <v>567546.30000000005</v>
      </c>
      <c r="D261" s="3">
        <v>567546.30000000005</v>
      </c>
    </row>
    <row r="262" spans="1:4" ht="24.75" customHeight="1" x14ac:dyDescent="0.25">
      <c r="A262" s="57"/>
      <c r="B262" s="18" t="s">
        <v>8</v>
      </c>
      <c r="C262" s="7">
        <v>4019.54</v>
      </c>
      <c r="D262" s="3">
        <v>4019.54</v>
      </c>
    </row>
    <row r="263" spans="1:4" ht="24.75" customHeight="1" thickBot="1" x14ac:dyDescent="0.3">
      <c r="A263" s="57"/>
      <c r="B263" s="19" t="s">
        <v>9</v>
      </c>
      <c r="C263" s="8">
        <f>114740.85+3662777.34</f>
        <v>3777518.19</v>
      </c>
      <c r="D263" s="4">
        <f>74764.85+1779176</f>
        <v>1853940.85</v>
      </c>
    </row>
    <row r="264" spans="1:4" ht="24.75" customHeight="1" thickBot="1" x14ac:dyDescent="0.3">
      <c r="A264" s="58"/>
      <c r="B264" s="20" t="s">
        <v>11</v>
      </c>
      <c r="C264" s="13">
        <f>SUM(C259:C263)</f>
        <v>69652804.999999985</v>
      </c>
      <c r="D264" s="14">
        <f>SUM(D259:D263)</f>
        <v>67377036.140000001</v>
      </c>
    </row>
    <row r="265" spans="1:4" ht="24.75" customHeight="1" x14ac:dyDescent="0.25">
      <c r="A265" s="56" t="s">
        <v>10</v>
      </c>
      <c r="B265" s="17" t="s">
        <v>6</v>
      </c>
      <c r="C265" s="6">
        <v>524492.94999999995</v>
      </c>
      <c r="D265" s="2">
        <v>178923.83</v>
      </c>
    </row>
    <row r="266" spans="1:4" ht="24.75" customHeight="1" x14ac:dyDescent="0.25">
      <c r="A266" s="57"/>
      <c r="B266" s="18" t="s">
        <v>7</v>
      </c>
      <c r="C266" s="7"/>
      <c r="D266" s="3"/>
    </row>
    <row r="267" spans="1:4" ht="24.75" customHeight="1" thickBot="1" x14ac:dyDescent="0.3">
      <c r="A267" s="57"/>
      <c r="B267" s="19" t="s">
        <v>9</v>
      </c>
      <c r="C267" s="8">
        <v>13540957.050000001</v>
      </c>
      <c r="D267" s="4">
        <v>323960.38</v>
      </c>
    </row>
    <row r="268" spans="1:4" ht="24.75" customHeight="1" thickBot="1" x14ac:dyDescent="0.3">
      <c r="A268" s="57"/>
      <c r="B268" s="21" t="s">
        <v>11</v>
      </c>
      <c r="C268" s="15">
        <f>SUM(C265:C267)</f>
        <v>14065450</v>
      </c>
      <c r="D268" s="16">
        <f>SUM(D265:D267)</f>
        <v>502884.20999999996</v>
      </c>
    </row>
    <row r="269" spans="1:4" ht="24.75" customHeight="1" x14ac:dyDescent="0.25">
      <c r="A269" s="56" t="s">
        <v>15</v>
      </c>
      <c r="B269" s="17" t="s">
        <v>6</v>
      </c>
      <c r="C269" s="6">
        <v>1504674.12</v>
      </c>
      <c r="D269" s="2">
        <v>1326216.07</v>
      </c>
    </row>
    <row r="270" spans="1:4" ht="24.75" customHeight="1" thickBot="1" x14ac:dyDescent="0.3">
      <c r="A270" s="57"/>
      <c r="B270" s="19" t="s">
        <v>9</v>
      </c>
      <c r="C270" s="8">
        <v>1143115.8799999999</v>
      </c>
      <c r="D270" s="4">
        <v>317045.02</v>
      </c>
    </row>
    <row r="271" spans="1:4" ht="24.75" customHeight="1" thickBot="1" x14ac:dyDescent="0.3">
      <c r="A271" s="58"/>
      <c r="B271" s="21" t="s">
        <v>11</v>
      </c>
      <c r="C271" s="10">
        <f>SUM(C269:C270)</f>
        <v>2647790</v>
      </c>
      <c r="D271" s="24">
        <f>SUM(D269:D270)</f>
        <v>1643261.09</v>
      </c>
    </row>
    <row r="272" spans="1:4" ht="24.75" customHeight="1" x14ac:dyDescent="0.25">
      <c r="A272" s="56" t="s">
        <v>16</v>
      </c>
      <c r="B272" s="17" t="s">
        <v>5</v>
      </c>
      <c r="C272" s="6">
        <v>1623730.54</v>
      </c>
      <c r="D272" s="2">
        <v>1623730.54</v>
      </c>
    </row>
    <row r="273" spans="1:4" ht="24.75" customHeight="1" x14ac:dyDescent="0.25">
      <c r="A273" s="57"/>
      <c r="B273" s="18" t="s">
        <v>6</v>
      </c>
      <c r="C273" s="7">
        <f>502964.43+97581.9</f>
        <v>600546.32999999996</v>
      </c>
      <c r="D273" s="3">
        <f>456850.71+95862.3</f>
        <v>552713.01</v>
      </c>
    </row>
    <row r="274" spans="1:4" ht="24.75" customHeight="1" x14ac:dyDescent="0.25">
      <c r="A274" s="57"/>
      <c r="B274" s="18" t="s">
        <v>7</v>
      </c>
      <c r="C274" s="7">
        <v>162995.64000000001</v>
      </c>
      <c r="D274" s="3">
        <v>8526.1200000000008</v>
      </c>
    </row>
    <row r="275" spans="1:4" ht="24.75" customHeight="1" x14ac:dyDescent="0.25">
      <c r="A275" s="57"/>
      <c r="B275" s="18" t="s">
        <v>8</v>
      </c>
      <c r="C275" s="7">
        <v>0</v>
      </c>
      <c r="D275" s="3">
        <v>0</v>
      </c>
    </row>
    <row r="276" spans="1:4" ht="24.75" customHeight="1" thickBot="1" x14ac:dyDescent="0.3">
      <c r="A276" s="58"/>
      <c r="B276" s="19" t="s">
        <v>9</v>
      </c>
      <c r="C276" s="8">
        <f>2656.95+1604379.3</f>
        <v>1607036.25</v>
      </c>
      <c r="D276" s="4">
        <f>2656.95+967129.32</f>
        <v>969786.2699999999</v>
      </c>
    </row>
    <row r="277" spans="1:4" ht="24.75" customHeight="1" thickBot="1" x14ac:dyDescent="0.3">
      <c r="A277" s="22"/>
      <c r="B277" s="23" t="s">
        <v>11</v>
      </c>
      <c r="C277" s="9">
        <f>SUM(C272:C276)</f>
        <v>3994308.7600000002</v>
      </c>
      <c r="D277" s="24">
        <f>SUM(D272:D276)</f>
        <v>3154755.94</v>
      </c>
    </row>
    <row r="278" spans="1:4" ht="24.75" customHeight="1" thickBot="1" x14ac:dyDescent="0.3">
      <c r="A278" s="52" t="s">
        <v>12</v>
      </c>
      <c r="B278" s="54"/>
      <c r="C278" s="11">
        <f t="shared" ref="C278:D278" si="5">SUM(C264+C268+C271+C277)</f>
        <v>90360353.75999999</v>
      </c>
      <c r="D278" s="11">
        <f t="shared" si="5"/>
        <v>72677937.379999995</v>
      </c>
    </row>
    <row r="281" spans="1:4" x14ac:dyDescent="0.25">
      <c r="A281" t="s">
        <v>27</v>
      </c>
    </row>
    <row r="282" spans="1:4" x14ac:dyDescent="0.25">
      <c r="A282" t="s">
        <v>28</v>
      </c>
    </row>
    <row r="283" spans="1:4" x14ac:dyDescent="0.25">
      <c r="A283" t="s">
        <v>29</v>
      </c>
    </row>
    <row r="284" spans="1:4" ht="23.25" customHeight="1" x14ac:dyDescent="0.25"/>
    <row r="285" spans="1:4" ht="29.25" thickBot="1" x14ac:dyDescent="0.5">
      <c r="A285" s="55" t="s">
        <v>26</v>
      </c>
      <c r="B285" s="55"/>
      <c r="C285" s="55"/>
      <c r="D285" s="55"/>
    </row>
    <row r="286" spans="1:4" ht="30.75" thickBot="1" x14ac:dyDescent="0.3">
      <c r="A286" s="25" t="s">
        <v>0</v>
      </c>
      <c r="B286" s="1" t="s">
        <v>4</v>
      </c>
      <c r="C286" s="26" t="s">
        <v>30</v>
      </c>
      <c r="D286" s="5" t="s">
        <v>1</v>
      </c>
    </row>
    <row r="287" spans="1:4" ht="24" customHeight="1" x14ac:dyDescent="0.25">
      <c r="A287" s="56" t="s">
        <v>3</v>
      </c>
      <c r="B287" s="17" t="s">
        <v>5</v>
      </c>
      <c r="C287" s="6">
        <f>25927139+8250000</f>
        <v>34177139</v>
      </c>
      <c r="D287" s="2">
        <f>15158534.67+5053647.95</f>
        <v>20212182.620000001</v>
      </c>
    </row>
    <row r="288" spans="1:4" ht="24" customHeight="1" x14ac:dyDescent="0.25">
      <c r="A288" s="57"/>
      <c r="B288" s="18" t="s">
        <v>6</v>
      </c>
      <c r="C288" s="7">
        <f>34308666.91+17380</f>
        <v>34326046.909999996</v>
      </c>
      <c r="D288" s="3">
        <f>27728694.41+828.3</f>
        <v>27729522.710000001</v>
      </c>
    </row>
    <row r="289" spans="1:4" ht="24" customHeight="1" x14ac:dyDescent="0.25">
      <c r="A289" s="57"/>
      <c r="B289" s="18" t="s">
        <v>7</v>
      </c>
      <c r="C289" s="7">
        <v>304246.3</v>
      </c>
      <c r="D289" s="3">
        <v>160800.64000000001</v>
      </c>
    </row>
    <row r="290" spans="1:4" ht="24" customHeight="1" x14ac:dyDescent="0.25">
      <c r="A290" s="57"/>
      <c r="B290" s="18" t="s">
        <v>8</v>
      </c>
      <c r="C290" s="7">
        <v>3400</v>
      </c>
      <c r="D290" s="3">
        <v>2839.64</v>
      </c>
    </row>
    <row r="291" spans="1:4" ht="24" customHeight="1" thickBot="1" x14ac:dyDescent="0.3">
      <c r="A291" s="57"/>
      <c r="B291" s="19" t="s">
        <v>9</v>
      </c>
      <c r="C291" s="8">
        <f>30985.79+2083435</f>
        <v>2114420.79</v>
      </c>
      <c r="D291" s="4">
        <f>8985.79+33327.63</f>
        <v>42313.42</v>
      </c>
    </row>
    <row r="292" spans="1:4" ht="24" customHeight="1" thickBot="1" x14ac:dyDescent="0.3">
      <c r="A292" s="58"/>
      <c r="B292" s="20" t="s">
        <v>11</v>
      </c>
      <c r="C292" s="13">
        <f>SUM(C287:C291)</f>
        <v>70925253</v>
      </c>
      <c r="D292" s="14">
        <f>SUM(D287:D291)</f>
        <v>48147659.030000001</v>
      </c>
    </row>
    <row r="293" spans="1:4" ht="24" customHeight="1" x14ac:dyDescent="0.25">
      <c r="A293" s="56" t="s">
        <v>10</v>
      </c>
      <c r="B293" s="17" t="s">
        <v>6</v>
      </c>
      <c r="C293" s="6">
        <v>133670</v>
      </c>
      <c r="D293" s="2">
        <v>6371.7</v>
      </c>
    </row>
    <row r="294" spans="1:4" ht="24" customHeight="1" x14ac:dyDescent="0.25">
      <c r="A294" s="57"/>
      <c r="B294" s="18" t="s">
        <v>7</v>
      </c>
      <c r="C294" s="7"/>
      <c r="D294" s="3"/>
    </row>
    <row r="295" spans="1:4" ht="24" customHeight="1" thickBot="1" x14ac:dyDescent="0.3">
      <c r="A295" s="57"/>
      <c r="B295" s="19" t="s">
        <v>9</v>
      </c>
      <c r="C295" s="8">
        <v>16026495</v>
      </c>
      <c r="D295" s="4">
        <v>256366.33</v>
      </c>
    </row>
    <row r="296" spans="1:4" ht="24" customHeight="1" thickBot="1" x14ac:dyDescent="0.3">
      <c r="A296" s="57"/>
      <c r="B296" s="21" t="s">
        <v>11</v>
      </c>
      <c r="C296" s="15">
        <f>SUM(C293:C295)</f>
        <v>16160165</v>
      </c>
      <c r="D296" s="16">
        <f>SUM(D293:D295)</f>
        <v>262738.02999999997</v>
      </c>
    </row>
    <row r="297" spans="1:4" ht="24" customHeight="1" x14ac:dyDescent="0.25">
      <c r="A297" s="56" t="s">
        <v>15</v>
      </c>
      <c r="B297" s="17" t="s">
        <v>6</v>
      </c>
      <c r="C297" s="6">
        <v>1174695</v>
      </c>
      <c r="D297" s="2">
        <v>238808.53</v>
      </c>
    </row>
    <row r="298" spans="1:4" ht="24" customHeight="1" thickBot="1" x14ac:dyDescent="0.3">
      <c r="A298" s="57"/>
      <c r="B298" s="19" t="s">
        <v>9</v>
      </c>
      <c r="C298" s="8">
        <v>1105410</v>
      </c>
      <c r="D298" s="4">
        <v>10300.209999999999</v>
      </c>
    </row>
    <row r="299" spans="1:4" ht="24" customHeight="1" thickBot="1" x14ac:dyDescent="0.3">
      <c r="A299" s="58"/>
      <c r="B299" s="21" t="s">
        <v>11</v>
      </c>
      <c r="C299" s="10">
        <f>SUM(C297:C298)</f>
        <v>2280105</v>
      </c>
      <c r="D299" s="24">
        <f>SUM(D297:D298)</f>
        <v>249108.74</v>
      </c>
    </row>
    <row r="300" spans="1:4" ht="24" customHeight="1" thickBot="1" x14ac:dyDescent="0.3">
      <c r="A300" s="52" t="s">
        <v>12</v>
      </c>
      <c r="B300" s="53"/>
      <c r="C300" s="45">
        <f>SUM(C292+C296+C299)</f>
        <v>89365523</v>
      </c>
      <c r="D300" s="12">
        <f>SUM(D292+D296+D299)</f>
        <v>48659505.800000004</v>
      </c>
    </row>
  </sheetData>
  <mergeCells count="59">
    <mergeCell ref="A140:A142"/>
    <mergeCell ref="A143:B143"/>
    <mergeCell ref="A132:D132"/>
    <mergeCell ref="A153:D153"/>
    <mergeCell ref="A156:A161"/>
    <mergeCell ref="A85:A90"/>
    <mergeCell ref="A106:D106"/>
    <mergeCell ref="A108:A113"/>
    <mergeCell ref="A91:A92"/>
    <mergeCell ref="A134:A139"/>
    <mergeCell ref="A7:D7"/>
    <mergeCell ref="A9:A14"/>
    <mergeCell ref="A33:D33"/>
    <mergeCell ref="A35:A40"/>
    <mergeCell ref="A59:D59"/>
    <mergeCell ref="A61:A66"/>
    <mergeCell ref="A83:D83"/>
    <mergeCell ref="A15:A17"/>
    <mergeCell ref="A41:A44"/>
    <mergeCell ref="A67:A70"/>
    <mergeCell ref="A162:A164"/>
    <mergeCell ref="A165:B165"/>
    <mergeCell ref="A174:D174"/>
    <mergeCell ref="A176:A181"/>
    <mergeCell ref="A182:A185"/>
    <mergeCell ref="A186:A188"/>
    <mergeCell ref="A189:A192"/>
    <mergeCell ref="A194:B194"/>
    <mergeCell ref="A201:D201"/>
    <mergeCell ref="A203:A208"/>
    <mergeCell ref="A209:A212"/>
    <mergeCell ref="A213:A215"/>
    <mergeCell ref="A216:A219"/>
    <mergeCell ref="A221:B221"/>
    <mergeCell ref="A229:D229"/>
    <mergeCell ref="A265:A268"/>
    <mergeCell ref="A269:A271"/>
    <mergeCell ref="A272:A276"/>
    <mergeCell ref="A231:A236"/>
    <mergeCell ref="A237:A240"/>
    <mergeCell ref="A241:A243"/>
    <mergeCell ref="A244:A248"/>
    <mergeCell ref="A250:B250"/>
    <mergeCell ref="A5:D5"/>
    <mergeCell ref="A32:D32"/>
    <mergeCell ref="A300:B300"/>
    <mergeCell ref="A18:B18"/>
    <mergeCell ref="A45:B45"/>
    <mergeCell ref="A71:B71"/>
    <mergeCell ref="A93:B93"/>
    <mergeCell ref="A114:B114"/>
    <mergeCell ref="A154:D154"/>
    <mergeCell ref="A278:B278"/>
    <mergeCell ref="A285:D285"/>
    <mergeCell ref="A287:A292"/>
    <mergeCell ref="A293:A296"/>
    <mergeCell ref="A297:A299"/>
    <mergeCell ref="A257:D257"/>
    <mergeCell ref="A259:A264"/>
  </mergeCells>
  <pageMargins left="0.9055118110236221" right="0" top="0" bottom="0" header="0.31496062992125984" footer="0.31496062992125984"/>
  <pageSetup scale="91" orientation="landscape" horizontalDpi="300" verticalDpi="300" r:id="rId1"/>
  <rowBreaks count="5" manualBreakCount="5">
    <brk id="52" max="16383" man="1"/>
    <brk id="125" max="16383" man="1"/>
    <brk id="148" max="16383" man="1"/>
    <brk id="167" max="3" man="1"/>
    <brk id="1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DEL 2009 AL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USEFI</dc:creator>
  <cp:lastModifiedBy>OIR</cp:lastModifiedBy>
  <cp:lastPrinted>2020-09-02T14:08:21Z</cp:lastPrinted>
  <dcterms:created xsi:type="dcterms:W3CDTF">2019-05-23T14:50:36Z</dcterms:created>
  <dcterms:modified xsi:type="dcterms:W3CDTF">2020-09-02T14:11:09Z</dcterms:modified>
</cp:coreProperties>
</file>