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480" windowHeight="7485" activeTab="1"/>
  </bookViews>
  <sheets>
    <sheet name="FUNCIONAMIENTO DGCP" sheetId="7" r:id="rId1"/>
    <sheet name="INVERSION 2020" sheetId="6" r:id="rId2"/>
    <sheet name="Hoja1" sheetId="4" r:id="rId3"/>
  </sheets>
  <definedNames>
    <definedName name="_xlnm.Print_Area" localSheetId="1">'INVERSION 2020'!$A$1:$H$19</definedName>
    <definedName name="_xlnm.Print_Titles" localSheetId="1">'INVERSION 2020'!$1:$4</definedName>
  </definedNames>
  <calcPr calcId="162913"/>
</workbook>
</file>

<file path=xl/calcChain.xml><?xml version="1.0" encoding="utf-8"?>
<calcChain xmlns="http://schemas.openxmlformats.org/spreadsheetml/2006/main">
  <c r="G9" i="6" l="1"/>
  <c r="F9" i="6"/>
  <c r="C5" i="6" l="1"/>
  <c r="E17" i="6" l="1"/>
  <c r="D17" i="6"/>
  <c r="C17" i="6"/>
  <c r="I8" i="7"/>
  <c r="H8" i="7"/>
  <c r="G8" i="7"/>
  <c r="E8" i="7"/>
  <c r="D8" i="7"/>
  <c r="D12" i="7" l="1"/>
  <c r="D11" i="7"/>
  <c r="F11" i="7" s="1"/>
  <c r="J11" i="7" l="1"/>
  <c r="H13" i="7" l="1"/>
  <c r="H20" i="7" s="1"/>
  <c r="F19" i="7" l="1"/>
  <c r="J19" i="7" s="1"/>
  <c r="F18" i="7"/>
  <c r="J18" i="7" s="1"/>
  <c r="D17" i="7"/>
  <c r="F17" i="7" s="1"/>
  <c r="J17" i="7" s="1"/>
  <c r="F16" i="7"/>
  <c r="J16" i="7" s="1"/>
  <c r="D15" i="7"/>
  <c r="F15" i="7" s="1"/>
  <c r="F14" i="7"/>
  <c r="J14" i="7" s="1"/>
  <c r="G13" i="7"/>
  <c r="G20" i="7" s="1"/>
  <c r="E13" i="7"/>
  <c r="E20" i="7" s="1"/>
  <c r="F12" i="7"/>
  <c r="J12" i="7" s="1"/>
  <c r="F9" i="7"/>
  <c r="F8" i="7" s="1"/>
  <c r="I20" i="7"/>
  <c r="D13" i="7" l="1"/>
  <c r="D20" i="7" s="1"/>
  <c r="J15" i="7"/>
  <c r="J13" i="7" s="1"/>
  <c r="F13" i="7"/>
  <c r="F20" i="7" s="1"/>
  <c r="J9" i="7"/>
  <c r="J8" i="7" s="1"/>
  <c r="J20" i="7" l="1"/>
  <c r="G5" i="6"/>
  <c r="D5" i="6"/>
  <c r="E11" i="6"/>
  <c r="H11" i="6" s="1"/>
  <c r="I11" i="6" s="1"/>
  <c r="F8" i="6" l="1"/>
  <c r="F5" i="6" s="1"/>
  <c r="E15" i="6" l="1"/>
  <c r="H15" i="6" s="1"/>
  <c r="I15" i="6" s="1"/>
  <c r="E14" i="6"/>
  <c r="G13" i="6"/>
  <c r="G17" i="6" s="1"/>
  <c r="F13" i="6"/>
  <c r="F17" i="6" s="1"/>
  <c r="D13" i="6"/>
  <c r="C13" i="6"/>
  <c r="E10" i="6"/>
  <c r="E9" i="6"/>
  <c r="E7" i="6"/>
  <c r="C18" i="6" l="1"/>
  <c r="D18" i="6"/>
  <c r="G18" i="6"/>
  <c r="F18" i="6"/>
  <c r="H7" i="6"/>
  <c r="I7" i="6" s="1"/>
  <c r="E13" i="6"/>
  <c r="H9" i="6"/>
  <c r="I9" i="6" s="1"/>
  <c r="H14" i="6"/>
  <c r="H13" i="6" s="1"/>
  <c r="H10" i="6"/>
  <c r="I10" i="6" s="1"/>
  <c r="E8" i="6"/>
  <c r="E5" i="6" l="1"/>
  <c r="I13" i="6"/>
  <c r="H8" i="6"/>
  <c r="I14" i="6"/>
  <c r="E18" i="6" l="1"/>
  <c r="H5" i="6"/>
  <c r="H17" i="6" s="1"/>
  <c r="I8" i="6"/>
  <c r="I5" i="6" s="1"/>
  <c r="H18" i="6" l="1"/>
</calcChain>
</file>

<file path=xl/comments1.xml><?xml version="1.0" encoding="utf-8"?>
<comments xmlns="http://schemas.openxmlformats.org/spreadsheetml/2006/main">
  <authors>
    <author>Lic. Silvia de Corte</author>
  </authors>
  <commentList>
    <comment ref="I16" authorId="0">
      <text>
        <r>
          <rPr>
            <b/>
            <sz val="9"/>
            <color indexed="81"/>
            <rFont val="Tahoma"/>
            <family val="2"/>
          </rPr>
          <t>Lic. Silvia de Corte: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MONTO COMPRENDE $10,150.00 COMPROMISO ANTICIPO FONDO CIRCULANTE
</t>
        </r>
      </text>
    </comment>
  </commentList>
</comments>
</file>

<file path=xl/sharedStrings.xml><?xml version="1.0" encoding="utf-8"?>
<sst xmlns="http://schemas.openxmlformats.org/spreadsheetml/2006/main" count="46" uniqueCount="38">
  <si>
    <t>RUBRO DE GASTO</t>
  </si>
  <si>
    <t>ASIGNACION ORIGINAL</t>
  </si>
  <si>
    <t>MODIFICACIONES</t>
  </si>
  <si>
    <t>ASIGNACION MODIFICADA</t>
  </si>
  <si>
    <t>MONTO DEVENGADO</t>
  </si>
  <si>
    <t>MONTO COMPROMETIDO</t>
  </si>
  <si>
    <t>SALDO EN ASIGNACION</t>
  </si>
  <si>
    <t>51- Remuneraciones</t>
  </si>
  <si>
    <t xml:space="preserve">      Salarios y contribuciones patronales</t>
  </si>
  <si>
    <t>54- Bienes y Servicios</t>
  </si>
  <si>
    <t xml:space="preserve">        Alimentación de Internos</t>
  </si>
  <si>
    <t xml:space="preserve">         Servicios Básicos (Agua, Energía Eléctrica,                                                          Telecomunicaciones, Correos)</t>
  </si>
  <si>
    <t xml:space="preserve">         Gastos de Funcionamiento (FIJOS Y VARIABLES)</t>
  </si>
  <si>
    <t>55- Gastos Financieros</t>
  </si>
  <si>
    <t>56 - Transferencias Corrientes</t>
  </si>
  <si>
    <t>61 - Inversiones en Activos Fijos</t>
  </si>
  <si>
    <t>PRESTAMOS EXTERNOS  BID-2881/OC-ES</t>
  </si>
  <si>
    <t>RUBRO DE GASTO  / FUENTE FINANCIAMIENTO</t>
  </si>
  <si>
    <t>PROYECTOS DE INVERSION</t>
  </si>
  <si>
    <t>PRESTAMOS EXTERNOS BCIE NO. 2102 Y CONTRAPARTIDA GOES / 2017</t>
  </si>
  <si>
    <t>5896 - ADQUISICION SISTEMA DE BRAZALETES ELECTRONICOS</t>
  </si>
  <si>
    <t>5903 - READECUACION GRANJA PENITENCIARIA IZALCO</t>
  </si>
  <si>
    <t>6560 - FORTALECIMIENTO INSTITUCIONAL DE LA DGCP</t>
  </si>
  <si>
    <t>6561 - FORTALECIMIENTO DEL PROCESO DE REHABILITACION Y REINSERCION SOCIAL</t>
  </si>
  <si>
    <t>TOTAL -  PROYECTOS  DE INVERSION</t>
  </si>
  <si>
    <t>6609 - AMPLIACION Y EQUIPAMIENTO C.P.LA ESPERANZA - PRESTAMO BCIE 2102 ( UEP)</t>
  </si>
  <si>
    <t>UP 1001</t>
  </si>
  <si>
    <t>TOTAL - GASTOS DE FUNCIONAMIENTO</t>
  </si>
  <si>
    <t>EJECUCION PRESUPUESTARIA  - DIRECCION GENERAL DE CENTROS PENALES</t>
  </si>
  <si>
    <t>EJECUCION PRESUPUESTARIA - DIRECCION GENERAL DE CENTROS PENALES</t>
  </si>
  <si>
    <t>6920-AMPLIACION DE CENTRO PENAL DE IZALCO, SEGUNDA ETAPA, DEPTO. SONSONATE</t>
  </si>
  <si>
    <t>6162 - FORTALECIMIENTO INSTITUCIONAL - PRESTAMO BCIE 2102     ( UEP)</t>
  </si>
  <si>
    <t>TOTAL GENERAL DGCP</t>
  </si>
  <si>
    <t xml:space="preserve">      COMPLEMENTO SALARIAL -  CESC</t>
  </si>
  <si>
    <t xml:space="preserve">      BONOS DE SEGURIDAD -  CESC </t>
  </si>
  <si>
    <t>FONDO GENERAL GOES Y CESC</t>
  </si>
  <si>
    <t>MONTOS DEVENGADOS AL 31 DE MARZO DE 2020</t>
  </si>
  <si>
    <t>MONTOS AL 31 DE MARZO/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</si>
</sst>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72"/>
      <name val="Cambri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72"/>
      <color rgb="FFFF0000"/>
      <name val="Arial"/>
      <family val="2"/>
    </font>
    <font>
      <sz val="72"/>
      <color theme="1"/>
      <name val="Calibri"/>
      <family val="2"/>
      <scheme val="minor"/>
    </font>
    <font>
      <sz val="72"/>
      <name val="Arial"/>
      <family val="2"/>
    </font>
    <font>
      <b/>
      <sz val="72"/>
      <name val="Cambria"/>
      <family val="2"/>
      <scheme val="major"/>
    </font>
    <font>
      <sz val="72"/>
      <name val="Calibri"/>
      <family val="2"/>
      <scheme val="minor"/>
    </font>
    <font>
      <b/>
      <sz val="72"/>
      <color theme="0"/>
      <name val="Bodoni MT Black"/>
      <family val="1"/>
    </font>
    <font>
      <b/>
      <sz val="72"/>
      <name val="Calibri"/>
      <family val="2"/>
    </font>
    <font>
      <sz val="72"/>
      <name val="Calibri"/>
      <family val="2"/>
    </font>
    <font>
      <b/>
      <sz val="72"/>
      <color rgb="FFFF0000"/>
      <name val="Calibri"/>
      <family val="2"/>
    </font>
    <font>
      <sz val="72"/>
      <color theme="0"/>
      <name val="Calibri"/>
      <family val="2"/>
      <scheme val="minor"/>
    </font>
    <font>
      <b/>
      <sz val="72"/>
      <color theme="0"/>
      <name val="Calibri"/>
      <family val="2"/>
    </font>
    <font>
      <b/>
      <sz val="65"/>
      <color theme="0"/>
      <name val="Calibri"/>
      <family val="2"/>
    </font>
    <font>
      <b/>
      <sz val="72"/>
      <name val="Calibri"/>
      <family val="2"/>
      <scheme val="minor"/>
    </font>
    <font>
      <b/>
      <sz val="48"/>
      <name val="Calibri"/>
      <family val="2"/>
    </font>
    <font>
      <b/>
      <sz val="48"/>
      <color theme="0"/>
      <name val="Calibri"/>
      <family val="2"/>
    </font>
    <font>
      <sz val="48"/>
      <color theme="1"/>
      <name val="Calibri"/>
      <family val="2"/>
      <scheme val="minor"/>
    </font>
    <font>
      <b/>
      <sz val="80"/>
      <name val="Cambria"/>
      <family val="2"/>
    </font>
    <font>
      <sz val="70"/>
      <name val="Calibri"/>
      <family val="2"/>
    </font>
    <font>
      <b/>
      <sz val="55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110">
    <xf numFmtId="0" fontId="0" fillId="0" borderId="0" xfId="0"/>
    <xf numFmtId="0" fontId="3" fillId="0" borderId="0" xfId="2" applyFont="1" applyFill="1" applyBorder="1" applyAlignment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43" fontId="12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0" xfId="0" applyFont="1" applyFill="1" applyBorder="1"/>
    <xf numFmtId="0" fontId="14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4" fontId="14" fillId="0" borderId="0" xfId="1" applyFont="1" applyFill="1" applyBorder="1" applyAlignment="1">
      <alignment vertical="center"/>
    </xf>
    <xf numFmtId="44" fontId="14" fillId="0" borderId="1" xfId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4" fontId="16" fillId="0" borderId="0" xfId="0" applyNumberFormat="1" applyFont="1" applyFill="1" applyBorder="1" applyAlignment="1">
      <alignment vertical="center"/>
    </xf>
    <xf numFmtId="44" fontId="15" fillId="0" borderId="0" xfId="0" applyNumberFormat="1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44" fontId="15" fillId="0" borderId="1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44" fontId="18" fillId="2" borderId="4" xfId="0" applyNumberFormat="1" applyFont="1" applyFill="1" applyBorder="1" applyAlignment="1">
      <alignment horizontal="center" vertical="center"/>
    </xf>
    <xf numFmtId="44" fontId="18" fillId="2" borderId="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horizontal="center" vertical="center"/>
    </xf>
    <xf numFmtId="44" fontId="18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9" fillId="2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44" fontId="14" fillId="3" borderId="13" xfId="0" applyNumberFormat="1" applyFont="1" applyFill="1" applyBorder="1" applyAlignment="1">
      <alignment horizontal="center" vertical="center"/>
    </xf>
    <xf numFmtId="44" fontId="14" fillId="0" borderId="15" xfId="0" applyNumberFormat="1" applyFont="1" applyFill="1" applyBorder="1" applyAlignment="1">
      <alignment horizontal="center" vertical="center"/>
    </xf>
    <xf numFmtId="44" fontId="14" fillId="0" borderId="18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44" fontId="14" fillId="0" borderId="18" xfId="1" applyFont="1" applyFill="1" applyBorder="1" applyAlignment="1">
      <alignment vertical="center"/>
    </xf>
    <xf numFmtId="44" fontId="18" fillId="2" borderId="18" xfId="0" applyNumberFormat="1" applyFont="1" applyFill="1" applyBorder="1" applyAlignment="1">
      <alignment horizontal="center" vertical="center"/>
    </xf>
    <xf numFmtId="44" fontId="18" fillId="2" borderId="19" xfId="0" applyNumberFormat="1" applyFont="1" applyFill="1" applyBorder="1" applyAlignment="1">
      <alignment horizontal="center" vertical="center"/>
    </xf>
    <xf numFmtId="44" fontId="14" fillId="3" borderId="18" xfId="0" applyNumberFormat="1" applyFont="1" applyFill="1" applyBorder="1" applyAlignment="1">
      <alignment horizontal="center" vertical="center"/>
    </xf>
    <xf numFmtId="44" fontId="14" fillId="3" borderId="18" xfId="1" applyFont="1" applyFill="1" applyBorder="1" applyAlignment="1">
      <alignment vertical="center"/>
    </xf>
    <xf numFmtId="44" fontId="10" fillId="0" borderId="0" xfId="0" applyNumberFormat="1" applyFont="1" applyFill="1"/>
    <xf numFmtId="44" fontId="9" fillId="0" borderId="0" xfId="0" applyNumberFormat="1" applyFont="1"/>
    <xf numFmtId="44" fontId="14" fillId="0" borderId="16" xfId="0" applyNumberFormat="1" applyFont="1" applyFill="1" applyBorder="1" applyAlignment="1">
      <alignment horizontal="center" vertical="center"/>
    </xf>
    <xf numFmtId="0" fontId="12" fillId="0" borderId="2" xfId="0" applyFont="1" applyFill="1" applyBorder="1"/>
    <xf numFmtId="0" fontId="12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44" fontId="14" fillId="5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/>
    </xf>
    <xf numFmtId="0" fontId="21" fillId="3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vertical="center" wrapText="1"/>
    </xf>
    <xf numFmtId="0" fontId="23" fillId="0" borderId="0" xfId="0" applyFont="1"/>
    <xf numFmtId="0" fontId="14" fillId="0" borderId="14" xfId="0" applyFont="1" applyFill="1" applyBorder="1" applyAlignment="1">
      <alignment horizontal="center" vertical="center" wrapText="1"/>
    </xf>
    <xf numFmtId="44" fontId="14" fillId="3" borderId="21" xfId="0" applyNumberFormat="1" applyFont="1" applyFill="1" applyBorder="1" applyAlignment="1">
      <alignment horizontal="center" vertical="center"/>
    </xf>
    <xf numFmtId="44" fontId="14" fillId="5" borderId="22" xfId="0" applyNumberFormat="1" applyFont="1" applyFill="1" applyBorder="1" applyAlignment="1">
      <alignment horizontal="center" vertical="center"/>
    </xf>
    <xf numFmtId="44" fontId="14" fillId="0" borderId="23" xfId="1" applyFont="1" applyFill="1" applyBorder="1" applyAlignment="1">
      <alignment vertical="center"/>
    </xf>
    <xf numFmtId="44" fontId="14" fillId="0" borderId="24" xfId="1" applyFont="1" applyFill="1" applyBorder="1" applyAlignment="1">
      <alignment vertical="center"/>
    </xf>
    <xf numFmtId="44" fontId="14" fillId="5" borderId="11" xfId="0" applyNumberFormat="1" applyFont="1" applyFill="1" applyBorder="1" applyAlignment="1">
      <alignment horizontal="center" vertical="center"/>
    </xf>
    <xf numFmtId="44" fontId="18" fillId="2" borderId="24" xfId="0" applyNumberFormat="1" applyFont="1" applyFill="1" applyBorder="1" applyAlignment="1">
      <alignment horizontal="center" vertical="center"/>
    </xf>
    <xf numFmtId="44" fontId="14" fillId="3" borderId="24" xfId="1" applyFont="1" applyFill="1" applyBorder="1" applyAlignment="1">
      <alignment vertical="center"/>
    </xf>
    <xf numFmtId="44" fontId="14" fillId="3" borderId="1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4" fontId="9" fillId="0" borderId="0" xfId="0" applyNumberFormat="1" applyFont="1" applyFill="1"/>
    <xf numFmtId="44" fontId="8" fillId="0" borderId="0" xfId="0" applyNumberFormat="1" applyFont="1" applyFill="1"/>
    <xf numFmtId="44" fontId="16" fillId="0" borderId="0" xfId="0" applyNumberFormat="1" applyFont="1" applyFill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44" fontId="14" fillId="3" borderId="26" xfId="0" applyNumberFormat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left" vertical="center" wrapText="1"/>
    </xf>
    <xf numFmtId="44" fontId="14" fillId="0" borderId="28" xfId="1" applyFont="1" applyFill="1" applyBorder="1" applyAlignment="1">
      <alignment vertical="center"/>
    </xf>
    <xf numFmtId="44" fontId="14" fillId="0" borderId="29" xfId="0" applyNumberFormat="1" applyFont="1" applyFill="1" applyBorder="1" applyAlignment="1">
      <alignment horizontal="center" vertical="center"/>
    </xf>
    <xf numFmtId="44" fontId="14" fillId="0" borderId="29" xfId="1" applyFont="1" applyFill="1" applyBorder="1" applyAlignment="1">
      <alignment vertical="center"/>
    </xf>
    <xf numFmtId="44" fontId="14" fillId="0" borderId="19" xfId="0" applyNumberFormat="1" applyFont="1" applyFill="1" applyBorder="1" applyAlignment="1">
      <alignment horizontal="center" vertical="center"/>
    </xf>
    <xf numFmtId="44" fontId="15" fillId="0" borderId="0" xfId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44" fontId="12" fillId="0" borderId="0" xfId="0" applyNumberFormat="1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44" fontId="14" fillId="2" borderId="25" xfId="1" applyFont="1" applyFill="1" applyBorder="1" applyAlignment="1">
      <alignment vertical="center"/>
    </xf>
    <xf numFmtId="44" fontId="14" fillId="2" borderId="33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vertical="center"/>
    </xf>
    <xf numFmtId="0" fontId="26" fillId="0" borderId="7" xfId="0" applyFont="1" applyBorder="1" applyAlignment="1">
      <alignment vertical="center"/>
    </xf>
    <xf numFmtId="44" fontId="27" fillId="0" borderId="8" xfId="0" applyNumberFormat="1" applyFont="1" applyBorder="1" applyAlignment="1">
      <alignment vertical="center"/>
    </xf>
    <xf numFmtId="44" fontId="15" fillId="0" borderId="0" xfId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vertical="center" wrapText="1"/>
    </xf>
    <xf numFmtId="0" fontId="21" fillId="4" borderId="34" xfId="0" applyFont="1" applyFill="1" applyBorder="1" applyAlignment="1">
      <alignment horizontal="left" vertical="center"/>
    </xf>
    <xf numFmtId="44" fontId="14" fillId="4" borderId="35" xfId="0" applyNumberFormat="1" applyFont="1" applyFill="1" applyBorder="1" applyAlignment="1">
      <alignment horizontal="center" vertical="center"/>
    </xf>
    <xf numFmtId="44" fontId="14" fillId="4" borderId="36" xfId="0" applyNumberFormat="1" applyFont="1" applyFill="1" applyBorder="1" applyAlignment="1">
      <alignment horizontal="center" vertical="center"/>
    </xf>
    <xf numFmtId="44" fontId="27" fillId="0" borderId="9" xfId="0" applyNumberFormat="1" applyFont="1" applyBorder="1" applyAlignment="1">
      <alignment vertical="center"/>
    </xf>
    <xf numFmtId="0" fontId="27" fillId="0" borderId="0" xfId="0" applyFont="1"/>
    <xf numFmtId="0" fontId="27" fillId="5" borderId="0" xfId="0" applyFont="1" applyFill="1"/>
    <xf numFmtId="0" fontId="15" fillId="0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44" fontId="15" fillId="0" borderId="0" xfId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M24"/>
  <sheetViews>
    <sheetView view="pageBreakPreview" topLeftCell="A17" zoomScale="25" zoomScaleNormal="100" zoomScaleSheetLayoutView="25" workbookViewId="0">
      <selection activeCell="G7" sqref="G7"/>
    </sheetView>
  </sheetViews>
  <sheetFormatPr baseColWidth="10" defaultColWidth="96.42578125" defaultRowHeight="92.25" x14ac:dyDescent="1.35"/>
  <cols>
    <col min="1" max="1" width="9" style="28" customWidth="1"/>
    <col min="2" max="2" width="96.42578125" style="28"/>
    <col min="3" max="3" width="127" style="28" customWidth="1"/>
    <col min="4" max="4" width="110.7109375" style="28" customWidth="1"/>
    <col min="5" max="5" width="108.42578125" style="28" customWidth="1"/>
    <col min="6" max="6" width="108.5703125" style="28" customWidth="1"/>
    <col min="7" max="7" width="109.28515625" style="28" customWidth="1"/>
    <col min="8" max="8" width="103.5703125" style="28" customWidth="1"/>
    <col min="9" max="9" width="0" style="28" hidden="1" customWidth="1"/>
    <col min="10" max="10" width="105" style="28" customWidth="1"/>
    <col min="11" max="11" width="109.85546875" style="28" bestFit="1" customWidth="1"/>
    <col min="12" max="16384" width="96.42578125" style="28"/>
  </cols>
  <sheetData>
    <row r="1" spans="1:13" s="3" customFormat="1" ht="93" hidden="1" x14ac:dyDescent="1.35">
      <c r="A1" s="23"/>
      <c r="B1" s="24"/>
      <c r="C1" s="25"/>
      <c r="D1" s="26"/>
      <c r="E1" s="26"/>
      <c r="F1" s="26"/>
      <c r="G1" s="26"/>
      <c r="H1" s="26"/>
      <c r="I1" s="26"/>
      <c r="J1" s="27"/>
      <c r="K1" s="2"/>
      <c r="M1" s="4"/>
    </row>
    <row r="3" spans="1:13" s="3" customFormat="1" ht="100.5" x14ac:dyDescent="1.35">
      <c r="A3" s="1"/>
      <c r="B3" s="101" t="s">
        <v>28</v>
      </c>
      <c r="C3" s="101"/>
      <c r="D3" s="101"/>
      <c r="E3" s="101"/>
      <c r="F3" s="101"/>
      <c r="G3" s="101"/>
      <c r="H3" s="101"/>
      <c r="I3" s="101"/>
      <c r="J3" s="101"/>
      <c r="K3" s="2"/>
      <c r="M3" s="4"/>
    </row>
    <row r="4" spans="1:13" s="3" customFormat="1" ht="93" x14ac:dyDescent="1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2"/>
      <c r="M4" s="4"/>
    </row>
    <row r="5" spans="1:13" s="3" customFormat="1" ht="93.75" thickBot="1" x14ac:dyDescent="1.4">
      <c r="A5" s="5"/>
      <c r="B5" s="82" t="s">
        <v>35</v>
      </c>
      <c r="C5" s="83"/>
      <c r="D5" s="84"/>
      <c r="E5" s="83"/>
      <c r="F5" s="84"/>
      <c r="G5" s="84"/>
      <c r="H5" s="84"/>
      <c r="I5" s="84"/>
      <c r="J5" s="84"/>
      <c r="K5" s="2"/>
      <c r="M5" s="4"/>
    </row>
    <row r="6" spans="1:13" s="3" customFormat="1" ht="147" customHeight="1" thickBot="1" x14ac:dyDescent="1.4">
      <c r="A6" s="6"/>
      <c r="B6" s="102" t="s">
        <v>36</v>
      </c>
      <c r="C6" s="103"/>
      <c r="D6" s="103"/>
      <c r="E6" s="103"/>
      <c r="F6" s="103"/>
      <c r="G6" s="103"/>
      <c r="H6" s="103"/>
      <c r="I6" s="103"/>
      <c r="J6" s="104"/>
      <c r="K6" s="72"/>
      <c r="M6" s="4"/>
    </row>
    <row r="7" spans="1:13" s="3" customFormat="1" ht="277.5" thickBot="1" x14ac:dyDescent="1.4">
      <c r="A7" s="7"/>
      <c r="B7" s="30" t="s">
        <v>0</v>
      </c>
      <c r="C7" s="31"/>
      <c r="D7" s="31" t="s">
        <v>1</v>
      </c>
      <c r="E7" s="31" t="s">
        <v>2</v>
      </c>
      <c r="F7" s="31" t="s">
        <v>3</v>
      </c>
      <c r="G7" s="31" t="s">
        <v>5</v>
      </c>
      <c r="H7" s="31" t="s">
        <v>4</v>
      </c>
      <c r="I7" s="85" t="s">
        <v>5</v>
      </c>
      <c r="J7" s="85" t="s">
        <v>6</v>
      </c>
      <c r="K7" s="72"/>
      <c r="M7" s="44"/>
    </row>
    <row r="8" spans="1:13" s="3" customFormat="1" ht="93" x14ac:dyDescent="1.35">
      <c r="A8" s="7"/>
      <c r="B8" s="8" t="s">
        <v>7</v>
      </c>
      <c r="C8" s="9"/>
      <c r="D8" s="10">
        <f>SUM(D9:D12)</f>
        <v>36417095</v>
      </c>
      <c r="E8" s="10">
        <f t="shared" ref="E8:J8" si="0">SUM(E9:E12)</f>
        <v>-635798</v>
      </c>
      <c r="F8" s="10">
        <f t="shared" si="0"/>
        <v>35781297</v>
      </c>
      <c r="G8" s="10">
        <f t="shared" si="0"/>
        <v>1614.88</v>
      </c>
      <c r="H8" s="10">
        <f t="shared" si="0"/>
        <v>7928576.9199999999</v>
      </c>
      <c r="I8" s="10">
        <f t="shared" si="0"/>
        <v>0</v>
      </c>
      <c r="J8" s="10">
        <f t="shared" si="0"/>
        <v>27851105.200000003</v>
      </c>
      <c r="K8" s="72"/>
      <c r="L8" s="71"/>
      <c r="M8" s="4"/>
    </row>
    <row r="9" spans="1:13" s="3" customFormat="1" ht="182.25" customHeight="1" x14ac:dyDescent="1.35">
      <c r="A9" s="7"/>
      <c r="B9" s="12" t="s">
        <v>8</v>
      </c>
      <c r="C9" s="13"/>
      <c r="D9" s="105">
        <v>28167095</v>
      </c>
      <c r="E9" s="105">
        <v>-635798</v>
      </c>
      <c r="F9" s="105">
        <f>+D9+E9+E10</f>
        <v>27531297</v>
      </c>
      <c r="G9" s="105">
        <v>1514.88</v>
      </c>
      <c r="H9" s="105">
        <v>5741549.5499999998</v>
      </c>
      <c r="I9" s="105">
        <v>0</v>
      </c>
      <c r="J9" s="106">
        <f>+F9-(G9+H9)</f>
        <v>21788232.57</v>
      </c>
      <c r="K9" s="72"/>
      <c r="L9" s="71"/>
      <c r="M9" s="44"/>
    </row>
    <row r="10" spans="1:13" s="3" customFormat="1" ht="93" hidden="1" customHeight="1" x14ac:dyDescent="1.35">
      <c r="A10" s="7"/>
      <c r="B10" s="12"/>
      <c r="C10" s="13"/>
      <c r="D10" s="105"/>
      <c r="E10" s="105"/>
      <c r="F10" s="105"/>
      <c r="G10" s="105"/>
      <c r="H10" s="105"/>
      <c r="I10" s="105"/>
      <c r="J10" s="106"/>
      <c r="K10" s="2"/>
      <c r="M10" s="4"/>
    </row>
    <row r="11" spans="1:13" s="3" customFormat="1" ht="93" customHeight="1" x14ac:dyDescent="1.35">
      <c r="A11" s="7"/>
      <c r="B11" s="88" t="s">
        <v>33</v>
      </c>
      <c r="C11" s="13"/>
      <c r="D11" s="91">
        <f>2181600+1686000</f>
        <v>3867600</v>
      </c>
      <c r="E11" s="91"/>
      <c r="F11" s="91">
        <f>+D11+E11</f>
        <v>3867600</v>
      </c>
      <c r="G11" s="91">
        <v>100</v>
      </c>
      <c r="H11" s="91">
        <v>1010849.51</v>
      </c>
      <c r="I11" s="91"/>
      <c r="J11" s="17">
        <f>+F11-(G11+H11)</f>
        <v>2856650.49</v>
      </c>
      <c r="K11" s="2"/>
      <c r="M11" s="4"/>
    </row>
    <row r="12" spans="1:13" s="3" customFormat="1" ht="93" customHeight="1" x14ac:dyDescent="1.35">
      <c r="A12" s="7"/>
      <c r="B12" s="88" t="s">
        <v>34</v>
      </c>
      <c r="C12" s="13"/>
      <c r="D12" s="81">
        <f>2476400+1906000</f>
        <v>4382400</v>
      </c>
      <c r="E12" s="81">
        <v>0</v>
      </c>
      <c r="F12" s="81">
        <f>+D12+E12</f>
        <v>4382400</v>
      </c>
      <c r="G12" s="81"/>
      <c r="H12" s="16">
        <v>1176177.8600000001</v>
      </c>
      <c r="I12" s="81"/>
      <c r="J12" s="17">
        <f>+F12-(G12+H12)</f>
        <v>3206222.1399999997</v>
      </c>
      <c r="K12" s="72"/>
      <c r="M12" s="44"/>
    </row>
    <row r="13" spans="1:13" s="3" customFormat="1" ht="71.25" customHeight="1" x14ac:dyDescent="1.35">
      <c r="A13" s="7"/>
      <c r="B13" s="8" t="s">
        <v>9</v>
      </c>
      <c r="C13" s="14"/>
      <c r="D13" s="10">
        <f>SUM(D14:D16)</f>
        <v>32048195</v>
      </c>
      <c r="E13" s="10">
        <f>SUM(E14:E16)</f>
        <v>635798</v>
      </c>
      <c r="F13" s="10">
        <f>SUM(F14:F16)</f>
        <v>32683993</v>
      </c>
      <c r="G13" s="10">
        <f>SUM(G14:G16)</f>
        <v>13169864.079999998</v>
      </c>
      <c r="H13" s="10">
        <f>SUM(H14:H16)</f>
        <v>13390156.279999999</v>
      </c>
      <c r="I13" s="10"/>
      <c r="J13" s="11">
        <f>SUM(J14:J16)</f>
        <v>6123972.6400000006</v>
      </c>
      <c r="K13" s="72"/>
      <c r="L13" s="71"/>
      <c r="M13" s="4"/>
    </row>
    <row r="14" spans="1:13" s="3" customFormat="1" ht="145.5" customHeight="1" x14ac:dyDescent="1.35">
      <c r="A14" s="7"/>
      <c r="B14" s="12" t="s">
        <v>10</v>
      </c>
      <c r="C14" s="15"/>
      <c r="D14" s="16">
        <v>29124250</v>
      </c>
      <c r="E14" s="16"/>
      <c r="F14" s="16">
        <f t="shared" ref="F14:F19" si="1">+D14+E14</f>
        <v>29124250</v>
      </c>
      <c r="G14" s="16">
        <v>12748180.5</v>
      </c>
      <c r="H14" s="16">
        <v>12127967.699999999</v>
      </c>
      <c r="I14" s="16"/>
      <c r="J14" s="17">
        <f>+F14-G14-H14</f>
        <v>4248101.8000000007</v>
      </c>
      <c r="K14" s="2"/>
      <c r="M14" s="4"/>
    </row>
    <row r="15" spans="1:13" s="3" customFormat="1" ht="291.75" customHeight="1" x14ac:dyDescent="1.35">
      <c r="A15" s="7"/>
      <c r="B15" s="99" t="s">
        <v>11</v>
      </c>
      <c r="C15" s="100"/>
      <c r="D15" s="16">
        <f>600200+695750+288880+2760</f>
        <v>1587590</v>
      </c>
      <c r="E15" s="16">
        <v>236227.52</v>
      </c>
      <c r="F15" s="16">
        <f t="shared" si="1"/>
        <v>1823817.52</v>
      </c>
      <c r="G15" s="16">
        <v>107081.04</v>
      </c>
      <c r="H15" s="74">
        <v>1117198.03</v>
      </c>
      <c r="I15" s="16"/>
      <c r="J15" s="17">
        <f t="shared" ref="J15" si="2">+F15-G15-H15</f>
        <v>599538.44999999995</v>
      </c>
      <c r="K15" s="72"/>
      <c r="M15" s="4"/>
    </row>
    <row r="16" spans="1:13" s="3" customFormat="1" ht="174.75" customHeight="1" x14ac:dyDescent="1.35">
      <c r="A16" s="7"/>
      <c r="B16" s="99" t="s">
        <v>12</v>
      </c>
      <c r="C16" s="100"/>
      <c r="D16" s="16">
        <v>1336355</v>
      </c>
      <c r="E16" s="16">
        <v>399570.48</v>
      </c>
      <c r="F16" s="16">
        <f t="shared" si="1"/>
        <v>1735925.48</v>
      </c>
      <c r="G16" s="16">
        <v>314602.53999999998</v>
      </c>
      <c r="H16" s="16">
        <v>144990.54999999999</v>
      </c>
      <c r="I16" s="16">
        <v>15583.83</v>
      </c>
      <c r="J16" s="17">
        <f>+F16-G16-H16</f>
        <v>1276332.3899999999</v>
      </c>
      <c r="K16" s="72"/>
      <c r="M16" s="4"/>
    </row>
    <row r="17" spans="1:13" s="3" customFormat="1" ht="136.5" customHeight="1" x14ac:dyDescent="1.35">
      <c r="A17" s="18"/>
      <c r="B17" s="8" t="s">
        <v>13</v>
      </c>
      <c r="C17" s="9"/>
      <c r="D17" s="10">
        <f>175645+75250</f>
        <v>250895</v>
      </c>
      <c r="E17" s="10"/>
      <c r="F17" s="10">
        <f t="shared" si="1"/>
        <v>250895</v>
      </c>
      <c r="G17" s="10"/>
      <c r="H17" s="10">
        <v>96220.65</v>
      </c>
      <c r="I17" s="10"/>
      <c r="J17" s="11">
        <f>+F17-(G17+H17+I17)</f>
        <v>154674.35</v>
      </c>
      <c r="K17" s="2"/>
      <c r="L17" s="71"/>
      <c r="M17" s="4"/>
    </row>
    <row r="18" spans="1:13" s="3" customFormat="1" ht="136.5" customHeight="1" x14ac:dyDescent="1.35">
      <c r="A18" s="18"/>
      <c r="B18" s="8" t="s">
        <v>14</v>
      </c>
      <c r="C18" s="9"/>
      <c r="D18" s="10">
        <v>3400</v>
      </c>
      <c r="E18" s="10"/>
      <c r="F18" s="10">
        <f t="shared" si="1"/>
        <v>3400</v>
      </c>
      <c r="G18" s="10"/>
      <c r="H18" s="10">
        <v>721.47</v>
      </c>
      <c r="I18" s="16"/>
      <c r="J18" s="11">
        <f>+F18-(G18+H18+I18)</f>
        <v>2678.5299999999997</v>
      </c>
      <c r="K18" s="72"/>
      <c r="M18" s="4"/>
    </row>
    <row r="19" spans="1:13" s="3" customFormat="1" ht="136.5" customHeight="1" x14ac:dyDescent="1.35">
      <c r="A19" s="18"/>
      <c r="B19" s="8" t="s">
        <v>15</v>
      </c>
      <c r="C19" s="9"/>
      <c r="D19" s="10">
        <v>22000</v>
      </c>
      <c r="E19" s="10"/>
      <c r="F19" s="10">
        <f t="shared" si="1"/>
        <v>22000</v>
      </c>
      <c r="G19" s="10"/>
      <c r="H19" s="10"/>
      <c r="I19" s="10"/>
      <c r="J19" s="11">
        <f>+F19-G19-H19</f>
        <v>22000</v>
      </c>
      <c r="K19" s="2"/>
      <c r="L19" s="71"/>
      <c r="M19" s="4"/>
    </row>
    <row r="20" spans="1:13" s="3" customFormat="1" ht="152.25" customHeight="1" thickBot="1" x14ac:dyDescent="1.4">
      <c r="A20" s="19"/>
      <c r="B20" s="29" t="s">
        <v>27</v>
      </c>
      <c r="C20" s="20"/>
      <c r="D20" s="21">
        <f>+D8+D13+D17+D18+D19</f>
        <v>68741585</v>
      </c>
      <c r="E20" s="21">
        <f>+E8+E13+E17+E18+E19</f>
        <v>0</v>
      </c>
      <c r="F20" s="21">
        <f>+F8+F13+F17+F18+F19</f>
        <v>68741585</v>
      </c>
      <c r="G20" s="21">
        <f>+G8+G13+G17+G18+G19</f>
        <v>13171478.959999999</v>
      </c>
      <c r="H20" s="21">
        <f>+H8+H13+H17+H18+H19</f>
        <v>21415675.319999997</v>
      </c>
      <c r="I20" s="21" t="e">
        <f>+I8+I13+I17+I18+I19+#REF!</f>
        <v>#REF!</v>
      </c>
      <c r="J20" s="22">
        <f>+J8+J13+J17+J18+J19</f>
        <v>34154430.720000006</v>
      </c>
      <c r="K20" s="72"/>
      <c r="M20" s="4"/>
    </row>
    <row r="21" spans="1:13" s="3" customFormat="1" ht="93" hidden="1" x14ac:dyDescent="1.35">
      <c r="A21" s="23"/>
      <c r="B21" s="24"/>
      <c r="C21" s="25"/>
      <c r="D21" s="26"/>
      <c r="E21" s="26"/>
      <c r="F21" s="26"/>
      <c r="G21" s="26"/>
      <c r="H21" s="26"/>
      <c r="I21" s="26"/>
      <c r="J21" s="27"/>
      <c r="K21" s="2"/>
      <c r="M21" s="4"/>
    </row>
    <row r="22" spans="1:13" s="3" customFormat="1" ht="93" x14ac:dyDescent="1.35">
      <c r="A22" s="23"/>
      <c r="B22" s="52"/>
      <c r="C22" s="25"/>
      <c r="D22" s="26"/>
      <c r="E22" s="26"/>
      <c r="F22" s="26"/>
      <c r="G22" s="73"/>
      <c r="H22" s="26"/>
      <c r="I22" s="26"/>
      <c r="J22" s="26"/>
      <c r="K22" s="72"/>
      <c r="M22" s="4"/>
    </row>
    <row r="23" spans="1:13" x14ac:dyDescent="1.35">
      <c r="E23" s="45"/>
      <c r="J23" s="45"/>
    </row>
    <row r="24" spans="1:13" x14ac:dyDescent="1.35">
      <c r="E24" s="45"/>
    </row>
  </sheetData>
  <mergeCells count="12">
    <mergeCell ref="B15:C15"/>
    <mergeCell ref="B16:C16"/>
    <mergeCell ref="B3:J3"/>
    <mergeCell ref="B6:J6"/>
    <mergeCell ref="D9:D10"/>
    <mergeCell ref="E9:E10"/>
    <mergeCell ref="F9:F10"/>
    <mergeCell ref="G9:G10"/>
    <mergeCell ref="H9:H10"/>
    <mergeCell ref="I9:I10"/>
    <mergeCell ref="J9:J10"/>
    <mergeCell ref="A4:J4"/>
  </mergeCells>
  <pageMargins left="0.62992125984251968" right="0" top="0.15748031496062992" bottom="0.35433070866141736" header="0.31496062992125984" footer="0.31496062992125984"/>
  <pageSetup scale="15" orientation="landscape" horizontalDpi="300" verticalDpi="300" r:id="rId1"/>
  <ignoredErrors>
    <ignoredError sqref="G13:H1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topLeftCell="A16" zoomScale="26" zoomScaleSheetLayoutView="26" workbookViewId="0">
      <selection activeCell="C18" sqref="C18"/>
    </sheetView>
  </sheetViews>
  <sheetFormatPr baseColWidth="10" defaultColWidth="96.42578125" defaultRowHeight="92.25" x14ac:dyDescent="1.35"/>
  <cols>
    <col min="1" max="1" width="1.28515625" style="28" customWidth="1"/>
    <col min="2" max="2" width="166.28515625" style="60" customWidth="1"/>
    <col min="3" max="3" width="127" style="28" customWidth="1"/>
    <col min="4" max="4" width="110.7109375" style="28" customWidth="1"/>
    <col min="5" max="5" width="108.42578125" style="28" customWidth="1"/>
    <col min="6" max="6" width="105.5703125" style="28" customWidth="1"/>
    <col min="7" max="7" width="106.28515625" style="28" customWidth="1"/>
    <col min="8" max="8" width="110.7109375" style="28" customWidth="1"/>
    <col min="9" max="9" width="0" style="28" hidden="1" customWidth="1"/>
    <col min="10" max="16384" width="96.42578125" style="28"/>
  </cols>
  <sheetData>
    <row r="1" spans="1:9" s="3" customFormat="1" ht="194.25" customHeight="1" x14ac:dyDescent="1.35">
      <c r="A1" s="1"/>
      <c r="B1" s="108" t="s">
        <v>29</v>
      </c>
      <c r="C1" s="108"/>
      <c r="D1" s="108"/>
      <c r="E1" s="108"/>
      <c r="F1" s="108"/>
      <c r="G1" s="108"/>
      <c r="H1" s="108"/>
      <c r="I1" s="108"/>
    </row>
    <row r="2" spans="1:9" s="3" customFormat="1" ht="137.25" customHeight="1" x14ac:dyDescent="1.35">
      <c r="A2" s="101" t="s">
        <v>18</v>
      </c>
      <c r="B2" s="101"/>
      <c r="C2" s="101"/>
      <c r="D2" s="101"/>
      <c r="E2" s="101"/>
      <c r="F2" s="101"/>
      <c r="G2" s="101"/>
      <c r="H2" s="101"/>
      <c r="I2" s="101"/>
    </row>
    <row r="3" spans="1:9" s="70" customFormat="1" ht="189" customHeight="1" thickBot="1" x14ac:dyDescent="0.3">
      <c r="A3" s="109" t="s">
        <v>37</v>
      </c>
      <c r="B3" s="109"/>
      <c r="C3" s="109"/>
      <c r="D3" s="109"/>
      <c r="E3" s="109"/>
      <c r="F3" s="109"/>
      <c r="G3" s="109"/>
      <c r="H3" s="109"/>
      <c r="I3" s="109"/>
    </row>
    <row r="4" spans="1:9" s="4" customFormat="1" ht="185.25" customHeight="1" thickBot="1" x14ac:dyDescent="1.4">
      <c r="A4" s="47"/>
      <c r="B4" s="53" t="s">
        <v>17</v>
      </c>
      <c r="C4" s="32" t="s">
        <v>1</v>
      </c>
      <c r="D4" s="32" t="s">
        <v>2</v>
      </c>
      <c r="E4" s="32" t="s">
        <v>3</v>
      </c>
      <c r="F4" s="32" t="s">
        <v>5</v>
      </c>
      <c r="G4" s="32" t="s">
        <v>4</v>
      </c>
      <c r="H4" s="33" t="s">
        <v>6</v>
      </c>
      <c r="I4" s="61" t="s">
        <v>6</v>
      </c>
    </row>
    <row r="5" spans="1:9" s="3" customFormat="1" ht="156.75" customHeight="1" thickBot="1" x14ac:dyDescent="1.4">
      <c r="A5" s="48"/>
      <c r="B5" s="54" t="s">
        <v>19</v>
      </c>
      <c r="C5" s="35">
        <f>SUM(C7:C11)</f>
        <v>18260980</v>
      </c>
      <c r="D5" s="35">
        <f t="shared" ref="D5:H5" si="0">SUM(D7:D11)</f>
        <v>0</v>
      </c>
      <c r="E5" s="35">
        <f t="shared" si="0"/>
        <v>18260980</v>
      </c>
      <c r="F5" s="35">
        <f t="shared" si="0"/>
        <v>4800</v>
      </c>
      <c r="G5" s="35">
        <f t="shared" si="0"/>
        <v>2400</v>
      </c>
      <c r="H5" s="75">
        <f t="shared" si="0"/>
        <v>18253780</v>
      </c>
      <c r="I5" s="62">
        <f t="shared" ref="I5" si="1">SUM(I7:I10)</f>
        <v>0</v>
      </c>
    </row>
    <row r="6" spans="1:9" s="3" customFormat="1" ht="186" hidden="1" customHeight="1" x14ac:dyDescent="1.35">
      <c r="A6" s="48"/>
      <c r="B6" s="55" t="s">
        <v>26</v>
      </c>
      <c r="C6" s="51"/>
      <c r="D6" s="51"/>
      <c r="E6" s="51"/>
      <c r="F6" s="51"/>
      <c r="G6" s="51"/>
      <c r="H6" s="66"/>
      <c r="I6" s="63"/>
    </row>
    <row r="7" spans="1:9" s="4" customFormat="1" ht="201" customHeight="1" x14ac:dyDescent="1.1499999999999999">
      <c r="A7" s="48"/>
      <c r="B7" s="56" t="s">
        <v>20</v>
      </c>
      <c r="C7" s="36">
        <v>3883670</v>
      </c>
      <c r="D7" s="36">
        <v>0</v>
      </c>
      <c r="E7" s="36">
        <f t="shared" ref="E7:E11" si="2">+C7+D7</f>
        <v>3883670</v>
      </c>
      <c r="F7" s="36">
        <v>0</v>
      </c>
      <c r="G7" s="36">
        <v>0</v>
      </c>
      <c r="H7" s="46">
        <f>+E7-(F7+G7)</f>
        <v>3883670</v>
      </c>
      <c r="I7" s="64">
        <f t="shared" ref="I7:I8" si="3">+E7-(F7+G7+H7)</f>
        <v>0</v>
      </c>
    </row>
    <row r="8" spans="1:9" s="4" customFormat="1" ht="202.5" customHeight="1" x14ac:dyDescent="1.1499999999999999">
      <c r="A8" s="49"/>
      <c r="B8" s="56" t="s">
        <v>21</v>
      </c>
      <c r="C8" s="39">
        <v>253710</v>
      </c>
      <c r="D8" s="39">
        <v>0</v>
      </c>
      <c r="E8" s="37">
        <f t="shared" si="2"/>
        <v>253710</v>
      </c>
      <c r="F8" s="39">
        <f>57029.51-17174.78-39854.73+438688.41-132113.72-306574.69</f>
        <v>0</v>
      </c>
      <c r="G8" s="39">
        <v>0</v>
      </c>
      <c r="H8" s="46">
        <f t="shared" ref="H8:H10" si="4">+E8-(F8+G8)</f>
        <v>253710</v>
      </c>
      <c r="I8" s="65">
        <f t="shared" si="3"/>
        <v>0</v>
      </c>
    </row>
    <row r="9" spans="1:9" s="4" customFormat="1" ht="237" customHeight="1" x14ac:dyDescent="1.1499999999999999">
      <c r="A9" s="49"/>
      <c r="B9" s="56" t="s">
        <v>31</v>
      </c>
      <c r="C9" s="39">
        <v>151050</v>
      </c>
      <c r="D9" s="39">
        <v>0</v>
      </c>
      <c r="E9" s="37">
        <f t="shared" si="2"/>
        <v>151050</v>
      </c>
      <c r="F9" s="39">
        <f>4247.8+552.2</f>
        <v>4800</v>
      </c>
      <c r="G9" s="39">
        <f>2123.9+276.1</f>
        <v>2400</v>
      </c>
      <c r="H9" s="46">
        <f t="shared" si="4"/>
        <v>143850</v>
      </c>
      <c r="I9" s="65">
        <f t="shared" ref="I9:I11" si="5">+E9-(F9+G9+H9)</f>
        <v>0</v>
      </c>
    </row>
    <row r="10" spans="1:9" s="4" customFormat="1" ht="245.25" customHeight="1" x14ac:dyDescent="1.1499999999999999">
      <c r="A10" s="49"/>
      <c r="B10" s="56" t="s">
        <v>25</v>
      </c>
      <c r="C10" s="39">
        <v>598840</v>
      </c>
      <c r="D10" s="39">
        <v>0</v>
      </c>
      <c r="E10" s="37">
        <f t="shared" si="2"/>
        <v>598840</v>
      </c>
      <c r="F10" s="39">
        <v>0</v>
      </c>
      <c r="G10" s="39">
        <v>0</v>
      </c>
      <c r="H10" s="80">
        <f t="shared" si="4"/>
        <v>598840</v>
      </c>
      <c r="I10" s="65">
        <f t="shared" si="5"/>
        <v>0</v>
      </c>
    </row>
    <row r="11" spans="1:9" s="4" customFormat="1" ht="260.25" customHeight="1" thickBot="1" x14ac:dyDescent="1.2">
      <c r="A11" s="49"/>
      <c r="B11" s="76" t="s">
        <v>30</v>
      </c>
      <c r="C11" s="77">
        <v>13373710</v>
      </c>
      <c r="D11" s="77">
        <v>0</v>
      </c>
      <c r="E11" s="78">
        <f t="shared" si="2"/>
        <v>13373710</v>
      </c>
      <c r="F11" s="79">
        <v>0</v>
      </c>
      <c r="G11" s="79">
        <v>0</v>
      </c>
      <c r="H11" s="46">
        <f t="shared" ref="H11" si="6">+E11-(F11+G11)</f>
        <v>13373710</v>
      </c>
      <c r="I11" s="65">
        <f t="shared" si="5"/>
        <v>0</v>
      </c>
    </row>
    <row r="12" spans="1:9" s="3" customFormat="1" ht="153.75" customHeight="1" x14ac:dyDescent="1.35">
      <c r="A12" s="50"/>
      <c r="B12" s="57"/>
      <c r="C12" s="40"/>
      <c r="D12" s="40"/>
      <c r="E12" s="40"/>
      <c r="F12" s="40"/>
      <c r="G12" s="40"/>
      <c r="H12" s="41"/>
      <c r="I12" s="67"/>
    </row>
    <row r="13" spans="1:9" s="3" customFormat="1" ht="159.75" customHeight="1" x14ac:dyDescent="1.35">
      <c r="A13" s="34"/>
      <c r="B13" s="58" t="s">
        <v>16</v>
      </c>
      <c r="C13" s="43">
        <f>+C14+C15</f>
        <v>2280105</v>
      </c>
      <c r="D13" s="43">
        <f>+D14+D15</f>
        <v>0</v>
      </c>
      <c r="E13" s="43">
        <f t="shared" ref="E13:E15" si="7">+C13+D13</f>
        <v>2280105</v>
      </c>
      <c r="F13" s="42">
        <f>+F14+F15</f>
        <v>295419.71000000002</v>
      </c>
      <c r="G13" s="42">
        <f>+G14+G15</f>
        <v>39898.15</v>
      </c>
      <c r="H13" s="69">
        <f>+H14+H15</f>
        <v>1944787.14</v>
      </c>
      <c r="I13" s="68">
        <f>+E13-(F13+G13+H13)</f>
        <v>0</v>
      </c>
    </row>
    <row r="14" spans="1:9" s="4" customFormat="1" ht="241.5" customHeight="1" x14ac:dyDescent="1.1499999999999999">
      <c r="A14" s="38"/>
      <c r="B14" s="56" t="s">
        <v>22</v>
      </c>
      <c r="C14" s="39">
        <v>645730</v>
      </c>
      <c r="D14" s="39"/>
      <c r="E14" s="39">
        <f t="shared" si="7"/>
        <v>645730</v>
      </c>
      <c r="F14" s="39">
        <v>0</v>
      </c>
      <c r="G14" s="39">
        <v>13041.81</v>
      </c>
      <c r="H14" s="46">
        <f t="shared" ref="H14:H15" si="8">+E14-(F14+G14)</f>
        <v>632688.18999999994</v>
      </c>
      <c r="I14" s="65">
        <f>+E14-(F14+G14+H14)</f>
        <v>0</v>
      </c>
    </row>
    <row r="15" spans="1:9" s="4" customFormat="1" ht="233.25" customHeight="1" x14ac:dyDescent="1.1499999999999999">
      <c r="A15" s="38"/>
      <c r="B15" s="59" t="s">
        <v>23</v>
      </c>
      <c r="C15" s="39">
        <v>1634375</v>
      </c>
      <c r="D15" s="39"/>
      <c r="E15" s="39">
        <f t="shared" si="7"/>
        <v>1634375</v>
      </c>
      <c r="F15" s="39">
        <v>295419.71000000002</v>
      </c>
      <c r="G15" s="39">
        <v>26856.34</v>
      </c>
      <c r="H15" s="46">
        <f t="shared" si="8"/>
        <v>1312098.95</v>
      </c>
      <c r="I15" s="65">
        <f>+E15-(F15+G15+H15)</f>
        <v>0</v>
      </c>
    </row>
    <row r="16" spans="1:9" s="4" customFormat="1" ht="153" customHeight="1" thickBot="1" x14ac:dyDescent="1.2">
      <c r="A16" s="38"/>
      <c r="B16" s="92"/>
      <c r="C16" s="86"/>
      <c r="D16" s="86"/>
      <c r="E16" s="86"/>
      <c r="F16" s="86"/>
      <c r="G16" s="86">
        <v>93323.54</v>
      </c>
      <c r="H16" s="87"/>
      <c r="I16" s="65"/>
    </row>
    <row r="17" spans="2:8" ht="144.75" customHeight="1" thickBot="1" x14ac:dyDescent="1.4">
      <c r="B17" s="93" t="s">
        <v>24</v>
      </c>
      <c r="C17" s="94">
        <f t="shared" ref="C17:H17" si="9">SUM(C5+C13)</f>
        <v>20541085</v>
      </c>
      <c r="D17" s="94">
        <f t="shared" si="9"/>
        <v>0</v>
      </c>
      <c r="E17" s="94">
        <f t="shared" si="9"/>
        <v>20541085</v>
      </c>
      <c r="F17" s="94">
        <f t="shared" si="9"/>
        <v>300219.71000000002</v>
      </c>
      <c r="G17" s="94">
        <f t="shared" si="9"/>
        <v>42298.15</v>
      </c>
      <c r="H17" s="95">
        <f t="shared" si="9"/>
        <v>20198567.140000001</v>
      </c>
    </row>
    <row r="18" spans="2:8" ht="147.75" customHeight="1" thickBot="1" x14ac:dyDescent="1.4">
      <c r="B18" s="89" t="s">
        <v>32</v>
      </c>
      <c r="C18" s="90">
        <f>SUM('FUNCIONAMIENTO DGCP'!D20+'INVERSION 2020'!C17)</f>
        <v>89282670</v>
      </c>
      <c r="D18" s="90">
        <f>SUM('FUNCIONAMIENTO DGCP'!E20+'INVERSION 2020'!D17)</f>
        <v>0</v>
      </c>
      <c r="E18" s="90">
        <f>SUM('FUNCIONAMIENTO DGCP'!F20+'INVERSION 2020'!E17)</f>
        <v>89282670</v>
      </c>
      <c r="F18" s="90">
        <f>SUM('FUNCIONAMIENTO DGCP'!G20+'INVERSION 2020'!F17)</f>
        <v>13471698.67</v>
      </c>
      <c r="G18" s="90">
        <f>SUM('FUNCIONAMIENTO DGCP'!H20+'INVERSION 2020'!G17)</f>
        <v>21457973.469999995</v>
      </c>
      <c r="H18" s="96">
        <f>SUM('FUNCIONAMIENTO DGCP'!J20+'INVERSION 2020'!H17)</f>
        <v>54352997.860000007</v>
      </c>
    </row>
    <row r="19" spans="2:8" x14ac:dyDescent="1.35">
      <c r="B19" s="98"/>
      <c r="C19" s="98"/>
      <c r="D19" s="97"/>
      <c r="E19" s="97"/>
      <c r="F19" s="97"/>
      <c r="G19" s="97"/>
      <c r="H19" s="97"/>
    </row>
  </sheetData>
  <mergeCells count="3">
    <mergeCell ref="B1:I1"/>
    <mergeCell ref="A3:I3"/>
    <mergeCell ref="A2:I2"/>
  </mergeCells>
  <pageMargins left="0.70866141732283472" right="0" top="0" bottom="0" header="0.31496062992125984" footer="0"/>
  <pageSetup scale="15" orientation="landscape" horizontalDpi="300" verticalDpi="300" r:id="rId1"/>
  <headerFooter scaleWithDoc="0" alignWithMargins="0"/>
  <colBreaks count="1" manualBreakCount="1">
    <brk id="8" max="32" man="1"/>
  </colBreaks>
  <ignoredErrors>
    <ignoredError sqref="E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B9" sqref="B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FUNCIONAMIENTO DGCP</vt:lpstr>
      <vt:lpstr>INVERSION 2020</vt:lpstr>
      <vt:lpstr>Hoja1</vt:lpstr>
      <vt:lpstr>'INVERSION 2020'!Área_de_impresión</vt:lpstr>
      <vt:lpstr>'INVERSION 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MJSP</dc:creator>
  <cp:lastModifiedBy>MJSP</cp:lastModifiedBy>
  <cp:lastPrinted>2020-03-06T19:48:33Z</cp:lastPrinted>
  <dcterms:created xsi:type="dcterms:W3CDTF">2017-11-21T17:21:03Z</dcterms:created>
  <dcterms:modified xsi:type="dcterms:W3CDTF">2020-06-16T16:04:19Z</dcterms:modified>
</cp:coreProperties>
</file>