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UFI 2017\Estados financieros 2017\"/>
    </mc:Choice>
  </mc:AlternateContent>
  <bookViews>
    <workbookView xWindow="0" yWindow="0" windowWidth="20490" windowHeight="7155" tabRatio="881" firstSheet="2" activeTab="2"/>
  </bookViews>
  <sheets>
    <sheet name="E.situacion finan." sheetId="6" r:id="rId1"/>
    <sheet name="E.rendimiento Eco." sheetId="7" r:id="rId2"/>
    <sheet name="Anexo de Rendimiento Económico" sheetId="21" r:id="rId3"/>
    <sheet name="FLUJO DE FONDOS " sheetId="12" r:id="rId4"/>
    <sheet name="Flujo de fondos" sheetId="9" r:id="rId5"/>
    <sheet name="Ejecución Pre." sheetId="8" r:id="rId6"/>
    <sheet name="Ejec. Presu. Ingresos F.G. y R." sheetId="19" r:id="rId7"/>
    <sheet name="P. Ingesos R.P" sheetId="20" r:id="rId8"/>
    <sheet name="Consolidado COM" sheetId="18" r:id="rId9"/>
  </sheets>
  <definedNames>
    <definedName name="_xlnm.Print_Area" localSheetId="4">'Flujo de fondos'!$A$1:$H$38</definedName>
  </definedNames>
  <calcPr calcId="152511"/>
</workbook>
</file>

<file path=xl/calcChain.xml><?xml version="1.0" encoding="utf-8"?>
<calcChain xmlns="http://schemas.openxmlformats.org/spreadsheetml/2006/main">
  <c r="D28" i="12" l="1"/>
  <c r="F20" i="18" l="1"/>
  <c r="I32" i="18" l="1"/>
  <c r="I24" i="18"/>
  <c r="I21" i="18"/>
  <c r="F17" i="18"/>
  <c r="F13" i="18"/>
  <c r="K13" i="18" l="1"/>
  <c r="K20" i="18"/>
  <c r="K23" i="18"/>
  <c r="C21" i="12" l="1"/>
  <c r="D40" i="21" l="1"/>
  <c r="E12" i="7" l="1"/>
  <c r="D11" i="21" l="1"/>
  <c r="E37" i="6" l="1"/>
  <c r="D28" i="21" l="1"/>
  <c r="I18" i="18" l="1"/>
  <c r="J22" i="18" l="1"/>
  <c r="F14" i="18"/>
  <c r="G13" i="18"/>
  <c r="I13" i="18" l="1"/>
  <c r="J13" i="18"/>
  <c r="D34" i="21"/>
  <c r="D19" i="21"/>
  <c r="D17" i="21" l="1"/>
  <c r="C46" i="21" s="1"/>
  <c r="C23" i="20"/>
  <c r="E21" i="20" s="1"/>
  <c r="D19" i="20"/>
  <c r="E16" i="20"/>
  <c r="E14" i="20"/>
  <c r="E19" i="20" l="1"/>
  <c r="D23" i="20"/>
  <c r="D12" i="19" l="1"/>
  <c r="I12" i="19"/>
  <c r="I14" i="19"/>
  <c r="G21" i="19"/>
  <c r="I19" i="19" s="1"/>
  <c r="H17" i="19"/>
  <c r="H21" i="19" s="1"/>
  <c r="B21" i="19"/>
  <c r="D19" i="19" s="1"/>
  <c r="C17" i="19"/>
  <c r="C21" i="19" s="1"/>
  <c r="D17" i="19" l="1"/>
  <c r="I17" i="19"/>
  <c r="J14" i="18" l="1"/>
  <c r="F21" i="18" l="1"/>
  <c r="F18" i="18" l="1"/>
  <c r="F24" i="18" l="1"/>
  <c r="F25" i="18"/>
  <c r="E12" i="6"/>
  <c r="E62" i="7" l="1"/>
  <c r="J23" i="6"/>
  <c r="D16" i="12" l="1"/>
  <c r="C16" i="12"/>
  <c r="C28" i="12" l="1"/>
  <c r="J12" i="6" l="1"/>
  <c r="J28" i="6" l="1"/>
  <c r="J43" i="6" s="1"/>
  <c r="I31" i="18" l="1"/>
  <c r="D31" i="18"/>
  <c r="J20" i="18"/>
  <c r="F29" i="18"/>
  <c r="K30" i="18"/>
  <c r="K22" i="18"/>
  <c r="K24" i="18"/>
  <c r="K25" i="18"/>
  <c r="K32" i="18"/>
  <c r="K29" i="18"/>
  <c r="K21" i="18"/>
  <c r="K15" i="18"/>
  <c r="K16" i="18"/>
  <c r="K17" i="18"/>
  <c r="K18" i="18"/>
  <c r="K14" i="18"/>
  <c r="J32" i="18"/>
  <c r="J31" i="18" s="1"/>
  <c r="J29" i="18"/>
  <c r="L29" i="18" s="1"/>
  <c r="L28" i="18" s="1"/>
  <c r="J24" i="18"/>
  <c r="J25" i="18"/>
  <c r="J21" i="18"/>
  <c r="J15" i="18"/>
  <c r="J16" i="18"/>
  <c r="J17" i="18"/>
  <c r="I30" i="18"/>
  <c r="I29" i="18"/>
  <c r="H28" i="18"/>
  <c r="G28" i="18"/>
  <c r="I22" i="18"/>
  <c r="I23" i="18"/>
  <c r="I25" i="18"/>
  <c r="I15" i="18"/>
  <c r="I16" i="18"/>
  <c r="I17" i="18"/>
  <c r="I14" i="18"/>
  <c r="F31" i="18"/>
  <c r="E31" i="18"/>
  <c r="F23" i="18"/>
  <c r="F22" i="18"/>
  <c r="F15" i="18"/>
  <c r="F16" i="18"/>
  <c r="L23" i="18" l="1"/>
  <c r="L24" i="18"/>
  <c r="L25" i="18"/>
  <c r="K28" i="18"/>
  <c r="L21" i="18"/>
  <c r="L16" i="18"/>
  <c r="D34" i="18"/>
  <c r="L22" i="18"/>
  <c r="H34" i="18"/>
  <c r="J28" i="18"/>
  <c r="L14" i="18"/>
  <c r="L15" i="18"/>
  <c r="J18" i="18"/>
  <c r="L32" i="18"/>
  <c r="L31" i="18" s="1"/>
  <c r="K31" i="18"/>
  <c r="L17" i="18"/>
  <c r="G34" i="18"/>
  <c r="E34" i="18"/>
  <c r="K34" i="18" l="1"/>
  <c r="L20" i="18"/>
  <c r="J34" i="18"/>
  <c r="L18" i="18"/>
  <c r="L13" i="18" s="1"/>
  <c r="I34" i="18"/>
  <c r="F34" i="18"/>
  <c r="L34" i="18" l="1"/>
  <c r="D21" i="9"/>
  <c r="D21" i="12" l="1"/>
  <c r="C21" i="9" l="1"/>
  <c r="E31" i="6" l="1"/>
  <c r="D12" i="9" l="1"/>
  <c r="D31" i="9" s="1"/>
  <c r="H21" i="9"/>
  <c r="C12" i="9"/>
  <c r="C31" i="9" s="1"/>
  <c r="H12" i="9"/>
  <c r="H31" i="9" l="1"/>
  <c r="E29" i="7" l="1"/>
  <c r="D36" i="12" l="1"/>
  <c r="F20" i="8"/>
  <c r="F18" i="8"/>
  <c r="G21" i="9"/>
  <c r="J25" i="7"/>
  <c r="J16" i="7"/>
  <c r="J12" i="7"/>
  <c r="E57" i="7" l="1"/>
  <c r="G12" i="9" l="1"/>
  <c r="G31" i="9" s="1"/>
  <c r="L18" i="8" l="1"/>
  <c r="L17" i="8"/>
  <c r="L16" i="8"/>
  <c r="L15" i="8"/>
  <c r="E43" i="6"/>
  <c r="E53" i="7" l="1"/>
  <c r="C36" i="12" l="1"/>
  <c r="E66" i="7" l="1"/>
  <c r="E26" i="8" l="1"/>
  <c r="I30" i="8"/>
  <c r="K26" i="8"/>
  <c r="F15" i="8"/>
  <c r="C30" i="8"/>
  <c r="J61" i="7"/>
  <c r="E30" i="8" l="1"/>
  <c r="F26" i="8"/>
  <c r="L26" i="8"/>
  <c r="J66" i="7"/>
  <c r="J17" i="8"/>
  <c r="J15" i="8"/>
  <c r="J18" i="8"/>
  <c r="J16" i="8"/>
  <c r="F28" i="8" l="1"/>
  <c r="K30" i="8"/>
  <c r="L28" i="8"/>
</calcChain>
</file>

<file path=xl/comments1.xml><?xml version="1.0" encoding="utf-8"?>
<comments xmlns="http://schemas.openxmlformats.org/spreadsheetml/2006/main">
  <authors>
    <author>Administrador</author>
  </authors>
  <commentList>
    <comment ref="D63" authorId="0" shapeId="0">
      <text>
        <r>
          <rPr>
            <b/>
            <sz val="8"/>
            <color indexed="81"/>
            <rFont val="Tahoma"/>
            <family val="2"/>
          </rPr>
          <t>Administrador:</t>
        </r>
        <r>
          <rPr>
            <sz val="8"/>
            <color indexed="81"/>
            <rFont val="Tahoma"/>
            <family val="2"/>
          </rPr>
          <t xml:space="preserve">
Corresponde a llegadas tardías del mes de diciembre del 2012 y reportadas en enero del 2013,y reportadas en liquidación de primer trimestre</t>
        </r>
      </text>
    </comment>
  </commentList>
</comments>
</file>

<file path=xl/sharedStrings.xml><?xml version="1.0" encoding="utf-8"?>
<sst xmlns="http://schemas.openxmlformats.org/spreadsheetml/2006/main" count="389" uniqueCount="253">
  <si>
    <t>Concepto</t>
  </si>
  <si>
    <t>Saldo</t>
  </si>
  <si>
    <t>Acumulado</t>
  </si>
  <si>
    <t>Total</t>
  </si>
  <si>
    <t>RECURSOS</t>
  </si>
  <si>
    <t>OBLIGACIONES</t>
  </si>
  <si>
    <t>Bancos Comerciales M/D</t>
  </si>
  <si>
    <t>Remuneraciones</t>
  </si>
  <si>
    <t>Bienes y Servicios</t>
  </si>
  <si>
    <t>Gastos en Personal</t>
  </si>
  <si>
    <t>TOTAL OBLIGACIONES</t>
  </si>
  <si>
    <t>GASTOS DE GESTION</t>
  </si>
  <si>
    <t>Remuneraciones Personal Eventual</t>
  </si>
  <si>
    <t>Sueldos</t>
  </si>
  <si>
    <t>Por Remuneraciones Eventuales</t>
  </si>
  <si>
    <t>Ingresos por Transf. Corrientes Recibidas</t>
  </si>
  <si>
    <t>Anticipos a Empleados</t>
  </si>
  <si>
    <r>
      <t xml:space="preserve">Ministerio de Economía </t>
    </r>
    <r>
      <rPr>
        <b/>
        <sz val="8"/>
        <color theme="1"/>
        <rFont val="Arial Narrow"/>
        <family val="2"/>
      </rPr>
      <t>1/</t>
    </r>
  </si>
  <si>
    <t>INGRESOS</t>
  </si>
  <si>
    <t>PRESUPUESTADO</t>
  </si>
  <si>
    <t>EJECUCION</t>
  </si>
  <si>
    <t>%</t>
  </si>
  <si>
    <t>EGRESOS</t>
  </si>
  <si>
    <t>CORRIENTES</t>
  </si>
  <si>
    <t>CORRIENTES Y DE CAPITAL</t>
  </si>
  <si>
    <t>Transferencias Corrientes</t>
  </si>
  <si>
    <t>TOTAL DE INGRESOS</t>
  </si>
  <si>
    <t>TOTAL DE EGRESOS</t>
  </si>
  <si>
    <t>Gastos Financieros y Otros</t>
  </si>
  <si>
    <t>Inversiones en Activos Fijos</t>
  </si>
  <si>
    <t>SUB-TOTAL</t>
  </si>
  <si>
    <t>FUENTES</t>
  </si>
  <si>
    <t>USOS</t>
  </si>
  <si>
    <t>CORRIENTE</t>
  </si>
  <si>
    <t>OPERACIONALES</t>
  </si>
  <si>
    <t>A.M. x Remuneraciones</t>
  </si>
  <si>
    <t>NO OPERACIONAL</t>
  </si>
  <si>
    <t>(EN DOLARES)</t>
  </si>
  <si>
    <t>TOTAL DE FUENTES</t>
  </si>
  <si>
    <t>TOTAL  DE USOS</t>
  </si>
  <si>
    <t>Materiales de Uso o Consumo</t>
  </si>
  <si>
    <t>Materiales de Oficina, Productos de Papel</t>
  </si>
  <si>
    <t>Servicios Comerciales</t>
  </si>
  <si>
    <t>Maquinaria, Equipo y Mobiliario Diverso</t>
  </si>
  <si>
    <t>Equipo de Transporte, Tracción y Elevación</t>
  </si>
  <si>
    <t>Productos Alimenticios, Agropecuarios</t>
  </si>
  <si>
    <t>Productos Químicos, Combustibles</t>
  </si>
  <si>
    <t>Bienes de Uso y Consumo Diversos</t>
  </si>
  <si>
    <t>Mantenimiento y Reparación</t>
  </si>
  <si>
    <t>Otros Servicios y Arrendamientos Diversos</t>
  </si>
  <si>
    <t>Gastos en Bienes Capitalizables</t>
  </si>
  <si>
    <t>A.M. x Inversiones en Activos Fijos</t>
  </si>
  <si>
    <t>Depósitos Ajenos</t>
  </si>
  <si>
    <t>Resultado del Ejercicio Anteriores</t>
  </si>
  <si>
    <t>Resultado del Ejercicio</t>
  </si>
  <si>
    <t>Adquisiciones de Bienes y Servicios</t>
  </si>
  <si>
    <t>CREDITO</t>
  </si>
  <si>
    <t>A.M. x Adquisiciones de Bienes y Servicios</t>
  </si>
  <si>
    <t>A.M. x Operaciones de Ejercicios Anteriores</t>
  </si>
  <si>
    <t xml:space="preserve">Disminución Neta de </t>
  </si>
  <si>
    <t>Disponibilidades</t>
  </si>
  <si>
    <t>(EN MILES DE DOLARES)</t>
  </si>
  <si>
    <t>ESTRUCTURA</t>
  </si>
  <si>
    <t>ANTERIOR</t>
  </si>
  <si>
    <t>DISPONIBILIDAD INICIALES</t>
  </si>
  <si>
    <t>SALDO INICIAL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</si>
  <si>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</si>
  <si>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</si>
  <si>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</si>
  <si>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</si>
  <si>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</si>
  <si>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</si>
  <si>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Pasajes y Viáticos</t>
  </si>
  <si>
    <t>TOTAL DE GASTOS DE GESTION</t>
  </si>
  <si>
    <t>TOTAL DE INGRESOS DE GESTION</t>
  </si>
  <si>
    <t>Gastos en Bienes de Consumo y Servicios</t>
  </si>
  <si>
    <t xml:space="preserve">                                                                                                ESTADO DE SITUACION FINANCIERA </t>
  </si>
  <si>
    <t>Depreciación Acumulada</t>
  </si>
  <si>
    <t xml:space="preserve">Primas y Gastos por Seguros y Comisiones </t>
  </si>
  <si>
    <t>Costos de Ventas y Cargos Calculados</t>
  </si>
  <si>
    <t>SUB-TOTAL INGRESOS DE GESTION</t>
  </si>
  <si>
    <t>Patrimonio Instituciones Descentralizadas (bienes mayores $600)</t>
  </si>
  <si>
    <t>A.M. x Gastos Financieros y Otros</t>
  </si>
  <si>
    <t>Productos de Cuero y Caucho</t>
  </si>
  <si>
    <t>Servicios Básicos</t>
  </si>
  <si>
    <t>1/ Son los ingresos recibidos a través de los requerimientos de fondos en concepto de subvenciones del Gobierno Central</t>
  </si>
  <si>
    <t xml:space="preserve">Aumento Neto de </t>
  </si>
  <si>
    <t>Financiamiento de Terceros</t>
  </si>
  <si>
    <t>Acreedores Monetarios por Pagar</t>
  </si>
  <si>
    <t xml:space="preserve">Acreedores Monetarios </t>
  </si>
  <si>
    <t>Resultado Ejercicio Corriente</t>
  </si>
  <si>
    <t xml:space="preserve"> </t>
  </si>
  <si>
    <t xml:space="preserve">Fondos </t>
  </si>
  <si>
    <t xml:space="preserve">Inversiones Financieras </t>
  </si>
  <si>
    <t xml:space="preserve">Inversiones en Existencias </t>
  </si>
  <si>
    <t>Deuda Corriente</t>
  </si>
  <si>
    <t xml:space="preserve">Patrimonio Estatal </t>
  </si>
  <si>
    <t xml:space="preserve">Inversiones en Bienes de Uso </t>
  </si>
  <si>
    <t>Superávit Presupuestario (pte. x gastarse)</t>
  </si>
  <si>
    <t>Productos Textiles y Vestuarios</t>
  </si>
  <si>
    <t>Maquinaria y Equipos</t>
  </si>
  <si>
    <t>Equipo y Mobiliario Diversos</t>
  </si>
  <si>
    <t>Código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</si>
  <si>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</si>
  <si>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</si>
  <si>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</si>
  <si>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</si>
  <si>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Banco Agrícola</t>
  </si>
  <si>
    <t>Déficit Presupuestario (pte. x percibir)</t>
  </si>
  <si>
    <t>Deudores Monetarios</t>
  </si>
  <si>
    <t>Gastos en Bienes Intangibles</t>
  </si>
  <si>
    <t>Servicios Técnicos y Profesionales</t>
  </si>
  <si>
    <t>Jefe Unidad Financiera</t>
  </si>
  <si>
    <t>CONSEJO DE VIGILANCIA DE LA PROFESION  DE CONTADURIA PUBLICA Y AUDITORIA</t>
  </si>
  <si>
    <t>CONSEJO DE VIGILANCIA DE LA PROFESION DE CONTADURIA PUBLICA Y AUDITORIA</t>
  </si>
  <si>
    <t>Caja Chica</t>
  </si>
  <si>
    <t>Cta.590-055659-1 Remuneraciones</t>
  </si>
  <si>
    <t>Cta.510-009830-9 Bienes y Servicios</t>
  </si>
  <si>
    <t>Cta. 510-0095275 Recursos Propios</t>
  </si>
  <si>
    <t>Deposito de Terceros</t>
  </si>
  <si>
    <t>Depósito Retenciones Fiscales</t>
  </si>
  <si>
    <t>Depósito de Impuestos Retenido IVA</t>
  </si>
  <si>
    <t>Donaciones y Legados Bienes Corporales</t>
  </si>
  <si>
    <t>Remuneraciones Personal Permanente</t>
  </si>
  <si>
    <t>Dietas</t>
  </si>
  <si>
    <t>Otras Remuneraciones</t>
  </si>
  <si>
    <t>Remuneraciones Diversas</t>
  </si>
  <si>
    <t>Depreación de Bienes de Uso</t>
  </si>
  <si>
    <t>Gastos de Actualizaciones y Ajustes</t>
  </si>
  <si>
    <t>Ajustes de Ejercicios Anteriores</t>
  </si>
  <si>
    <t>Ingresos por ventas de Bienes y Servicios</t>
  </si>
  <si>
    <t>Tasas de Servicios Públicos</t>
  </si>
  <si>
    <t>Venta de Servicios Públicos</t>
  </si>
  <si>
    <t>Ingresos por Actualizaciones y Ajuste</t>
  </si>
  <si>
    <t>Ajuste de Ejercicios Anteriores</t>
  </si>
  <si>
    <t>D.M x Tasa y Derechos</t>
  </si>
  <si>
    <t>D.M x Ventas de Bienes y Servicios</t>
  </si>
  <si>
    <t>D.M x Transferencias Corrientes Recibidas</t>
  </si>
  <si>
    <t>D.M x Operaciones de Ejercicios Anteriores</t>
  </si>
  <si>
    <t>Depósitos Retenciones Fiscales</t>
  </si>
  <si>
    <t>Anticipo de Impuesto Retenido IVA</t>
  </si>
  <si>
    <t>Depósito Ajenos</t>
  </si>
  <si>
    <t>Tasas y Derechos</t>
  </si>
  <si>
    <t>Venta de Bienes y Servicios</t>
  </si>
  <si>
    <t>Impuestos, Tasas y Derechos</t>
  </si>
  <si>
    <t>_____________________________________________________________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</si>
  <si>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</si>
  <si>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</si>
  <si>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</si>
  <si>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</si>
  <si>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Bienes de Uso y Consumo</t>
  </si>
  <si>
    <t>Servicios Generales y Arrendamientos</t>
  </si>
  <si>
    <t>Seguros, Comisiones y Gastos Bancarios</t>
  </si>
  <si>
    <t>Consultorías, Estudios e Investigaciones</t>
  </si>
  <si>
    <t>Derechos</t>
  </si>
  <si>
    <t>Derechos Diversos</t>
  </si>
  <si>
    <t>Venta de Bienes</t>
  </si>
  <si>
    <t>Venta de Bienes Diversos</t>
  </si>
  <si>
    <t>Ingresos por Prestación de Servicios Públicos</t>
  </si>
  <si>
    <t>Servicios Diversos</t>
  </si>
  <si>
    <t>Minerales y Productos Derivados</t>
  </si>
  <si>
    <t>Mobiliario</t>
  </si>
  <si>
    <t>Equipo Informáticos</t>
  </si>
  <si>
    <t>Cta. 590-057555-2 MH MINEC Cuenta Embargo Judiciales Consejo de Vigilancia</t>
  </si>
  <si>
    <t>Fondos Depósitos en Tesoro Público</t>
  </si>
  <si>
    <t>Deposito Ajenos</t>
  </si>
  <si>
    <t>D.M x Ingresos Financieros y Otros</t>
  </si>
  <si>
    <t>Por Remuneraciones Permanentes</t>
  </si>
  <si>
    <t>Ingresos Financieros y Otros</t>
  </si>
  <si>
    <t>Cta. 590-00565490 Subsidiaria Institucional</t>
  </si>
  <si>
    <t>Gastos por Descargo de Bienes de Larga Duración</t>
  </si>
  <si>
    <t>Deudores Financieros</t>
  </si>
  <si>
    <t>ESTADO DE FLUJO DE FONDOS-COMPOSICION</t>
  </si>
  <si>
    <t xml:space="preserve">Ingresos Diversos </t>
  </si>
  <si>
    <t>Detrimento de Fondos</t>
  </si>
  <si>
    <t>Presupuestado</t>
  </si>
  <si>
    <t>Devengado</t>
  </si>
  <si>
    <t>Fondo General</t>
  </si>
  <si>
    <t>Recursos Propios</t>
  </si>
  <si>
    <t>A</t>
  </si>
  <si>
    <t>B</t>
  </si>
  <si>
    <t>C</t>
  </si>
  <si>
    <t>D</t>
  </si>
  <si>
    <t>TOTAL DE RECURSOS = A+B+C+D</t>
  </si>
  <si>
    <t>Fuente de Financiamiento</t>
  </si>
  <si>
    <t>Consolidado de los Egresos</t>
  </si>
  <si>
    <t>Por Fuentes de Financiamiento</t>
  </si>
  <si>
    <t>Saldo Disponible</t>
  </si>
  <si>
    <t>A.M.X Operaciones de Ejercicio Anteriores</t>
  </si>
  <si>
    <t xml:space="preserve">  </t>
  </si>
  <si>
    <t xml:space="preserve">              ESTADO DE RENDIMIENTO ECONOMICO </t>
  </si>
  <si>
    <t>DISPONIBILIDADES FINALES AL 31/12/2014</t>
  </si>
  <si>
    <t>María Enma Hernández García</t>
  </si>
  <si>
    <t>Mario René Guardado Ramírez</t>
  </si>
  <si>
    <t>Mario Rene Guardado Ramírez</t>
  </si>
  <si>
    <t>Deudores Monetarios por Percibir</t>
  </si>
  <si>
    <t>INGRESOS DE GESTION</t>
  </si>
  <si>
    <t>Contador Institucional</t>
  </si>
  <si>
    <t>Estado de Flujo de Fondos</t>
  </si>
  <si>
    <t>Productos Quimicos</t>
  </si>
  <si>
    <t>Bienes Inmuebles</t>
  </si>
  <si>
    <t xml:space="preserve">                                                                                                                    ESTADO DE EJECUCION PRESUPUESTARIA DE INGRESOS</t>
  </si>
  <si>
    <t xml:space="preserve">      EJECUCIÓN PRESUPUESTARIA DE  EGRESOS POR FUENTE FINANCIAMIENTO </t>
  </si>
  <si>
    <t>Jefe Unidad Financiera Institucional</t>
  </si>
  <si>
    <t>Consejo de Vigilancia de la Profesión de Contaduría Pública y Auditoría</t>
  </si>
  <si>
    <t>Estado de Ejecución Presupuestaria de Ingresos - Recursos Propios</t>
  </si>
  <si>
    <t>Jefe UFI</t>
  </si>
  <si>
    <t>INGRESOS FONDO GENERAL</t>
  </si>
  <si>
    <t>INGRESOS RECURSOS PROPIOS</t>
  </si>
  <si>
    <t xml:space="preserve"> Transferencias Corrientes del Sector Público</t>
  </si>
  <si>
    <t xml:space="preserve"> Ramo de Economía</t>
  </si>
  <si>
    <t>Certificación Persona Natural</t>
  </si>
  <si>
    <t>Certificación Persona Jurídica</t>
  </si>
  <si>
    <t>Credencial Persona Natural</t>
  </si>
  <si>
    <t>Credencial Persona Jurídica</t>
  </si>
  <si>
    <t>Inscripción Persona Natural</t>
  </si>
  <si>
    <t>Inscripción Persona Jurídica</t>
  </si>
  <si>
    <t>Inscripción de Firma Extranjera</t>
  </si>
  <si>
    <t>Normativas</t>
  </si>
  <si>
    <t>Pines</t>
  </si>
  <si>
    <t>Sellos</t>
  </si>
  <si>
    <t>Servicios de Juramentación</t>
  </si>
  <si>
    <t>Eventos</t>
  </si>
  <si>
    <t>Inscripción de Convenios Carta de Entendimiento</t>
  </si>
  <si>
    <t>Autorización de capacitaciones para acreditar horas de Educación Continuada</t>
  </si>
  <si>
    <t xml:space="preserve">Cuentas </t>
  </si>
  <si>
    <t>Percibido</t>
  </si>
  <si>
    <t>Total Fondo General</t>
  </si>
  <si>
    <t>Total Recursos Propios</t>
  </si>
  <si>
    <t>Total Fondo General/Recursos Propios</t>
  </si>
  <si>
    <t>Fondo General-Recursos Propios</t>
  </si>
  <si>
    <t>Expedición de Documentos de Identificación</t>
  </si>
  <si>
    <t xml:space="preserve">Anexo al Estado de Rendimiento Económico </t>
  </si>
  <si>
    <t>Ingresos por  Transferencias Corrientes Recibidas</t>
  </si>
  <si>
    <t>85605896</t>
  </si>
  <si>
    <t>Ingresos por Ventas de Bienes y Servicios</t>
  </si>
  <si>
    <t>Por Servicios de Certificación y Visado de Documentos</t>
  </si>
  <si>
    <t>8580100501</t>
  </si>
  <si>
    <t>8580100502</t>
  </si>
  <si>
    <t>8580100503</t>
  </si>
  <si>
    <t>8580100504</t>
  </si>
  <si>
    <t>85801006</t>
  </si>
  <si>
    <t xml:space="preserve">Venta de Bienes </t>
  </si>
  <si>
    <t>Estado de Ejecución Presupuestaria</t>
  </si>
  <si>
    <t>Indemnización al Personal de Servicios Peroimanentes</t>
  </si>
  <si>
    <t xml:space="preserve">                              AL 30 DE ABRIL DE 2017</t>
  </si>
  <si>
    <t>AL 30 DE ABRIL DE 2017</t>
  </si>
  <si>
    <t>DEL 01 DE ENERO AL 30 DE ABRIL DE 2017</t>
  </si>
  <si>
    <t>DEL  01 DE ENERO AL 30 DE ABRIL DE 2017</t>
  </si>
  <si>
    <t>Del 01 de  al 30 de abril de 2017</t>
  </si>
  <si>
    <t>Al 30 DE ABRIL DE 2017</t>
  </si>
  <si>
    <t>Reporte Acumulado al 30 de abril del 2017</t>
  </si>
  <si>
    <t>TOTAL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</si>
</sst>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;[Red]&quot;$&quot;#,##0.00"/>
    <numFmt numFmtId="168" formatCode="#,##0.00;[Red]#,##0.00"/>
    <numFmt numFmtId="169" formatCode="0.0%"/>
    <numFmt numFmtId="170" formatCode="0.00000000000%"/>
  </numFmts>
  <fonts count="35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u val="double"/>
      <sz val="11"/>
      <color theme="1"/>
      <name val="Arial Narrow"/>
      <family val="2"/>
    </font>
    <font>
      <sz val="9"/>
      <color theme="1"/>
      <name val="Arial Narrow"/>
      <family val="2"/>
    </font>
    <font>
      <b/>
      <u val="double"/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11"/>
      <color theme="1"/>
      <name val="Bernard MT Condensed"/>
      <family val="1"/>
    </font>
    <font>
      <b/>
      <u val="doubleAccounting"/>
      <sz val="9"/>
      <color theme="1"/>
      <name val="Arial Narrow"/>
      <family val="2"/>
    </font>
    <font>
      <sz val="10"/>
      <color theme="1"/>
      <name val="Bernard MT Condensed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Berlin Sans FB Demi"/>
      <family val="2"/>
    </font>
    <font>
      <sz val="12"/>
      <color theme="1"/>
      <name val="Berlin Sans FB"/>
      <family val="2"/>
    </font>
    <font>
      <sz val="12"/>
      <color theme="1"/>
      <name val="Berlin Sans FB Dem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/>
    <xf numFmtId="166" fontId="10" fillId="0" borderId="0" applyFont="0" applyFill="0" applyBorder="0" applyAlignment="0" applyProtection="0"/>
  </cellStyleXfs>
  <cellXfs count="2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7" fontId="1" fillId="0" borderId="0" xfId="0" applyNumberFormat="1" applyFont="1"/>
    <xf numFmtId="167" fontId="1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167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7" fontId="1" fillId="0" borderId="0" xfId="0" applyNumberFormat="1" applyFont="1" applyBorder="1"/>
    <xf numFmtId="0" fontId="5" fillId="0" borderId="0" xfId="0" applyFont="1"/>
    <xf numFmtId="168" fontId="5" fillId="0" borderId="0" xfId="0" applyNumberFormat="1" applyFont="1"/>
    <xf numFmtId="0" fontId="2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168" fontId="7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1" applyFont="1"/>
    <xf numFmtId="169" fontId="7" fillId="0" borderId="0" xfId="0" applyNumberFormat="1" applyFont="1" applyAlignment="1">
      <alignment horizontal="center"/>
    </xf>
    <xf numFmtId="0" fontId="9" fillId="0" borderId="0" xfId="0" applyFont="1"/>
    <xf numFmtId="10" fontId="9" fillId="0" borderId="0" xfId="0" applyNumberFormat="1" applyFont="1" applyAlignment="1">
      <alignment horizontal="center"/>
    </xf>
    <xf numFmtId="168" fontId="0" fillId="0" borderId="0" xfId="0" applyNumberFormat="1"/>
    <xf numFmtId="165" fontId="4" fillId="0" borderId="0" xfId="1" applyFont="1"/>
    <xf numFmtId="0" fontId="11" fillId="0" borderId="0" xfId="0" applyFont="1"/>
    <xf numFmtId="165" fontId="11" fillId="0" borderId="0" xfId="1" applyFont="1"/>
    <xf numFmtId="0" fontId="7" fillId="0" borderId="0" xfId="0" applyFont="1" applyAlignment="1">
      <alignment horizontal="left"/>
    </xf>
    <xf numFmtId="165" fontId="7" fillId="0" borderId="0" xfId="1" applyFont="1"/>
    <xf numFmtId="165" fontId="7" fillId="0" borderId="0" xfId="1" applyFont="1" applyBorder="1"/>
    <xf numFmtId="165" fontId="7" fillId="0" borderId="1" xfId="1" applyFont="1" applyBorder="1"/>
    <xf numFmtId="167" fontId="7" fillId="0" borderId="0" xfId="0" applyNumberFormat="1" applyFont="1"/>
    <xf numFmtId="0" fontId="0" fillId="0" borderId="1" xfId="0" applyBorder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7" fillId="0" borderId="0" xfId="1" applyFont="1" applyFill="1"/>
    <xf numFmtId="165" fontId="4" fillId="0" borderId="0" xfId="1" applyFont="1" applyFill="1"/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/>
    </xf>
    <xf numFmtId="165" fontId="1" fillId="0" borderId="0" xfId="1" applyFont="1" applyBorder="1"/>
    <xf numFmtId="0" fontId="7" fillId="0" borderId="0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1" fillId="0" borderId="1" xfId="1" applyFont="1" applyBorder="1"/>
    <xf numFmtId="165" fontId="7" fillId="0" borderId="0" xfId="0" applyNumberFormat="1" applyFont="1"/>
    <xf numFmtId="0" fontId="1" fillId="0" borderId="0" xfId="0" applyFont="1" applyFill="1"/>
    <xf numFmtId="167" fontId="1" fillId="0" borderId="0" xfId="0" applyNumberFormat="1" applyFont="1" applyFill="1"/>
    <xf numFmtId="0" fontId="9" fillId="0" borderId="0" xfId="0" applyFont="1" applyFill="1" applyBorder="1" applyAlignment="1">
      <alignment horizontal="center"/>
    </xf>
    <xf numFmtId="9" fontId="7" fillId="0" borderId="0" xfId="0" applyNumberFormat="1" applyFont="1" applyAlignment="1">
      <alignment horizontal="center"/>
    </xf>
    <xf numFmtId="10" fontId="0" fillId="0" borderId="0" xfId="0" applyNumberFormat="1"/>
    <xf numFmtId="0" fontId="0" fillId="0" borderId="0" xfId="0" applyAlignment="1">
      <alignment horizontal="center"/>
    </xf>
    <xf numFmtId="165" fontId="9" fillId="0" borderId="0" xfId="1" applyFont="1"/>
    <xf numFmtId="165" fontId="16" fillId="0" borderId="0" xfId="0" applyNumberFormat="1" applyFont="1"/>
    <xf numFmtId="165" fontId="9" fillId="0" borderId="0" xfId="0" applyNumberFormat="1" applyFont="1" applyFill="1"/>
    <xf numFmtId="10" fontId="9" fillId="0" borderId="0" xfId="0" applyNumberFormat="1" applyFont="1" applyFill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4" fontId="7" fillId="0" borderId="1" xfId="0" applyNumberFormat="1" applyFont="1" applyBorder="1"/>
    <xf numFmtId="165" fontId="9" fillId="0" borderId="0" xfId="1" applyFont="1" applyBorder="1"/>
    <xf numFmtId="165" fontId="0" fillId="0" borderId="0" xfId="1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165" fontId="7" fillId="0" borderId="0" xfId="1" applyFont="1" applyFill="1" applyBorder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2" xfId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/>
    <xf numFmtId="0" fontId="12" fillId="2" borderId="0" xfId="0" applyFont="1" applyFill="1"/>
    <xf numFmtId="10" fontId="9" fillId="2" borderId="0" xfId="0" applyNumberFormat="1" applyFont="1" applyFill="1" applyAlignment="1">
      <alignment horizontal="center"/>
    </xf>
    <xf numFmtId="4" fontId="9" fillId="2" borderId="0" xfId="0" applyNumberFormat="1" applyFont="1" applyFill="1"/>
    <xf numFmtId="169" fontId="9" fillId="2" borderId="0" xfId="2" applyNumberFormat="1" applyFont="1" applyFill="1" applyAlignment="1">
      <alignment horizontal="center"/>
    </xf>
    <xf numFmtId="168" fontId="9" fillId="2" borderId="0" xfId="0" applyNumberFormat="1" applyFont="1" applyFill="1"/>
    <xf numFmtId="169" fontId="9" fillId="2" borderId="0" xfId="0" applyNumberFormat="1" applyFont="1" applyFill="1" applyAlignment="1">
      <alignment horizontal="center"/>
    </xf>
    <xf numFmtId="0" fontId="9" fillId="2" borderId="2" xfId="0" applyFont="1" applyFill="1" applyBorder="1"/>
    <xf numFmtId="165" fontId="9" fillId="2" borderId="2" xfId="1" applyFont="1" applyFill="1" applyBorder="1"/>
    <xf numFmtId="9" fontId="9" fillId="2" borderId="2" xfId="0" applyNumberFormat="1" applyFont="1" applyFill="1" applyBorder="1" applyAlignment="1">
      <alignment horizontal="center"/>
    </xf>
    <xf numFmtId="9" fontId="9" fillId="2" borderId="2" xfId="2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165" fontId="7" fillId="3" borderId="0" xfId="1" applyFont="1" applyFill="1"/>
    <xf numFmtId="165" fontId="9" fillId="3" borderId="0" xfId="1" applyFont="1" applyFill="1"/>
    <xf numFmtId="0" fontId="7" fillId="3" borderId="0" xfId="0" applyFont="1" applyFill="1" applyAlignment="1">
      <alignment horizontal="left"/>
    </xf>
    <xf numFmtId="165" fontId="4" fillId="3" borderId="0" xfId="1" applyFont="1" applyFill="1"/>
    <xf numFmtId="165" fontId="7" fillId="3" borderId="0" xfId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167" fontId="1" fillId="3" borderId="0" xfId="0" applyNumberFormat="1" applyFont="1" applyFill="1"/>
    <xf numFmtId="167" fontId="4" fillId="3" borderId="0" xfId="0" applyNumberFormat="1" applyFont="1" applyFill="1"/>
    <xf numFmtId="167" fontId="4" fillId="3" borderId="0" xfId="1" applyNumberFormat="1" applyFont="1" applyFill="1"/>
    <xf numFmtId="0" fontId="8" fillId="3" borderId="0" xfId="0" applyFont="1" applyFill="1"/>
    <xf numFmtId="0" fontId="17" fillId="0" borderId="0" xfId="0" applyFont="1" applyAlignment="1">
      <alignment horizontal="left"/>
    </xf>
    <xf numFmtId="165" fontId="9" fillId="0" borderId="0" xfId="1" applyFont="1" applyFill="1"/>
    <xf numFmtId="165" fontId="7" fillId="0" borderId="0" xfId="0" applyNumberFormat="1" applyFont="1" applyBorder="1"/>
    <xf numFmtId="0" fontId="7" fillId="0" borderId="0" xfId="0" applyFont="1" applyFill="1"/>
    <xf numFmtId="167" fontId="4" fillId="0" borderId="0" xfId="0" applyNumberFormat="1" applyFont="1" applyFill="1"/>
    <xf numFmtId="167" fontId="1" fillId="0" borderId="1" xfId="0" applyNumberFormat="1" applyFont="1" applyFill="1" applyBorder="1"/>
    <xf numFmtId="0" fontId="9" fillId="2" borderId="6" xfId="0" applyFont="1" applyFill="1" applyBorder="1" applyAlignment="1">
      <alignment horizontal="center"/>
    </xf>
    <xf numFmtId="165" fontId="9" fillId="2" borderId="2" xfId="0" applyNumberFormat="1" applyFont="1" applyFill="1" applyBorder="1"/>
    <xf numFmtId="0" fontId="7" fillId="0" borderId="0" xfId="0" applyFont="1" applyAlignment="1">
      <alignment horizontal="justify" vertical="justify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165" fontId="0" fillId="0" borderId="0" xfId="0" applyNumberFormat="1" applyFill="1" applyBorder="1"/>
    <xf numFmtId="0" fontId="5" fillId="0" borderId="0" xfId="0" applyFont="1" applyFill="1" applyBorder="1"/>
    <xf numFmtId="165" fontId="1" fillId="0" borderId="0" xfId="1" applyFont="1" applyFill="1" applyBorder="1"/>
    <xf numFmtId="166" fontId="7" fillId="0" borderId="0" xfId="4" applyFont="1"/>
    <xf numFmtId="165" fontId="5" fillId="0" borderId="0" xfId="0" applyNumberFormat="1" applyFont="1"/>
    <xf numFmtId="165" fontId="19" fillId="0" borderId="0" xfId="0" applyNumberFormat="1" applyFont="1"/>
    <xf numFmtId="167" fontId="0" fillId="0" borderId="0" xfId="0" applyNumberFormat="1"/>
    <xf numFmtId="167" fontId="1" fillId="0" borderId="0" xfId="0" applyNumberFormat="1" applyFont="1" applyFill="1" applyBorder="1"/>
    <xf numFmtId="4" fontId="0" fillId="0" borderId="0" xfId="0" applyNumberFormat="1"/>
    <xf numFmtId="0" fontId="2" fillId="0" borderId="0" xfId="0" applyFont="1" applyAlignment="1"/>
    <xf numFmtId="4" fontId="9" fillId="0" borderId="0" xfId="0" applyNumberFormat="1" applyFont="1"/>
    <xf numFmtId="168" fontId="9" fillId="0" borderId="0" xfId="0" applyNumberFormat="1" applyFont="1"/>
    <xf numFmtId="0" fontId="9" fillId="0" borderId="0" xfId="0" applyFont="1" applyAlignment="1">
      <alignment horizontal="left"/>
    </xf>
    <xf numFmtId="166" fontId="7" fillId="0" borderId="0" xfId="0" applyNumberFormat="1" applyFont="1"/>
    <xf numFmtId="0" fontId="20" fillId="0" borderId="0" xfId="0" applyFont="1"/>
    <xf numFmtId="167" fontId="1" fillId="0" borderId="0" xfId="1" applyNumberFormat="1" applyFont="1" applyFill="1"/>
    <xf numFmtId="0" fontId="21" fillId="0" borderId="0" xfId="0" applyFont="1"/>
    <xf numFmtId="165" fontId="18" fillId="0" borderId="0" xfId="0" applyNumberFormat="1" applyFont="1"/>
    <xf numFmtId="170" fontId="0" fillId="0" borderId="0" xfId="0" applyNumberFormat="1"/>
    <xf numFmtId="2" fontId="5" fillId="0" borderId="0" xfId="0" applyNumberFormat="1" applyFont="1"/>
    <xf numFmtId="0" fontId="1" fillId="0" borderId="0" xfId="0" applyFont="1" applyAlignment="1">
      <alignment horizontal="center"/>
    </xf>
    <xf numFmtId="164" fontId="9" fillId="0" borderId="0" xfId="0" applyNumberFormat="1" applyFont="1" applyBorder="1"/>
    <xf numFmtId="16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Fill="1" applyBorder="1"/>
    <xf numFmtId="165" fontId="0" fillId="0" borderId="0" xfId="0" applyNumberFormat="1" applyFill="1" applyBorder="1"/>
    <xf numFmtId="0" fontId="21" fillId="0" borderId="0" xfId="0" applyFont="1"/>
    <xf numFmtId="0" fontId="6" fillId="0" borderId="0" xfId="0" applyFont="1" applyAlignment="1"/>
    <xf numFmtId="0" fontId="25" fillId="0" borderId="15" xfId="0" applyFont="1" applyBorder="1"/>
    <xf numFmtId="165" fontId="25" fillId="0" borderId="0" xfId="1" applyFont="1" applyBorder="1"/>
    <xf numFmtId="165" fontId="25" fillId="0" borderId="15" xfId="1" applyFont="1" applyBorder="1"/>
    <xf numFmtId="0" fontId="25" fillId="0" borderId="15" xfId="0" applyFont="1" applyBorder="1" applyAlignment="1">
      <alignment horizontal="left"/>
    </xf>
    <xf numFmtId="165" fontId="25" fillId="0" borderId="16" xfId="1" applyFont="1" applyBorder="1"/>
    <xf numFmtId="0" fontId="25" fillId="2" borderId="23" xfId="0" applyFont="1" applyFill="1" applyBorder="1" applyAlignment="1">
      <alignment horizontal="left"/>
    </xf>
    <xf numFmtId="0" fontId="24" fillId="2" borderId="24" xfId="0" applyFont="1" applyFill="1" applyBorder="1" applyAlignment="1">
      <alignment horizontal="right"/>
    </xf>
    <xf numFmtId="165" fontId="24" fillId="2" borderId="21" xfId="0" applyNumberFormat="1" applyFont="1" applyFill="1" applyBorder="1" applyAlignment="1"/>
    <xf numFmtId="165" fontId="24" fillId="2" borderId="22" xfId="0" applyNumberFormat="1" applyFont="1" applyFill="1" applyBorder="1" applyAlignment="1"/>
    <xf numFmtId="165" fontId="24" fillId="2" borderId="20" xfId="0" applyNumberFormat="1" applyFont="1" applyFill="1" applyBorder="1" applyAlignment="1"/>
    <xf numFmtId="0" fontId="24" fillId="3" borderId="2" xfId="0" applyFont="1" applyFill="1" applyBorder="1"/>
    <xf numFmtId="165" fontId="24" fillId="3" borderId="2" xfId="0" applyNumberFormat="1" applyFont="1" applyFill="1" applyBorder="1"/>
    <xf numFmtId="0" fontId="25" fillId="0" borderId="2" xfId="0" applyFont="1" applyBorder="1"/>
    <xf numFmtId="165" fontId="25" fillId="0" borderId="2" xfId="1" applyFont="1" applyBorder="1"/>
    <xf numFmtId="165" fontId="24" fillId="0" borderId="2" xfId="1" applyFont="1" applyBorder="1"/>
    <xf numFmtId="165" fontId="25" fillId="0" borderId="2" xfId="1" applyFont="1" applyBorder="1" applyAlignment="1">
      <alignment horizontal="left"/>
    </xf>
    <xf numFmtId="165" fontId="26" fillId="0" borderId="2" xfId="1" applyFont="1" applyBorder="1" applyAlignment="1">
      <alignment horizontal="left"/>
    </xf>
    <xf numFmtId="165" fontId="26" fillId="0" borderId="2" xfId="1" applyFont="1" applyBorder="1"/>
    <xf numFmtId="165" fontId="24" fillId="3" borderId="26" xfId="0" applyNumberFormat="1" applyFont="1" applyFill="1" applyBorder="1"/>
    <xf numFmtId="0" fontId="25" fillId="0" borderId="25" xfId="0" applyFont="1" applyBorder="1" applyAlignment="1">
      <alignment horizontal="left"/>
    </xf>
    <xf numFmtId="165" fontId="24" fillId="0" borderId="26" xfId="1" applyFont="1" applyBorder="1"/>
    <xf numFmtId="0" fontId="25" fillId="0" borderId="26" xfId="0" applyFont="1" applyBorder="1"/>
    <xf numFmtId="0" fontId="26" fillId="0" borderId="25" xfId="0" applyFont="1" applyBorder="1" applyAlignment="1">
      <alignment horizontal="left"/>
    </xf>
    <xf numFmtId="165" fontId="26" fillId="0" borderId="26" xfId="1" applyFont="1" applyBorder="1" applyAlignment="1">
      <alignment horizontal="left"/>
    </xf>
    <xf numFmtId="0" fontId="24" fillId="3" borderId="26" xfId="0" applyFont="1" applyFill="1" applyBorder="1"/>
    <xf numFmtId="0" fontId="26" fillId="0" borderId="25" xfId="0" applyFont="1" applyBorder="1"/>
    <xf numFmtId="165" fontId="26" fillId="0" borderId="26" xfId="1" applyFont="1" applyBorder="1"/>
    <xf numFmtId="0" fontId="25" fillId="0" borderId="27" xfId="0" applyFont="1" applyBorder="1"/>
    <xf numFmtId="0" fontId="24" fillId="3" borderId="28" xfId="0" applyFont="1" applyFill="1" applyBorder="1" applyAlignment="1">
      <alignment horizontal="left"/>
    </xf>
    <xf numFmtId="0" fontId="25" fillId="0" borderId="28" xfId="0" applyFont="1" applyBorder="1" applyAlignment="1">
      <alignment horizontal="left"/>
    </xf>
    <xf numFmtId="0" fontId="26" fillId="0" borderId="28" xfId="0" applyFont="1" applyBorder="1" applyAlignment="1">
      <alignment horizontal="left"/>
    </xf>
    <xf numFmtId="0" fontId="26" fillId="0" borderId="28" xfId="0" applyFont="1" applyBorder="1"/>
    <xf numFmtId="0" fontId="24" fillId="3" borderId="27" xfId="0" applyFont="1" applyFill="1" applyBorder="1"/>
    <xf numFmtId="0" fontId="25" fillId="0" borderId="27" xfId="0" applyFont="1" applyBorder="1" applyAlignment="1">
      <alignment horizontal="left"/>
    </xf>
    <xf numFmtId="0" fontId="26" fillId="0" borderId="27" xfId="0" applyFont="1" applyBorder="1" applyAlignment="1">
      <alignment horizontal="left"/>
    </xf>
    <xf numFmtId="0" fontId="26" fillId="0" borderId="27" xfId="0" applyFont="1" applyBorder="1"/>
    <xf numFmtId="0" fontId="25" fillId="0" borderId="11" xfId="0" applyFont="1" applyBorder="1"/>
    <xf numFmtId="0" fontId="24" fillId="3" borderId="25" xfId="0" applyFont="1" applyFill="1" applyBorder="1" applyAlignment="1">
      <alignment horizontal="center"/>
    </xf>
    <xf numFmtId="0" fontId="25" fillId="0" borderId="25" xfId="0" applyFont="1" applyBorder="1"/>
    <xf numFmtId="0" fontId="24" fillId="3" borderId="25" xfId="0" applyFont="1" applyFill="1" applyBorder="1"/>
    <xf numFmtId="0" fontId="24" fillId="2" borderId="20" xfId="0" applyFont="1" applyFill="1" applyBorder="1" applyAlignment="1"/>
    <xf numFmtId="165" fontId="24" fillId="3" borderId="25" xfId="0" applyNumberFormat="1" applyFont="1" applyFill="1" applyBorder="1"/>
    <xf numFmtId="165" fontId="25" fillId="0" borderId="25" xfId="1" applyFont="1" applyBorder="1"/>
    <xf numFmtId="165" fontId="25" fillId="0" borderId="25" xfId="1" applyFont="1" applyBorder="1" applyAlignment="1">
      <alignment horizontal="left"/>
    </xf>
    <xf numFmtId="165" fontId="26" fillId="0" borderId="25" xfId="1" applyFont="1" applyBorder="1" applyAlignment="1">
      <alignment horizontal="left"/>
    </xf>
    <xf numFmtId="165" fontId="26" fillId="0" borderId="25" xfId="1" applyFont="1" applyBorder="1"/>
    <xf numFmtId="0" fontId="24" fillId="3" borderId="30" xfId="0" applyFont="1" applyFill="1" applyBorder="1" applyAlignment="1">
      <alignment horizontal="center"/>
    </xf>
    <xf numFmtId="165" fontId="24" fillId="3" borderId="5" xfId="0" applyNumberFormat="1" applyFont="1" applyFill="1" applyBorder="1"/>
    <xf numFmtId="165" fontId="24" fillId="3" borderId="31" xfId="0" applyNumberFormat="1" applyFont="1" applyFill="1" applyBorder="1"/>
    <xf numFmtId="165" fontId="24" fillId="3" borderId="30" xfId="0" applyNumberFormat="1" applyFont="1" applyFill="1" applyBorder="1"/>
    <xf numFmtId="0" fontId="28" fillId="2" borderId="17" xfId="0" applyFont="1" applyFill="1" applyBorder="1" applyAlignment="1">
      <alignment horizontal="center"/>
    </xf>
    <xf numFmtId="0" fontId="7" fillId="0" borderId="1" xfId="0" applyFont="1" applyBorder="1"/>
    <xf numFmtId="0" fontId="0" fillId="0" borderId="0" xfId="0" applyFill="1" applyAlignment="1">
      <alignment horizontal="center"/>
    </xf>
    <xf numFmtId="0" fontId="7" fillId="0" borderId="0" xfId="0" applyFont="1" applyAlignment="1"/>
    <xf numFmtId="0" fontId="4" fillId="2" borderId="3" xfId="0" applyFont="1" applyFill="1" applyBorder="1" applyAlignment="1">
      <alignment horizontal="center"/>
    </xf>
    <xf numFmtId="0" fontId="4" fillId="0" borderId="0" xfId="0" applyFont="1" applyFill="1" applyBorder="1"/>
    <xf numFmtId="165" fontId="14" fillId="2" borderId="2" xfId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31" fillId="0" borderId="0" xfId="0" applyFont="1" applyAlignment="1">
      <alignment horizontal="center"/>
    </xf>
    <xf numFmtId="0" fontId="32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5" fontId="7" fillId="0" borderId="1" xfId="0" applyNumberFormat="1" applyFont="1" applyBorder="1"/>
    <xf numFmtId="0" fontId="0" fillId="0" borderId="0" xfId="0" applyAlignment="1">
      <alignment horizontal="center"/>
    </xf>
    <xf numFmtId="0" fontId="30" fillId="0" borderId="0" xfId="0" applyFont="1" applyAlignment="1">
      <alignment horizontal="left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30" fillId="0" borderId="0" xfId="0" applyFont="1" applyBorder="1"/>
    <xf numFmtId="165" fontId="30" fillId="0" borderId="0" xfId="0" applyNumberFormat="1" applyFont="1" applyBorder="1"/>
    <xf numFmtId="49" fontId="30" fillId="0" borderId="0" xfId="0" applyNumberFormat="1" applyFont="1" applyBorder="1" applyAlignment="1">
      <alignment horizontal="left"/>
    </xf>
    <xf numFmtId="0" fontId="34" fillId="0" borderId="0" xfId="0" applyFont="1" applyBorder="1"/>
    <xf numFmtId="0" fontId="30" fillId="0" borderId="0" xfId="0" applyFont="1" applyBorder="1" applyAlignment="1">
      <alignment horizontal="right"/>
    </xf>
    <xf numFmtId="4" fontId="30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165" fontId="7" fillId="2" borderId="0" xfId="1" applyFont="1" applyFill="1"/>
    <xf numFmtId="167" fontId="24" fillId="0" borderId="0" xfId="0" applyNumberFormat="1" applyFont="1" applyFill="1"/>
    <xf numFmtId="0" fontId="0" fillId="0" borderId="0" xfId="0" applyAlignment="1">
      <alignment horizontal="center"/>
    </xf>
    <xf numFmtId="0" fontId="3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30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165" fontId="30" fillId="0" borderId="0" xfId="0" applyNumberFormat="1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4" fontId="0" fillId="0" borderId="8" xfId="0" applyNumberForma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31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top"/>
    </xf>
    <xf numFmtId="0" fontId="17" fillId="0" borderId="0" xfId="0" applyFont="1" applyAlignment="1"/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2" borderId="18" xfId="0" applyFont="1" applyFill="1" applyBorder="1" applyAlignment="1">
      <alignment horizontal="center"/>
    </xf>
    <xf numFmtId="0" fontId="28" fillId="2" borderId="19" xfId="0" applyFont="1" applyFill="1" applyBorder="1" applyAlignment="1">
      <alignment horizontal="center"/>
    </xf>
    <xf numFmtId="0" fontId="28" fillId="2" borderId="12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14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0" fontId="28" fillId="2" borderId="11" xfId="0" applyFont="1" applyFill="1" applyBorder="1" applyAlignment="1">
      <alignment horizontal="center"/>
    </xf>
    <xf numFmtId="0" fontId="28" fillId="2" borderId="10" xfId="0" applyFont="1" applyFill="1" applyBorder="1" applyAlignment="1">
      <alignment horizontal="center"/>
    </xf>
    <xf numFmtId="0" fontId="28" fillId="2" borderId="29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2" borderId="23" xfId="0" applyFont="1" applyFill="1" applyBorder="1" applyAlignment="1">
      <alignment horizontal="center"/>
    </xf>
    <xf numFmtId="0" fontId="28" fillId="2" borderId="32" xfId="0" applyFont="1" applyFill="1" applyBorder="1" applyAlignment="1">
      <alignment horizontal="center"/>
    </xf>
    <xf numFmtId="0" fontId="28" fillId="2" borderId="24" xfId="0" applyFont="1" applyFill="1" applyBorder="1" applyAlignment="1">
      <alignment horizontal="center"/>
    </xf>
    <xf numFmtId="0" fontId="29" fillId="0" borderId="0" xfId="0" applyFont="1" applyAlignment="1">
      <alignment horizontal="center"/>
    </xf>
  </cellXfs>
  <cellStyles count="5">
    <cellStyle name="Millares" xfId="4" builtinId="3"/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Relationship Id="rId4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0</xdr:row>
      <xdr:rowOff>46355</xdr:rowOff>
    </xdr:from>
    <xdr:to>
      <xdr:col>9</xdr:col>
      <xdr:colOff>520700</xdr:colOff>
      <xdr:row>5</xdr:row>
      <xdr:rowOff>9525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20100" y="46355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1544955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80975" y="47625"/>
          <a:ext cx="2087880" cy="1057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0</xdr:row>
      <xdr:rowOff>104776</xdr:rowOff>
    </xdr:from>
    <xdr:to>
      <xdr:col>10</xdr:col>
      <xdr:colOff>3983</xdr:colOff>
      <xdr:row>0</xdr:row>
      <xdr:rowOff>107062</xdr:rowOff>
    </xdr:to>
    <xdr:pic>
      <xdr:nvPicPr>
        <xdr:cNvPr id="5" name="4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77175" y="104776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0</xdr:row>
      <xdr:rowOff>0</xdr:rowOff>
    </xdr:from>
    <xdr:to>
      <xdr:col>9</xdr:col>
      <xdr:colOff>539750</xdr:colOff>
      <xdr:row>4</xdr:row>
      <xdr:rowOff>153670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1915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77471</xdr:rowOff>
    </xdr:from>
    <xdr:to>
      <xdr:col>2</xdr:col>
      <xdr:colOff>1068704</xdr:colOff>
      <xdr:row>4</xdr:row>
      <xdr:rowOff>142875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23824" y="77471"/>
          <a:ext cx="1964055" cy="8274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161925</xdr:rowOff>
    </xdr:from>
    <xdr:to>
      <xdr:col>4</xdr:col>
      <xdr:colOff>215900</xdr:colOff>
      <xdr:row>5</xdr:row>
      <xdr:rowOff>82749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5314950" y="161925"/>
          <a:ext cx="1006475" cy="873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</xdr:row>
      <xdr:rowOff>1271</xdr:rowOff>
    </xdr:from>
    <xdr:to>
      <xdr:col>1</xdr:col>
      <xdr:colOff>1371600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0" y="191771"/>
          <a:ext cx="1885950" cy="9131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284214</xdr:colOff>
      <xdr:row>0</xdr:row>
      <xdr:rowOff>69133</xdr:rowOff>
    </xdr:from>
    <xdr:to>
      <xdr:col>7</xdr:col>
      <xdr:colOff>1106129</xdr:colOff>
      <xdr:row>4</xdr:row>
      <xdr:rowOff>30726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6375605" y="69133"/>
          <a:ext cx="821915" cy="7297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7682</xdr:colOff>
      <xdr:row>0</xdr:row>
      <xdr:rowOff>108811</xdr:rowOff>
    </xdr:from>
    <xdr:to>
      <xdr:col>1</xdr:col>
      <xdr:colOff>1543972</xdr:colOff>
      <xdr:row>3</xdr:row>
      <xdr:rowOff>130586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99859" y="108811"/>
          <a:ext cx="1536290" cy="5978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0</xdr:row>
      <xdr:rowOff>0</xdr:rowOff>
    </xdr:from>
    <xdr:to>
      <xdr:col>11</xdr:col>
      <xdr:colOff>434975</xdr:colOff>
      <xdr:row>4</xdr:row>
      <xdr:rowOff>153670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75057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144146</xdr:rowOff>
    </xdr:from>
    <xdr:to>
      <xdr:col>2</xdr:col>
      <xdr:colOff>323850</xdr:colOff>
      <xdr:row>4</xdr:row>
      <xdr:rowOff>142875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219075" y="144146"/>
          <a:ext cx="1876425" cy="7607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0</xdr:row>
      <xdr:rowOff>152400</xdr:rowOff>
    </xdr:from>
    <xdr:to>
      <xdr:col>8</xdr:col>
      <xdr:colOff>539750</xdr:colOff>
      <xdr:row>5</xdr:row>
      <xdr:rowOff>28575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67725" y="152400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1</xdr:row>
      <xdr:rowOff>29845</xdr:rowOff>
    </xdr:from>
    <xdr:to>
      <xdr:col>0</xdr:col>
      <xdr:colOff>1781175</xdr:colOff>
      <xdr:row>5</xdr:row>
      <xdr:rowOff>47624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22034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95251</xdr:rowOff>
    </xdr:from>
    <xdr:to>
      <xdr:col>1</xdr:col>
      <xdr:colOff>0</xdr:colOff>
      <xdr:row>2</xdr:row>
      <xdr:rowOff>152400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95251"/>
          <a:ext cx="762000" cy="43814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590550</xdr:colOff>
      <xdr:row>0</xdr:row>
      <xdr:rowOff>0</xdr:rowOff>
    </xdr:from>
    <xdr:to>
      <xdr:col>4</xdr:col>
      <xdr:colOff>739775</xdr:colOff>
      <xdr:row>4</xdr:row>
      <xdr:rowOff>66675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4552950" y="0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0</xdr:rowOff>
    </xdr:from>
    <xdr:to>
      <xdr:col>1</xdr:col>
      <xdr:colOff>1733550</xdr:colOff>
      <xdr:row>4</xdr:row>
      <xdr:rowOff>17779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781050" y="0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1</xdr:col>
      <xdr:colOff>1195959</xdr:colOff>
      <xdr:row>0</xdr:row>
      <xdr:rowOff>31162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0"/>
          <a:ext cx="1200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0</xdr:row>
      <xdr:rowOff>19050</xdr:rowOff>
    </xdr:from>
    <xdr:to>
      <xdr:col>11</xdr:col>
      <xdr:colOff>939800</xdr:colOff>
      <xdr:row>4</xdr:row>
      <xdr:rowOff>76200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13706475" y="19050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1</xdr:row>
      <xdr:rowOff>10795</xdr:rowOff>
    </xdr:from>
    <xdr:to>
      <xdr:col>1</xdr:col>
      <xdr:colOff>1209675</xdr:colOff>
      <xdr:row>5</xdr:row>
      <xdr:rowOff>19049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20129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52"/>
  <sheetViews>
    <sheetView topLeftCell="A33" zoomScaleNormal="100" workbookViewId="0">
      <selection activeCell="I44" sqref="I44"/>
    </sheetView>
  </sheetViews>
  <sheetFormatPr baseColWidth="10" defaultColWidth="11.42578125" defaultRowHeight="15"/>
  <cols>
    <col min="1" max="1" width="2.7109375" customWidth="1"/>
    <col min="2" max="2" width="8.140625" customWidth="1"/>
    <col min="3" max="3" width="34.28515625" customWidth="1"/>
    <col min="4" max="4" width="10.5703125" customWidth="1"/>
    <col min="5" max="5" width="11.5703125" bestFit="1" customWidth="1"/>
    <col min="6" max="6" width="4" customWidth="1"/>
    <col min="7" max="7" width="7.28515625" customWidth="1"/>
    <col min="8" max="8" width="44.140625" customWidth="1"/>
    <col min="9" max="9" width="10.85546875" customWidth="1"/>
    <col min="10" max="10" width="10.7109375" customWidth="1"/>
    <col min="11" max="12" width="11.5703125" bestFit="1" customWidth="1"/>
  </cols>
  <sheetData>
    <row r="1" spans="2:10">
      <c r="B1" s="228" t="s">
        <v>189</v>
      </c>
      <c r="C1" s="228"/>
      <c r="D1" s="228"/>
      <c r="E1" s="228"/>
      <c r="F1" s="228"/>
      <c r="G1" s="228"/>
      <c r="H1" s="228"/>
      <c r="I1" s="228"/>
      <c r="J1" s="228"/>
    </row>
    <row r="2" spans="2:10">
      <c r="B2" s="229" t="s">
        <v>114</v>
      </c>
      <c r="C2" s="229"/>
      <c r="D2" s="229"/>
      <c r="E2" s="229"/>
      <c r="F2" s="229"/>
      <c r="G2" s="229"/>
      <c r="H2" s="229"/>
      <c r="I2" s="229"/>
      <c r="J2" s="229"/>
    </row>
    <row r="3" spans="2:10">
      <c r="B3" s="208" t="s">
        <v>76</v>
      </c>
      <c r="C3" s="203"/>
      <c r="D3" s="203"/>
      <c r="E3" s="203"/>
      <c r="F3" s="204"/>
      <c r="G3" s="204"/>
      <c r="H3" s="204"/>
      <c r="I3" s="205"/>
      <c r="J3" s="205"/>
    </row>
    <row r="4" spans="2:10">
      <c r="B4" s="206"/>
      <c r="C4" s="233" t="s">
        <v>245</v>
      </c>
      <c r="D4" s="233"/>
      <c r="E4" s="233"/>
      <c r="F4" s="233"/>
      <c r="G4" s="233"/>
      <c r="H4" s="233"/>
      <c r="I4" s="207"/>
      <c r="J4" s="207"/>
    </row>
    <row r="5" spans="2:10">
      <c r="B5" s="25"/>
      <c r="C5" s="232"/>
      <c r="D5" s="232"/>
      <c r="E5" s="232"/>
      <c r="F5" s="232"/>
      <c r="G5" s="232"/>
      <c r="H5" s="232"/>
      <c r="I5" s="25"/>
      <c r="J5" s="25"/>
    </row>
    <row r="6" spans="2:10" s="137" customFormat="1">
      <c r="B6" s="224"/>
      <c r="C6" s="224"/>
      <c r="D6" s="224"/>
      <c r="E6" s="224"/>
      <c r="F6" s="224"/>
      <c r="G6" s="224"/>
      <c r="H6" s="224"/>
      <c r="I6" s="224"/>
      <c r="J6" s="224"/>
    </row>
    <row r="7" spans="2:10" s="137" customFormat="1">
      <c r="B7" s="224"/>
      <c r="C7" s="224"/>
      <c r="D7" s="224"/>
      <c r="E7" s="224"/>
      <c r="F7" s="224"/>
      <c r="G7" s="224"/>
      <c r="H7" s="224"/>
      <c r="I7" s="224"/>
      <c r="J7" s="224"/>
    </row>
    <row r="8" spans="2:10" ht="16.5">
      <c r="B8" s="230" t="s">
        <v>4</v>
      </c>
      <c r="C8" s="230"/>
      <c r="D8" s="230"/>
      <c r="E8" s="230"/>
      <c r="F8" s="15"/>
      <c r="G8" s="230" t="s">
        <v>5</v>
      </c>
      <c r="H8" s="230"/>
      <c r="I8" s="230"/>
      <c r="J8" s="230"/>
    </row>
    <row r="9" spans="2:10">
      <c r="B9" s="87"/>
      <c r="C9" s="87"/>
      <c r="D9" s="87"/>
      <c r="E9" s="87" t="s">
        <v>1</v>
      </c>
      <c r="F9" s="199"/>
      <c r="G9" s="87"/>
      <c r="H9" s="87"/>
      <c r="I9" s="87"/>
      <c r="J9" s="87" t="s">
        <v>1</v>
      </c>
    </row>
    <row r="10" spans="2:10" ht="15.75" thickBot="1">
      <c r="B10" s="198" t="s">
        <v>102</v>
      </c>
      <c r="C10" s="198" t="s">
        <v>0</v>
      </c>
      <c r="D10" s="198" t="s">
        <v>3</v>
      </c>
      <c r="E10" s="198" t="s">
        <v>2</v>
      </c>
      <c r="F10" s="199"/>
      <c r="G10" s="198" t="s">
        <v>102</v>
      </c>
      <c r="H10" s="198" t="s">
        <v>0</v>
      </c>
      <c r="I10" s="198" t="s">
        <v>3</v>
      </c>
      <c r="J10" s="198" t="s">
        <v>2</v>
      </c>
    </row>
    <row r="11" spans="2:10" ht="15.75" thickTop="1">
      <c r="B11" s="1"/>
      <c r="C11" s="1"/>
      <c r="D11" s="26"/>
      <c r="E11" s="26"/>
      <c r="F11" s="15"/>
      <c r="G11" s="1"/>
      <c r="H11" s="1"/>
      <c r="I11" s="1"/>
      <c r="J11" s="1"/>
    </row>
    <row r="12" spans="2:10">
      <c r="B12" s="88">
        <v>21</v>
      </c>
      <c r="C12" s="89" t="s">
        <v>92</v>
      </c>
      <c r="D12" s="90"/>
      <c r="E12" s="91">
        <f>D13+E26+D15</f>
        <v>32122.6</v>
      </c>
      <c r="F12" s="15"/>
      <c r="G12" s="92">
        <v>41</v>
      </c>
      <c r="H12" s="89" t="s">
        <v>95</v>
      </c>
      <c r="I12" s="90"/>
      <c r="J12" s="93">
        <f>I13+I17</f>
        <v>7496.25</v>
      </c>
    </row>
    <row r="13" spans="2:10">
      <c r="B13" s="34">
        <v>211</v>
      </c>
      <c r="C13" s="17" t="s">
        <v>60</v>
      </c>
      <c r="D13" s="35">
        <v>30081.439999999999</v>
      </c>
      <c r="E13" s="102"/>
      <c r="F13" s="15"/>
      <c r="G13" s="44">
        <v>412</v>
      </c>
      <c r="H13" s="104" t="s">
        <v>119</v>
      </c>
      <c r="I13" s="102">
        <v>227.29</v>
      </c>
      <c r="J13" s="43"/>
    </row>
    <row r="14" spans="2:10">
      <c r="B14" s="34">
        <v>21103</v>
      </c>
      <c r="C14" s="17" t="s">
        <v>115</v>
      </c>
      <c r="D14" s="35">
        <v>700</v>
      </c>
      <c r="E14" s="102"/>
      <c r="F14" s="15"/>
      <c r="G14" s="44">
        <v>41201</v>
      </c>
      <c r="H14" s="104" t="s">
        <v>165</v>
      </c>
      <c r="I14" s="42">
        <v>0</v>
      </c>
      <c r="J14" s="43"/>
    </row>
    <row r="15" spans="2:10">
      <c r="C15" s="17" t="s">
        <v>143</v>
      </c>
      <c r="D15" s="37">
        <v>0</v>
      </c>
      <c r="E15" s="102"/>
      <c r="F15" s="15"/>
      <c r="G15" s="44">
        <v>41251</v>
      </c>
      <c r="H15" s="104" t="s">
        <v>120</v>
      </c>
      <c r="I15" s="42">
        <v>121.54</v>
      </c>
      <c r="J15" s="43"/>
    </row>
    <row r="16" spans="2:10">
      <c r="B16" s="34"/>
      <c r="C16" s="17"/>
      <c r="D16" s="35"/>
      <c r="E16" s="102"/>
      <c r="F16" s="15"/>
      <c r="G16" s="44">
        <v>41254</v>
      </c>
      <c r="H16" s="104" t="s">
        <v>121</v>
      </c>
      <c r="I16" s="42">
        <v>49.5</v>
      </c>
      <c r="J16" s="43"/>
    </row>
    <row r="17" spans="1:13">
      <c r="B17" s="34">
        <v>21109</v>
      </c>
      <c r="C17" s="17" t="s">
        <v>6</v>
      </c>
      <c r="D17" s="35">
        <v>0</v>
      </c>
      <c r="F17" s="15"/>
      <c r="G17" s="34">
        <v>413</v>
      </c>
      <c r="H17" s="17" t="s">
        <v>89</v>
      </c>
      <c r="I17" s="64">
        <v>7268.96</v>
      </c>
      <c r="J17" s="33"/>
    </row>
    <row r="18" spans="1:13">
      <c r="B18" s="34">
        <v>21109001</v>
      </c>
      <c r="C18" s="28" t="s">
        <v>107</v>
      </c>
      <c r="D18" s="58">
        <v>24785.54</v>
      </c>
      <c r="E18" s="31"/>
      <c r="F18" s="15"/>
      <c r="G18" s="34">
        <v>41351</v>
      </c>
      <c r="H18" s="17" t="s">
        <v>7</v>
      </c>
      <c r="I18" s="35">
        <v>1525.55</v>
      </c>
      <c r="J18" s="31"/>
    </row>
    <row r="19" spans="1:13">
      <c r="C19" s="17" t="s">
        <v>116</v>
      </c>
      <c r="D19" s="35">
        <v>2908.09</v>
      </c>
      <c r="E19" s="31"/>
      <c r="F19" s="15"/>
      <c r="G19" s="34">
        <v>41354</v>
      </c>
      <c r="H19" s="17" t="s">
        <v>8</v>
      </c>
      <c r="I19" s="35">
        <v>4360.87</v>
      </c>
      <c r="J19" s="31"/>
    </row>
    <row r="20" spans="1:13">
      <c r="B20" s="34"/>
      <c r="C20" s="17" t="s">
        <v>117</v>
      </c>
      <c r="D20" s="36">
        <v>0</v>
      </c>
      <c r="E20" s="31"/>
      <c r="F20" s="15"/>
      <c r="G20" s="34">
        <v>41355</v>
      </c>
      <c r="H20" s="17" t="s">
        <v>28</v>
      </c>
      <c r="I20" s="36">
        <v>0</v>
      </c>
      <c r="J20" s="31"/>
    </row>
    <row r="21" spans="1:13">
      <c r="B21" s="34"/>
      <c r="C21" s="17" t="s">
        <v>169</v>
      </c>
      <c r="D21" s="36">
        <v>0</v>
      </c>
      <c r="E21" s="31"/>
      <c r="F21" s="15"/>
      <c r="G21" s="34">
        <v>41361</v>
      </c>
      <c r="H21" s="17" t="s">
        <v>29</v>
      </c>
      <c r="I21" s="36">
        <v>0</v>
      </c>
      <c r="J21" s="31"/>
    </row>
    <row r="22" spans="1:13">
      <c r="B22" s="34"/>
      <c r="C22" s="17" t="s">
        <v>118</v>
      </c>
      <c r="D22" s="69">
        <v>21871.200000000001</v>
      </c>
      <c r="E22" s="31"/>
      <c r="F22" s="15"/>
      <c r="G22" s="34">
        <v>41389</v>
      </c>
      <c r="H22" s="17" t="s">
        <v>188</v>
      </c>
      <c r="I22" s="35">
        <v>0</v>
      </c>
      <c r="J22" s="31"/>
    </row>
    <row r="23" spans="1:13" ht="27">
      <c r="B23" s="45"/>
      <c r="C23" s="109" t="s">
        <v>163</v>
      </c>
      <c r="D23" s="103">
        <v>0</v>
      </c>
      <c r="E23" s="31"/>
      <c r="F23" s="15"/>
      <c r="G23" s="92">
        <v>42</v>
      </c>
      <c r="H23" s="89" t="s">
        <v>87</v>
      </c>
      <c r="I23" s="90"/>
      <c r="J23" s="93">
        <f>SUM(I25:I27)</f>
        <v>0</v>
      </c>
    </row>
    <row r="24" spans="1:13">
      <c r="B24" s="45">
        <v>21151</v>
      </c>
      <c r="C24" s="109" t="s">
        <v>164</v>
      </c>
      <c r="D24" s="211">
        <v>6.25</v>
      </c>
      <c r="E24" s="31"/>
      <c r="F24" s="15"/>
      <c r="G24" s="44"/>
      <c r="H24" s="41"/>
      <c r="I24" s="42"/>
      <c r="J24" s="43"/>
    </row>
    <row r="25" spans="1:13">
      <c r="B25" s="124"/>
      <c r="C25" s="28"/>
      <c r="D25" s="58"/>
      <c r="E25" s="31"/>
      <c r="F25" s="15"/>
      <c r="G25" s="34">
        <v>42451</v>
      </c>
      <c r="H25" s="17" t="s">
        <v>88</v>
      </c>
      <c r="I25" s="36">
        <v>0</v>
      </c>
      <c r="J25" s="31"/>
    </row>
    <row r="26" spans="1:13">
      <c r="B26" s="34">
        <v>213</v>
      </c>
      <c r="C26" s="17" t="s">
        <v>109</v>
      </c>
      <c r="D26" s="35"/>
      <c r="E26" s="31">
        <v>2041.16</v>
      </c>
      <c r="F26" s="15"/>
      <c r="J26" s="31"/>
    </row>
    <row r="27" spans="1:13">
      <c r="B27" s="88">
        <v>22</v>
      </c>
      <c r="C27" s="89" t="s">
        <v>93</v>
      </c>
      <c r="D27" s="90"/>
      <c r="E27" s="91">
        <v>0</v>
      </c>
      <c r="F27" s="15"/>
      <c r="G27" s="34"/>
      <c r="H27" s="17"/>
      <c r="I27" s="36"/>
      <c r="J27" s="31"/>
    </row>
    <row r="28" spans="1:13">
      <c r="B28" s="34">
        <v>225</v>
      </c>
      <c r="C28" s="17" t="s">
        <v>171</v>
      </c>
      <c r="D28" s="51">
        <v>0</v>
      </c>
      <c r="E28" s="31"/>
      <c r="F28" s="15"/>
      <c r="G28" s="88">
        <v>81</v>
      </c>
      <c r="H28" s="89" t="s">
        <v>96</v>
      </c>
      <c r="I28" s="90"/>
      <c r="J28" s="93">
        <f>I30+I31+I32+I34</f>
        <v>121576.53</v>
      </c>
    </row>
    <row r="29" spans="1:13">
      <c r="A29" s="5"/>
      <c r="B29" s="34">
        <v>22551</v>
      </c>
      <c r="C29" s="197" t="s">
        <v>195</v>
      </c>
      <c r="D29" s="211">
        <v>0</v>
      </c>
      <c r="E29" s="7"/>
      <c r="F29" s="15"/>
      <c r="G29" s="88"/>
      <c r="H29" s="89"/>
      <c r="I29" s="90"/>
      <c r="J29" s="93"/>
    </row>
    <row r="30" spans="1:13" s="137" customFormat="1">
      <c r="A30" s="5"/>
      <c r="B30" s="66"/>
      <c r="C30" s="66"/>
      <c r="D30" s="131"/>
      <c r="E30" s="7"/>
      <c r="F30" s="15"/>
      <c r="G30" s="34">
        <v>81103</v>
      </c>
      <c r="H30" s="17" t="s">
        <v>81</v>
      </c>
      <c r="I30" s="36">
        <v>6626.44</v>
      </c>
      <c r="J30" s="32"/>
    </row>
    <row r="31" spans="1:13">
      <c r="B31" s="88">
        <v>23</v>
      </c>
      <c r="C31" s="89" t="s">
        <v>94</v>
      </c>
      <c r="D31" s="90"/>
      <c r="E31" s="91">
        <f>SUM(D33:D35)</f>
        <v>2779.77</v>
      </c>
      <c r="F31" s="15"/>
      <c r="G31" s="34">
        <v>81107</v>
      </c>
      <c r="H31" s="17" t="s">
        <v>122</v>
      </c>
      <c r="I31" s="36">
        <v>122678.98</v>
      </c>
      <c r="J31" s="31"/>
      <c r="M31" s="68"/>
    </row>
    <row r="32" spans="1:13">
      <c r="B32" s="88"/>
      <c r="C32" s="89"/>
      <c r="D32" s="90"/>
      <c r="E32" s="91"/>
      <c r="F32" s="15"/>
      <c r="G32" s="34">
        <v>81109</v>
      </c>
      <c r="H32" s="17" t="s">
        <v>53</v>
      </c>
      <c r="I32" s="46">
        <v>-9987.73</v>
      </c>
      <c r="J32" s="43"/>
    </row>
    <row r="33" spans="2:13">
      <c r="B33" s="34">
        <v>23105</v>
      </c>
      <c r="C33" s="17" t="s">
        <v>41</v>
      </c>
      <c r="D33" s="36">
        <v>863.37</v>
      </c>
      <c r="E33" s="31"/>
      <c r="F33" s="15"/>
      <c r="G33" s="34"/>
      <c r="H33" s="47"/>
      <c r="I33" s="46" t="s">
        <v>91</v>
      </c>
      <c r="K33" s="68"/>
      <c r="M33" s="68"/>
    </row>
    <row r="34" spans="2:13">
      <c r="B34" s="34">
        <v>23113</v>
      </c>
      <c r="C34" s="17" t="s">
        <v>40</v>
      </c>
      <c r="D34" s="36">
        <v>1891.4</v>
      </c>
      <c r="E34" s="31"/>
      <c r="F34" s="15"/>
      <c r="G34" s="34">
        <v>81111</v>
      </c>
      <c r="H34" s="17" t="s">
        <v>90</v>
      </c>
      <c r="I34" s="50">
        <v>2258.84</v>
      </c>
    </row>
    <row r="35" spans="2:13">
      <c r="B35" s="45">
        <v>23109</v>
      </c>
      <c r="C35" s="47" t="s">
        <v>199</v>
      </c>
      <c r="D35" s="37">
        <v>25</v>
      </c>
      <c r="E35" s="31"/>
      <c r="F35" s="15"/>
      <c r="G35" s="34">
        <v>81901001</v>
      </c>
      <c r="H35" s="17" t="s">
        <v>174</v>
      </c>
      <c r="I35" s="133">
        <v>0</v>
      </c>
      <c r="J35" s="8"/>
    </row>
    <row r="36" spans="2:13">
      <c r="B36" s="12"/>
      <c r="C36" s="12"/>
      <c r="D36" s="12"/>
      <c r="E36" s="1"/>
      <c r="F36" s="15"/>
      <c r="G36" s="34"/>
      <c r="H36" s="17" t="s">
        <v>54</v>
      </c>
      <c r="I36" s="36"/>
      <c r="J36" s="31">
        <v>21776.9</v>
      </c>
    </row>
    <row r="37" spans="2:13">
      <c r="B37" s="88">
        <v>24</v>
      </c>
      <c r="C37" s="89" t="s">
        <v>97</v>
      </c>
      <c r="D37" s="94"/>
      <c r="E37" s="91">
        <f>D38+D39+D40+D41+D42</f>
        <v>115947.31</v>
      </c>
      <c r="F37" s="15"/>
    </row>
    <row r="38" spans="2:13" s="137" customFormat="1">
      <c r="B38" s="66">
        <v>24101</v>
      </c>
      <c r="C38" s="17" t="s">
        <v>200</v>
      </c>
      <c r="D38" s="36">
        <v>72750</v>
      </c>
      <c r="E38" s="102"/>
      <c r="F38" s="15"/>
    </row>
    <row r="39" spans="2:13">
      <c r="B39" s="34">
        <v>24117</v>
      </c>
      <c r="C39" s="17" t="s">
        <v>44</v>
      </c>
      <c r="D39" s="35">
        <v>15788</v>
      </c>
      <c r="E39" s="31"/>
      <c r="F39" s="15"/>
    </row>
    <row r="40" spans="2:13">
      <c r="B40" s="34">
        <v>24119</v>
      </c>
      <c r="C40" s="17" t="s">
        <v>43</v>
      </c>
      <c r="D40" s="36">
        <v>24813.05</v>
      </c>
      <c r="E40" s="31"/>
      <c r="F40" s="15"/>
    </row>
    <row r="41" spans="2:13">
      <c r="B41" s="66">
        <v>24199</v>
      </c>
      <c r="C41" s="17" t="s">
        <v>77</v>
      </c>
      <c r="D41" s="37">
        <v>-33453.74</v>
      </c>
      <c r="E41" s="31"/>
      <c r="F41" s="15"/>
      <c r="G41" s="2"/>
      <c r="H41" s="1"/>
      <c r="I41" s="3"/>
      <c r="J41" s="3"/>
    </row>
    <row r="42" spans="2:13">
      <c r="B42" s="34">
        <v>24301</v>
      </c>
      <c r="C42" s="17" t="s">
        <v>200</v>
      </c>
      <c r="D42" s="36">
        <v>36050</v>
      </c>
      <c r="E42" s="7"/>
      <c r="F42" s="15"/>
      <c r="G42" s="34"/>
      <c r="H42" s="17"/>
      <c r="I42" s="38"/>
      <c r="J42" s="8"/>
    </row>
    <row r="43" spans="2:13">
      <c r="B43" s="34"/>
      <c r="C43" s="234" t="s">
        <v>252</v>
      </c>
      <c r="D43" s="234"/>
      <c r="E43" s="72">
        <f>+E37+E31+E12+E27</f>
        <v>150849.68</v>
      </c>
      <c r="F43" s="15"/>
      <c r="G43" s="40"/>
      <c r="H43" s="234" t="s">
        <v>10</v>
      </c>
      <c r="I43" s="234"/>
      <c r="J43" s="72">
        <f>J12+J23+J28+J36</f>
        <v>150849.68</v>
      </c>
      <c r="L43" s="68"/>
    </row>
    <row r="44" spans="2:13">
      <c r="B44" s="128"/>
      <c r="F44" s="15"/>
      <c r="L44" s="68"/>
    </row>
    <row r="45" spans="2:13">
      <c r="B45" s="111"/>
      <c r="C45" s="113"/>
      <c r="D45" s="114"/>
      <c r="E45" s="110"/>
      <c r="F45" s="15"/>
      <c r="G45" s="45"/>
      <c r="H45" s="47"/>
      <c r="I45" s="36"/>
      <c r="J45" s="129"/>
      <c r="L45" s="68"/>
    </row>
    <row r="46" spans="2:13">
      <c r="B46" s="135"/>
      <c r="C46" s="135"/>
      <c r="D46" s="135"/>
      <c r="E46" s="136" t="s">
        <v>91</v>
      </c>
      <c r="F46" s="135"/>
      <c r="G46" s="135"/>
      <c r="H46" s="135"/>
      <c r="I46" s="36"/>
      <c r="J46" s="129"/>
    </row>
    <row r="47" spans="2:13">
      <c r="B47" s="111"/>
      <c r="C47" s="113"/>
      <c r="D47" s="114"/>
      <c r="E47" s="112"/>
      <c r="F47" s="15"/>
      <c r="G47" s="45"/>
      <c r="H47" s="47"/>
      <c r="I47" s="36"/>
      <c r="J47" s="68"/>
    </row>
    <row r="48" spans="2:13">
      <c r="B48" s="111"/>
      <c r="C48" s="113"/>
      <c r="D48" s="114"/>
      <c r="E48" s="112"/>
      <c r="F48" s="15"/>
      <c r="G48" s="45"/>
      <c r="H48" s="47"/>
      <c r="I48" s="36"/>
    </row>
    <row r="49" spans="2:8">
      <c r="B49" s="110"/>
      <c r="C49" s="110"/>
      <c r="D49" s="110"/>
      <c r="E49" s="110"/>
      <c r="G49" s="6"/>
    </row>
    <row r="50" spans="2:8">
      <c r="C50" s="231"/>
      <c r="D50" s="231"/>
      <c r="H50" s="39"/>
    </row>
    <row r="51" spans="2:8">
      <c r="C51" s="228" t="s">
        <v>192</v>
      </c>
      <c r="D51" s="228"/>
      <c r="H51" s="196" t="s">
        <v>193</v>
      </c>
    </row>
    <row r="52" spans="2:8">
      <c r="C52" s="228" t="s">
        <v>112</v>
      </c>
      <c r="D52" s="228"/>
      <c r="H52" s="9" t="s">
        <v>197</v>
      </c>
    </row>
  </sheetData>
  <mergeCells count="11">
    <mergeCell ref="C51:D51"/>
    <mergeCell ref="C52:D52"/>
    <mergeCell ref="B1:J1"/>
    <mergeCell ref="B2:J2"/>
    <mergeCell ref="B8:E8"/>
    <mergeCell ref="G8:J8"/>
    <mergeCell ref="C50:D50"/>
    <mergeCell ref="C5:H5"/>
    <mergeCell ref="C4:H4"/>
    <mergeCell ref="C43:D43"/>
    <mergeCell ref="H43:I43"/>
  </mergeCells>
  <printOptions horizontalCentered="1"/>
  <pageMargins left="0.31496062992125984" right="0.31496062992125984" top="0.35433070866141736" bottom="0.35433070866141736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B1:M81"/>
  <sheetViews>
    <sheetView topLeftCell="A56" zoomScaleNormal="100" workbookViewId="0">
      <selection activeCell="C4" sqref="C4:I4"/>
    </sheetView>
  </sheetViews>
  <sheetFormatPr baseColWidth="10" defaultColWidth="11.42578125" defaultRowHeight="15"/>
  <cols>
    <col min="1" max="1" width="0.140625" customWidth="1"/>
    <col min="2" max="2" width="15.140625" customWidth="1"/>
    <col min="3" max="3" width="37.28515625" customWidth="1"/>
    <col min="4" max="4" width="12.7109375" customWidth="1"/>
    <col min="5" max="5" width="10.7109375" customWidth="1"/>
    <col min="6" max="6" width="2.140625" customWidth="1"/>
    <col min="7" max="7" width="11.140625" customWidth="1"/>
    <col min="8" max="8" width="32.42578125" customWidth="1"/>
    <col min="9" max="9" width="10.42578125" customWidth="1"/>
    <col min="10" max="10" width="10.7109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</row>
    <row r="2" spans="2:11">
      <c r="B2" s="229" t="s">
        <v>114</v>
      </c>
      <c r="C2" s="229"/>
      <c r="D2" s="229"/>
      <c r="E2" s="229"/>
      <c r="F2" s="229"/>
      <c r="G2" s="229"/>
      <c r="H2" s="229"/>
      <c r="I2" s="229"/>
      <c r="J2" s="229"/>
    </row>
    <row r="3" spans="2:11">
      <c r="B3" s="229" t="s">
        <v>190</v>
      </c>
      <c r="C3" s="229"/>
      <c r="D3" s="229"/>
      <c r="E3" s="229"/>
      <c r="F3" s="229"/>
      <c r="G3" s="229"/>
      <c r="H3" s="229"/>
      <c r="I3" s="229"/>
      <c r="J3" s="229"/>
      <c r="K3" s="126"/>
    </row>
    <row r="4" spans="2:11">
      <c r="B4" s="204"/>
      <c r="C4" s="233" t="s">
        <v>246</v>
      </c>
      <c r="D4" s="233"/>
      <c r="E4" s="233"/>
      <c r="F4" s="233"/>
      <c r="G4" s="233"/>
      <c r="H4" s="233"/>
      <c r="I4" s="233"/>
      <c r="J4" s="204"/>
    </row>
    <row r="5" spans="2:11">
      <c r="B5" s="49"/>
      <c r="C5" s="132" t="s">
        <v>91</v>
      </c>
      <c r="D5" s="49"/>
      <c r="E5" s="134"/>
      <c r="F5" s="49"/>
      <c r="G5" s="49"/>
      <c r="H5" s="49"/>
      <c r="I5" s="49"/>
      <c r="J5" s="49"/>
    </row>
    <row r="6" spans="2:11">
      <c r="B6" s="1"/>
      <c r="C6" s="1"/>
      <c r="D6" s="1"/>
      <c r="E6" s="1"/>
      <c r="F6" s="1"/>
      <c r="G6" s="1"/>
      <c r="H6" s="1"/>
      <c r="I6" s="1"/>
      <c r="J6" s="1"/>
    </row>
    <row r="7" spans="2:11" s="137" customFormat="1">
      <c r="B7" s="1"/>
      <c r="C7" s="1"/>
      <c r="D7" s="1"/>
      <c r="E7" s="1"/>
      <c r="F7" s="1"/>
      <c r="G7" s="1"/>
      <c r="H7" s="1"/>
      <c r="I7" s="1"/>
      <c r="J7" s="1"/>
    </row>
    <row r="8" spans="2:11" ht="16.5">
      <c r="B8" s="230" t="s">
        <v>11</v>
      </c>
      <c r="C8" s="230"/>
      <c r="D8" s="230"/>
      <c r="E8" s="230"/>
      <c r="F8" s="16"/>
      <c r="G8" s="230" t="s">
        <v>196</v>
      </c>
      <c r="H8" s="230"/>
      <c r="I8" s="230"/>
      <c r="J8" s="230"/>
    </row>
    <row r="9" spans="2:11">
      <c r="B9" s="235" t="s">
        <v>102</v>
      </c>
      <c r="C9" s="235" t="s">
        <v>0</v>
      </c>
      <c r="D9" s="235" t="s">
        <v>3</v>
      </c>
      <c r="E9" s="70" t="s">
        <v>1</v>
      </c>
      <c r="F9" s="16"/>
      <c r="G9" s="235" t="s">
        <v>102</v>
      </c>
      <c r="H9" s="235" t="s">
        <v>0</v>
      </c>
      <c r="I9" s="235" t="s">
        <v>3</v>
      </c>
      <c r="J9" s="70" t="s">
        <v>1</v>
      </c>
    </row>
    <row r="10" spans="2:11" ht="15.75" thickBot="1">
      <c r="B10" s="236"/>
      <c r="C10" s="236"/>
      <c r="D10" s="236"/>
      <c r="E10" s="71" t="s">
        <v>2</v>
      </c>
      <c r="F10" s="16"/>
      <c r="G10" s="236"/>
      <c r="H10" s="236"/>
      <c r="I10" s="236"/>
      <c r="J10" s="71" t="s">
        <v>2</v>
      </c>
    </row>
    <row r="11" spans="2:11" ht="15.75" thickTop="1">
      <c r="B11" s="2"/>
      <c r="C11" s="1"/>
      <c r="D11" s="3"/>
      <c r="E11" s="3"/>
      <c r="F11" s="16"/>
      <c r="G11" s="1"/>
      <c r="H11" s="1"/>
      <c r="I11" s="1"/>
      <c r="J11" s="1"/>
    </row>
    <row r="12" spans="2:11">
      <c r="B12" s="95">
        <v>833</v>
      </c>
      <c r="C12" s="96" t="s">
        <v>9</v>
      </c>
      <c r="D12" s="97"/>
      <c r="E12" s="99">
        <f>D13+D16+D18+D21+D24+D25</f>
        <v>60403.780000000006</v>
      </c>
      <c r="F12" s="16"/>
      <c r="G12" s="95">
        <v>856</v>
      </c>
      <c r="H12" s="96" t="s">
        <v>15</v>
      </c>
      <c r="I12" s="98"/>
      <c r="J12" s="99">
        <f>+I14</f>
        <v>57803.78</v>
      </c>
    </row>
    <row r="13" spans="2:11">
      <c r="B13" s="40">
        <v>83301</v>
      </c>
      <c r="C13" s="52" t="s">
        <v>123</v>
      </c>
      <c r="D13" s="105">
        <v>41619.29</v>
      </c>
      <c r="E13" s="43"/>
      <c r="F13" s="15"/>
      <c r="G13" s="40">
        <v>85605</v>
      </c>
      <c r="H13" s="52" t="s">
        <v>103</v>
      </c>
      <c r="I13" s="105">
        <v>57803.78</v>
      </c>
      <c r="J13" s="43"/>
    </row>
    <row r="14" spans="2:11">
      <c r="B14" s="40">
        <v>83301001</v>
      </c>
      <c r="C14" s="52" t="s">
        <v>13</v>
      </c>
      <c r="D14" s="53">
        <v>40522.01</v>
      </c>
      <c r="E14" s="43"/>
      <c r="F14" s="15"/>
      <c r="G14" s="2">
        <v>85605896</v>
      </c>
      <c r="H14" s="1" t="s">
        <v>17</v>
      </c>
      <c r="I14" s="106">
        <v>57803.78</v>
      </c>
      <c r="J14" s="43"/>
    </row>
    <row r="15" spans="2:11" s="137" customFormat="1">
      <c r="B15" s="2">
        <v>83301005</v>
      </c>
      <c r="C15" s="1" t="s">
        <v>124</v>
      </c>
      <c r="D15" s="11">
        <v>1097.28</v>
      </c>
      <c r="E15" s="43"/>
      <c r="F15" s="15"/>
      <c r="G15" s="2"/>
      <c r="H15" s="1"/>
      <c r="I15" s="119"/>
      <c r="J15" s="43"/>
    </row>
    <row r="16" spans="2:11">
      <c r="B16" s="40">
        <v>83303</v>
      </c>
      <c r="C16" s="52" t="s">
        <v>12</v>
      </c>
      <c r="D16" s="105">
        <v>7982.05</v>
      </c>
      <c r="E16" s="65"/>
      <c r="F16" s="16"/>
      <c r="G16" s="95">
        <v>858</v>
      </c>
      <c r="H16" s="96" t="s">
        <v>130</v>
      </c>
      <c r="I16" s="98"/>
      <c r="J16" s="99">
        <f>SUM(I18:I21)</f>
        <v>50802.46</v>
      </c>
    </row>
    <row r="17" spans="2:13" s="137" customFormat="1">
      <c r="B17" s="40">
        <v>83303001</v>
      </c>
      <c r="C17" s="52" t="s">
        <v>13</v>
      </c>
      <c r="D17" s="53">
        <v>7982.05</v>
      </c>
      <c r="E17" s="65"/>
      <c r="F17" s="16"/>
      <c r="G17" s="95"/>
      <c r="H17" s="96"/>
      <c r="I17" s="98"/>
      <c r="J17" s="99"/>
    </row>
    <row r="18" spans="2:13">
      <c r="B18" s="40">
        <v>83307</v>
      </c>
      <c r="C18" s="52" t="s">
        <v>104</v>
      </c>
      <c r="D18" s="53">
        <v>4033.96</v>
      </c>
      <c r="E18" s="26"/>
      <c r="F18" s="16"/>
      <c r="G18" s="2">
        <v>85801</v>
      </c>
      <c r="H18" s="1" t="s">
        <v>131</v>
      </c>
      <c r="I18" s="3">
        <v>7850</v>
      </c>
      <c r="J18" s="3"/>
      <c r="M18" s="118"/>
    </row>
    <row r="19" spans="2:13">
      <c r="B19" s="2">
        <v>83307001</v>
      </c>
      <c r="C19" s="1" t="s">
        <v>167</v>
      </c>
      <c r="D19" s="11">
        <v>3353.96</v>
      </c>
      <c r="E19" s="26"/>
      <c r="F19" s="16"/>
      <c r="G19" s="2">
        <v>85803</v>
      </c>
      <c r="H19" s="1" t="s">
        <v>154</v>
      </c>
      <c r="I19" s="3">
        <v>5475</v>
      </c>
      <c r="J19" s="3"/>
    </row>
    <row r="20" spans="2:13">
      <c r="B20" s="2">
        <v>83307002</v>
      </c>
      <c r="C20" s="1" t="s">
        <v>14</v>
      </c>
      <c r="D20" s="3">
        <v>680</v>
      </c>
      <c r="E20" s="43"/>
      <c r="F20" s="16"/>
      <c r="G20" s="2">
        <v>85805</v>
      </c>
      <c r="H20" s="1" t="s">
        <v>156</v>
      </c>
      <c r="I20" s="3">
        <v>8137</v>
      </c>
      <c r="J20" s="3"/>
    </row>
    <row r="21" spans="2:13">
      <c r="B21" s="40">
        <v>83309</v>
      </c>
      <c r="C21" s="52" t="s">
        <v>105</v>
      </c>
      <c r="D21" s="105">
        <v>3168.48</v>
      </c>
      <c r="E21" s="26"/>
      <c r="F21" s="16"/>
      <c r="G21" s="2">
        <v>85807</v>
      </c>
      <c r="H21" s="1" t="s">
        <v>132</v>
      </c>
      <c r="I21" s="3">
        <v>29340.46</v>
      </c>
      <c r="J21" s="3"/>
    </row>
    <row r="22" spans="2:13">
      <c r="B22" s="2">
        <v>83309001</v>
      </c>
      <c r="C22" s="1" t="s">
        <v>167</v>
      </c>
      <c r="D22" s="11">
        <v>2628.48</v>
      </c>
      <c r="E22" s="26"/>
      <c r="F22" s="16"/>
    </row>
    <row r="23" spans="2:13">
      <c r="B23" s="2">
        <v>83309002</v>
      </c>
      <c r="C23" s="1" t="s">
        <v>14</v>
      </c>
      <c r="D23" s="11">
        <v>540</v>
      </c>
      <c r="E23" s="43"/>
      <c r="F23" s="16"/>
      <c r="G23" s="2"/>
      <c r="H23" s="1"/>
      <c r="I23" s="3"/>
      <c r="J23" s="3"/>
    </row>
    <row r="24" spans="2:13" s="137" customFormat="1">
      <c r="B24" s="2">
        <v>83313001</v>
      </c>
      <c r="C24" s="1" t="s">
        <v>244</v>
      </c>
      <c r="D24" s="11">
        <v>0</v>
      </c>
      <c r="E24" s="43"/>
      <c r="F24" s="16"/>
      <c r="G24" s="2"/>
      <c r="H24" s="1"/>
      <c r="I24" s="3"/>
      <c r="J24" s="3"/>
    </row>
    <row r="25" spans="2:13">
      <c r="B25" s="40">
        <v>83317</v>
      </c>
      <c r="C25" s="52" t="s">
        <v>125</v>
      </c>
      <c r="D25" s="105">
        <v>3600</v>
      </c>
      <c r="E25" s="26"/>
      <c r="F25" s="16"/>
      <c r="G25" s="95">
        <v>859</v>
      </c>
      <c r="H25" s="96" t="s">
        <v>133</v>
      </c>
      <c r="I25" s="98"/>
      <c r="J25" s="99">
        <f>SUM(I26:I28)</f>
        <v>318.93</v>
      </c>
    </row>
    <row r="26" spans="2:13">
      <c r="B26" s="2">
        <v>83317099</v>
      </c>
      <c r="C26" s="1" t="s">
        <v>126</v>
      </c>
      <c r="D26" s="4">
        <v>3600</v>
      </c>
      <c r="E26" s="26"/>
      <c r="F26" s="16"/>
      <c r="G26" s="2">
        <v>85909</v>
      </c>
      <c r="H26" s="1" t="s">
        <v>173</v>
      </c>
      <c r="I26" s="3">
        <v>0</v>
      </c>
      <c r="J26" s="3"/>
    </row>
    <row r="27" spans="2:13">
      <c r="E27" s="26"/>
      <c r="F27" s="16"/>
      <c r="G27" s="2">
        <v>85955</v>
      </c>
      <c r="H27" s="1" t="s">
        <v>134</v>
      </c>
      <c r="I27" s="3">
        <v>318.93</v>
      </c>
      <c r="J27" s="3"/>
    </row>
    <row r="28" spans="2:13">
      <c r="B28" s="2"/>
      <c r="C28" s="1"/>
      <c r="D28" s="3"/>
      <c r="E28" s="26"/>
      <c r="F28" s="16"/>
      <c r="G28" s="2"/>
      <c r="H28" s="1"/>
      <c r="I28" s="3"/>
      <c r="J28" s="3"/>
    </row>
    <row r="29" spans="2:13">
      <c r="B29" s="95">
        <v>834</v>
      </c>
      <c r="C29" s="96" t="s">
        <v>75</v>
      </c>
      <c r="D29" s="97"/>
      <c r="E29" s="99">
        <f>SUM(D30:D44)</f>
        <v>26236.589999999997</v>
      </c>
      <c r="F29" s="16"/>
      <c r="G29" s="2"/>
      <c r="H29" s="1"/>
      <c r="I29" s="3"/>
      <c r="J29" s="3"/>
      <c r="L29" s="118"/>
    </row>
    <row r="30" spans="2:13">
      <c r="B30" s="2">
        <v>83401</v>
      </c>
      <c r="C30" s="1" t="s">
        <v>45</v>
      </c>
      <c r="D30" s="53">
        <v>1010.69</v>
      </c>
      <c r="E30" s="26"/>
      <c r="F30" s="16"/>
      <c r="G30" s="2"/>
      <c r="H30" s="1"/>
      <c r="I30" s="3"/>
      <c r="J30" s="3"/>
    </row>
    <row r="31" spans="2:13">
      <c r="B31" s="2">
        <v>83403</v>
      </c>
      <c r="C31" s="1" t="s">
        <v>99</v>
      </c>
      <c r="D31" s="53">
        <v>2</v>
      </c>
      <c r="E31" s="26"/>
      <c r="F31" s="16"/>
      <c r="G31" s="2"/>
      <c r="H31" s="1"/>
      <c r="I31" s="3"/>
      <c r="J31" s="3"/>
      <c r="L31" s="118"/>
    </row>
    <row r="32" spans="2:13">
      <c r="B32" s="2">
        <v>83405</v>
      </c>
      <c r="C32" s="1" t="s">
        <v>41</v>
      </c>
      <c r="D32" s="53">
        <v>1608.57</v>
      </c>
      <c r="E32" s="3"/>
      <c r="F32" s="16"/>
      <c r="G32" s="2"/>
      <c r="H32" s="1"/>
      <c r="I32" s="3"/>
      <c r="J32" s="3"/>
    </row>
    <row r="33" spans="2:10">
      <c r="B33" s="2">
        <v>83407</v>
      </c>
      <c r="C33" s="1" t="s">
        <v>83</v>
      </c>
      <c r="D33" s="53">
        <v>0</v>
      </c>
      <c r="E33" s="3"/>
      <c r="F33" s="16"/>
      <c r="G33" s="2"/>
      <c r="H33" s="1"/>
      <c r="I33" s="3"/>
      <c r="J33" s="3"/>
    </row>
    <row r="34" spans="2:10">
      <c r="B34" s="2">
        <v>83409</v>
      </c>
      <c r="C34" s="1" t="s">
        <v>46</v>
      </c>
      <c r="D34" s="53">
        <v>1028.81</v>
      </c>
      <c r="E34" s="3"/>
      <c r="F34" s="16"/>
      <c r="G34" s="2"/>
      <c r="H34" s="1"/>
      <c r="I34" s="3"/>
      <c r="J34" s="3"/>
    </row>
    <row r="35" spans="2:10">
      <c r="B35" s="2">
        <v>83411</v>
      </c>
      <c r="C35" s="1" t="s">
        <v>160</v>
      </c>
      <c r="D35" s="53">
        <v>200.64</v>
      </c>
      <c r="E35" s="3"/>
      <c r="F35" s="16"/>
      <c r="G35" s="2"/>
      <c r="H35" s="1"/>
      <c r="I35" s="3"/>
      <c r="J35" s="3"/>
    </row>
    <row r="36" spans="2:10">
      <c r="B36" s="2">
        <v>83413</v>
      </c>
      <c r="C36" s="1" t="s">
        <v>40</v>
      </c>
      <c r="D36" s="53">
        <v>3637.73</v>
      </c>
      <c r="E36" s="3"/>
      <c r="F36" s="16"/>
      <c r="G36" s="2"/>
      <c r="H36" s="1"/>
      <c r="I36" s="3"/>
      <c r="J36" s="3"/>
    </row>
    <row r="37" spans="2:10">
      <c r="B37" s="2">
        <v>83415</v>
      </c>
      <c r="C37" s="1" t="s">
        <v>47</v>
      </c>
      <c r="D37" s="119">
        <v>543.66</v>
      </c>
      <c r="E37" s="3"/>
      <c r="F37" s="16"/>
      <c r="G37" s="2"/>
      <c r="H37" s="1"/>
      <c r="I37" s="3"/>
      <c r="J37" s="3"/>
    </row>
    <row r="38" spans="2:10">
      <c r="B38" s="2">
        <v>83417</v>
      </c>
      <c r="C38" s="1" t="s">
        <v>84</v>
      </c>
      <c r="D38" s="119">
        <v>2078.65</v>
      </c>
      <c r="E38" s="3"/>
      <c r="F38" s="16"/>
      <c r="G38" s="2"/>
      <c r="H38" s="1"/>
      <c r="I38" s="3"/>
      <c r="J38" s="3"/>
    </row>
    <row r="39" spans="2:10">
      <c r="B39" s="2">
        <v>83419</v>
      </c>
      <c r="C39" s="1" t="s">
        <v>48</v>
      </c>
      <c r="D39" s="119">
        <v>20</v>
      </c>
      <c r="E39" s="3"/>
      <c r="F39" s="16"/>
      <c r="G39" s="2"/>
      <c r="H39" s="1"/>
      <c r="I39" s="3"/>
      <c r="J39" s="3"/>
    </row>
    <row r="40" spans="2:10">
      <c r="B40" s="2">
        <v>83421</v>
      </c>
      <c r="C40" s="1" t="s">
        <v>42</v>
      </c>
      <c r="D40" s="119">
        <v>3448.73</v>
      </c>
      <c r="E40" s="3"/>
      <c r="F40" s="16"/>
      <c r="G40" s="2"/>
      <c r="H40" s="1"/>
      <c r="I40" s="3"/>
      <c r="J40" s="3"/>
    </row>
    <row r="41" spans="2:10">
      <c r="B41" s="2">
        <v>83423</v>
      </c>
      <c r="C41" s="1" t="s">
        <v>49</v>
      </c>
      <c r="D41" s="119">
        <v>7138.76</v>
      </c>
      <c r="E41" s="3"/>
      <c r="F41" s="16"/>
      <c r="G41" s="2"/>
      <c r="H41" s="1"/>
      <c r="I41" s="3"/>
      <c r="J41" s="3"/>
    </row>
    <row r="42" spans="2:10">
      <c r="B42" s="2">
        <v>83425</v>
      </c>
      <c r="C42" s="1" t="s">
        <v>106</v>
      </c>
      <c r="D42" s="119">
        <v>5200</v>
      </c>
      <c r="E42" s="3"/>
      <c r="F42" s="16"/>
      <c r="G42" s="2"/>
      <c r="H42" s="1"/>
      <c r="I42" s="3"/>
      <c r="J42" s="3"/>
    </row>
    <row r="43" spans="2:10">
      <c r="B43" s="2">
        <v>83427</v>
      </c>
      <c r="C43" s="1" t="s">
        <v>72</v>
      </c>
      <c r="D43" s="119">
        <v>318.35000000000002</v>
      </c>
      <c r="E43" s="3"/>
      <c r="F43" s="16"/>
      <c r="G43" s="2"/>
      <c r="H43" s="1"/>
      <c r="I43" s="3"/>
      <c r="J43" s="3"/>
    </row>
    <row r="44" spans="2:10">
      <c r="B44" s="2">
        <v>83429</v>
      </c>
      <c r="C44" s="1" t="s">
        <v>111</v>
      </c>
      <c r="D44" s="106">
        <v>0</v>
      </c>
      <c r="E44" s="3"/>
      <c r="F44" s="16"/>
      <c r="G44" s="2"/>
      <c r="H44" s="3"/>
      <c r="I44" s="3"/>
      <c r="J44" s="3"/>
    </row>
    <row r="45" spans="2:10">
      <c r="B45" s="2"/>
      <c r="C45" s="1"/>
      <c r="D45" s="3"/>
      <c r="E45" s="3"/>
      <c r="F45" s="16"/>
      <c r="G45" s="2"/>
      <c r="H45" s="1"/>
      <c r="I45" s="3"/>
      <c r="J45" s="3"/>
    </row>
    <row r="46" spans="2:10">
      <c r="B46" s="95">
        <v>835</v>
      </c>
      <c r="C46" s="96" t="s">
        <v>50</v>
      </c>
      <c r="D46" s="97"/>
      <c r="E46" s="99">
        <v>0</v>
      </c>
      <c r="F46" s="16"/>
      <c r="G46" s="2"/>
      <c r="H46" s="1"/>
      <c r="I46" s="3"/>
      <c r="J46" s="3"/>
    </row>
    <row r="47" spans="2:10">
      <c r="B47" s="2">
        <v>83501</v>
      </c>
      <c r="C47" s="1" t="s">
        <v>100</v>
      </c>
      <c r="D47" s="3">
        <v>0</v>
      </c>
      <c r="E47" s="26"/>
      <c r="F47" s="16"/>
      <c r="G47" s="2"/>
      <c r="H47" s="1"/>
      <c r="I47" s="3"/>
      <c r="J47" s="3"/>
    </row>
    <row r="48" spans="2:10">
      <c r="B48" s="2">
        <v>83507</v>
      </c>
      <c r="C48" s="1" t="s">
        <v>101</v>
      </c>
      <c r="D48" s="11">
        <v>0</v>
      </c>
      <c r="E48" s="26"/>
      <c r="F48" s="16"/>
      <c r="G48" s="2"/>
      <c r="H48" s="1"/>
      <c r="I48" s="3"/>
      <c r="J48" s="3"/>
    </row>
    <row r="49" spans="2:10">
      <c r="B49" s="2">
        <v>835070</v>
      </c>
      <c r="C49" s="1" t="s">
        <v>161</v>
      </c>
      <c r="D49" s="11">
        <v>0</v>
      </c>
      <c r="E49" s="26"/>
      <c r="F49" s="16"/>
      <c r="G49" s="2"/>
      <c r="H49" s="1"/>
      <c r="I49" s="3"/>
      <c r="J49" s="3"/>
    </row>
    <row r="50" spans="2:10">
      <c r="B50" s="2">
        <v>835070</v>
      </c>
      <c r="C50" s="1" t="s">
        <v>162</v>
      </c>
      <c r="D50" s="11">
        <v>0</v>
      </c>
      <c r="E50" s="26"/>
      <c r="F50" s="16"/>
      <c r="G50" s="2"/>
      <c r="H50" s="1"/>
      <c r="I50" s="3"/>
      <c r="J50" s="3"/>
    </row>
    <row r="51" spans="2:10">
      <c r="B51" s="2">
        <v>83513</v>
      </c>
      <c r="C51" s="1" t="s">
        <v>110</v>
      </c>
      <c r="D51" s="4">
        <v>0</v>
      </c>
      <c r="E51" s="26"/>
      <c r="F51" s="16"/>
      <c r="G51" s="2"/>
      <c r="H51" s="1"/>
      <c r="I51" s="3"/>
      <c r="J51" s="3"/>
    </row>
    <row r="52" spans="2:10">
      <c r="B52" s="2"/>
      <c r="C52" s="1"/>
      <c r="D52" s="11"/>
      <c r="E52" s="26"/>
      <c r="F52" s="16"/>
      <c r="G52" s="2"/>
      <c r="H52" s="1"/>
      <c r="I52" s="3"/>
      <c r="J52" s="3"/>
    </row>
    <row r="53" spans="2:10">
      <c r="B53" s="95">
        <v>836</v>
      </c>
      <c r="C53" s="96" t="s">
        <v>28</v>
      </c>
      <c r="D53" s="97"/>
      <c r="E53" s="93">
        <f>SUM(D54:D55)</f>
        <v>0</v>
      </c>
      <c r="F53" s="16"/>
      <c r="G53" s="2"/>
      <c r="H53" s="1"/>
      <c r="I53" s="3"/>
      <c r="J53" s="3"/>
    </row>
    <row r="54" spans="2:10">
      <c r="B54" s="2">
        <v>83601</v>
      </c>
      <c r="C54" s="1" t="s">
        <v>78</v>
      </c>
      <c r="D54" s="11">
        <v>0</v>
      </c>
      <c r="E54" s="26"/>
      <c r="F54" s="16"/>
      <c r="G54" s="2"/>
      <c r="H54" s="1"/>
      <c r="I54" s="3"/>
      <c r="J54" s="3"/>
    </row>
    <row r="55" spans="2:10">
      <c r="B55" s="2">
        <v>83603</v>
      </c>
      <c r="C55" s="1" t="s">
        <v>144</v>
      </c>
      <c r="D55" s="4"/>
      <c r="E55" s="26"/>
      <c r="F55" s="16"/>
      <c r="G55" s="2"/>
      <c r="H55" s="1"/>
      <c r="I55" s="3"/>
      <c r="J55" s="3"/>
    </row>
    <row r="56" spans="2:10">
      <c r="B56" s="2"/>
      <c r="C56" s="1"/>
      <c r="D56" s="11"/>
      <c r="E56" s="26"/>
      <c r="F56" s="16"/>
      <c r="G56" s="2"/>
      <c r="H56" s="1"/>
      <c r="I56" s="3"/>
      <c r="J56" s="3"/>
    </row>
    <row r="57" spans="2:10">
      <c r="B57" s="95">
        <v>838</v>
      </c>
      <c r="C57" s="96" t="s">
        <v>79</v>
      </c>
      <c r="D57" s="97"/>
      <c r="E57" s="99">
        <f>SUM(D58:D60)</f>
        <v>0</v>
      </c>
      <c r="F57" s="16"/>
      <c r="G57" s="2"/>
      <c r="H57" s="1"/>
      <c r="I57" s="3"/>
      <c r="J57" s="3"/>
    </row>
    <row r="58" spans="2:10">
      <c r="B58" s="2">
        <v>83801</v>
      </c>
      <c r="C58" s="1" t="s">
        <v>79</v>
      </c>
      <c r="D58" s="11">
        <v>0</v>
      </c>
      <c r="E58" s="3"/>
      <c r="F58" s="16"/>
      <c r="G58" s="2"/>
      <c r="H58" s="1"/>
      <c r="I58" s="3"/>
      <c r="J58" s="3"/>
    </row>
    <row r="59" spans="2:10">
      <c r="B59" s="2">
        <v>83806</v>
      </c>
      <c r="C59" s="1" t="s">
        <v>170</v>
      </c>
      <c r="D59" s="11">
        <v>0</v>
      </c>
      <c r="E59" s="3"/>
      <c r="F59" s="16"/>
      <c r="G59" s="2"/>
      <c r="H59" s="1"/>
      <c r="I59" s="3"/>
      <c r="J59" s="3"/>
    </row>
    <row r="60" spans="2:10">
      <c r="B60" s="2">
        <v>83815</v>
      </c>
      <c r="C60" s="1" t="s">
        <v>127</v>
      </c>
      <c r="D60" s="4">
        <v>0</v>
      </c>
      <c r="E60" s="3"/>
      <c r="F60" s="16"/>
      <c r="G60" s="2"/>
      <c r="H60" s="1"/>
      <c r="I60" s="3"/>
      <c r="J60" s="3"/>
    </row>
    <row r="61" spans="2:10">
      <c r="B61" s="2"/>
      <c r="C61" s="1"/>
      <c r="D61" s="3"/>
      <c r="E61" s="3"/>
      <c r="F61" s="16"/>
      <c r="G61" s="2"/>
      <c r="H61" s="238" t="s">
        <v>80</v>
      </c>
      <c r="I61" s="239"/>
      <c r="J61" s="72">
        <f>SUM(J12:J60)</f>
        <v>108925.16999999998</v>
      </c>
    </row>
    <row r="62" spans="2:10">
      <c r="B62" s="95">
        <v>839</v>
      </c>
      <c r="C62" s="96" t="s">
        <v>128</v>
      </c>
      <c r="D62" s="97"/>
      <c r="E62" s="99">
        <f>SUM(D63:D64)</f>
        <v>507.9</v>
      </c>
      <c r="F62" s="16"/>
      <c r="G62" s="2"/>
    </row>
    <row r="63" spans="2:10">
      <c r="B63" s="2">
        <v>83955</v>
      </c>
      <c r="C63" s="1" t="s">
        <v>129</v>
      </c>
      <c r="D63" s="53">
        <v>507.9</v>
      </c>
      <c r="E63" s="127"/>
      <c r="F63" s="16"/>
      <c r="G63" s="2"/>
    </row>
    <row r="64" spans="2:10">
      <c r="B64" s="2"/>
      <c r="C64" s="1" t="s">
        <v>54</v>
      </c>
      <c r="D64" s="26">
        <v>0</v>
      </c>
      <c r="E64" s="46">
        <v>21776.9</v>
      </c>
      <c r="F64" s="16"/>
      <c r="G64" s="2"/>
      <c r="H64" s="1" t="s">
        <v>54</v>
      </c>
      <c r="I64" s="46"/>
      <c r="J64" s="46"/>
    </row>
    <row r="65" spans="2:10">
      <c r="B65" s="2"/>
      <c r="C65" s="1"/>
      <c r="D65" s="3"/>
      <c r="E65" s="1"/>
      <c r="F65" s="3"/>
      <c r="G65" s="1"/>
      <c r="H65" s="3"/>
      <c r="I65" s="1"/>
      <c r="J65" s="3"/>
    </row>
    <row r="66" spans="2:10">
      <c r="B66" s="2"/>
      <c r="C66" s="234" t="s">
        <v>73</v>
      </c>
      <c r="D66" s="234"/>
      <c r="E66" s="72">
        <f>SUM(E12:E64)</f>
        <v>108925.16999999998</v>
      </c>
      <c r="F66" s="3"/>
      <c r="G66" s="1"/>
      <c r="H66" s="234" t="s">
        <v>74</v>
      </c>
      <c r="I66" s="234"/>
      <c r="J66" s="72">
        <f>SUM(J61:J64)</f>
        <v>108925.16999999998</v>
      </c>
    </row>
    <row r="67" spans="2:10">
      <c r="H67" s="14"/>
      <c r="I67" s="3"/>
      <c r="J67" s="3"/>
    </row>
    <row r="68" spans="2:10">
      <c r="B68" s="237" t="s">
        <v>85</v>
      </c>
      <c r="C68" s="237"/>
      <c r="D68" s="237"/>
      <c r="E68" s="237"/>
      <c r="F68" s="237"/>
      <c r="G68" s="237"/>
      <c r="H68" s="237"/>
    </row>
    <row r="69" spans="2:10">
      <c r="B69" s="121"/>
      <c r="C69" s="121"/>
      <c r="D69" s="121"/>
      <c r="E69" s="121"/>
      <c r="F69" s="121"/>
      <c r="G69" s="121"/>
      <c r="H69" s="121"/>
      <c r="I69" s="117"/>
      <c r="J69" s="116"/>
    </row>
    <row r="70" spans="2:10">
      <c r="B70" s="12"/>
      <c r="C70" s="12"/>
      <c r="D70" s="13"/>
      <c r="E70" s="116"/>
      <c r="G70" s="6"/>
      <c r="I70" s="68"/>
      <c r="J70" s="68"/>
    </row>
    <row r="71" spans="2:10">
      <c r="C71" s="231"/>
      <c r="D71" s="231"/>
      <c r="E71" s="116"/>
      <c r="H71" s="39"/>
      <c r="I71" s="39"/>
      <c r="J71" s="39"/>
    </row>
    <row r="72" spans="2:10">
      <c r="C72" s="228" t="s">
        <v>192</v>
      </c>
      <c r="D72" s="228"/>
      <c r="H72" s="240" t="s">
        <v>193</v>
      </c>
      <c r="I72" s="240"/>
      <c r="J72" s="240"/>
    </row>
    <row r="73" spans="2:10">
      <c r="C73" s="228" t="s">
        <v>112</v>
      </c>
      <c r="D73" s="228"/>
      <c r="H73" s="228" t="s">
        <v>197</v>
      </c>
      <c r="I73" s="228"/>
      <c r="J73" s="228"/>
    </row>
    <row r="76" spans="2:10">
      <c r="C76" t="s">
        <v>91</v>
      </c>
    </row>
    <row r="78" spans="2:10">
      <c r="E78" s="116"/>
    </row>
    <row r="80" spans="2:10">
      <c r="E80" s="68"/>
    </row>
    <row r="81" spans="5:5">
      <c r="E81" s="68"/>
    </row>
  </sheetData>
  <mergeCells count="20">
    <mergeCell ref="C72:D72"/>
    <mergeCell ref="C73:D73"/>
    <mergeCell ref="H61:I61"/>
    <mergeCell ref="H66:I66"/>
    <mergeCell ref="H72:J72"/>
    <mergeCell ref="H73:J73"/>
    <mergeCell ref="B2:J2"/>
    <mergeCell ref="B8:E8"/>
    <mergeCell ref="G8:J8"/>
    <mergeCell ref="C71:D71"/>
    <mergeCell ref="C4:I4"/>
    <mergeCell ref="I9:I10"/>
    <mergeCell ref="H9:H10"/>
    <mergeCell ref="G9:G10"/>
    <mergeCell ref="D9:D10"/>
    <mergeCell ref="C9:C10"/>
    <mergeCell ref="B9:B10"/>
    <mergeCell ref="C66:D66"/>
    <mergeCell ref="B68:H68"/>
    <mergeCell ref="B3:J3"/>
  </mergeCells>
  <printOptions horizontalCentered="1"/>
  <pageMargins left="0.31496062992125984" right="0.31496062992125984" top="0.15748031496062992" bottom="0.15748031496062992" header="0.31496062992125984" footer="0.31496062992125984"/>
  <pageSetup scale="55" orientation="landscape" r:id="rId1"/>
  <headerFooter>
    <oddFooter>&amp;C&amp;D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D47"/>
  <sheetViews>
    <sheetView tabSelected="1" topLeftCell="A13" workbookViewId="0">
      <selection activeCell="B26" sqref="B26"/>
    </sheetView>
  </sheetViews>
  <sheetFormatPr baseColWidth="10" defaultColWidth="11.42578125" defaultRowHeight="15"/>
  <cols>
    <col min="1" max="1" width="12.42578125" style="6" customWidth="1"/>
    <col min="2" max="2" width="74.5703125" customWidth="1"/>
    <col min="3" max="3" width="13.7109375" customWidth="1"/>
    <col min="4" max="4" width="13.85546875" customWidth="1"/>
  </cols>
  <sheetData>
    <row r="1" spans="1:4" s="137" customFormat="1">
      <c r="A1" s="6"/>
    </row>
    <row r="2" spans="1:4" s="137" customFormat="1">
      <c r="A2" s="6"/>
    </row>
    <row r="3" spans="1:4" s="137" customFormat="1">
      <c r="A3" s="241" t="s">
        <v>204</v>
      </c>
      <c r="B3" s="241"/>
      <c r="C3" s="241"/>
      <c r="D3" s="241"/>
    </row>
    <row r="4" spans="1:4" s="137" customFormat="1">
      <c r="A4" s="241" t="s">
        <v>232</v>
      </c>
      <c r="B4" s="241"/>
      <c r="C4" s="241"/>
      <c r="D4" s="241"/>
    </row>
    <row r="5" spans="1:4" s="137" customFormat="1">
      <c r="A5" s="241" t="s">
        <v>230</v>
      </c>
      <c r="B5" s="241"/>
      <c r="C5" s="241"/>
      <c r="D5" s="241"/>
    </row>
    <row r="6" spans="1:4" s="137" customFormat="1">
      <c r="A6" s="241" t="s">
        <v>250</v>
      </c>
      <c r="B6" s="241"/>
      <c r="C6" s="241"/>
      <c r="D6" s="241"/>
    </row>
    <row r="7" spans="1:4" s="137" customFormat="1">
      <c r="A7" s="213"/>
      <c r="B7" s="206"/>
      <c r="C7" s="206"/>
      <c r="D7" s="206"/>
    </row>
    <row r="8" spans="1:4" s="137" customFormat="1">
      <c r="A8" s="213"/>
      <c r="B8" s="206"/>
      <c r="C8" s="206"/>
      <c r="D8" s="206"/>
    </row>
    <row r="9" spans="1:4">
      <c r="A9" s="213"/>
      <c r="B9" s="206"/>
      <c r="C9" s="206"/>
      <c r="D9" s="206"/>
    </row>
    <row r="10" spans="1:4">
      <c r="A10" s="214" t="s">
        <v>102</v>
      </c>
      <c r="B10" s="214" t="s">
        <v>225</v>
      </c>
      <c r="C10" s="242" t="s">
        <v>226</v>
      </c>
      <c r="D10" s="242"/>
    </row>
    <row r="11" spans="1:4" s="137" customFormat="1">
      <c r="A11" s="214"/>
      <c r="B11" s="214"/>
      <c r="C11" s="216"/>
      <c r="D11" s="222">
        <f>C12</f>
        <v>57803.78</v>
      </c>
    </row>
    <row r="12" spans="1:4" s="137" customFormat="1" ht="15.75">
      <c r="A12" s="214"/>
      <c r="B12" s="215" t="s">
        <v>227</v>
      </c>
      <c r="C12" s="227">
        <v>57803.78</v>
      </c>
      <c r="D12" s="216"/>
    </row>
    <row r="13" spans="1:4">
      <c r="A13" s="216">
        <v>856</v>
      </c>
      <c r="B13" s="217" t="s">
        <v>233</v>
      </c>
      <c r="C13" s="218"/>
      <c r="D13" s="218"/>
    </row>
    <row r="14" spans="1:4">
      <c r="A14" s="216">
        <v>85605</v>
      </c>
      <c r="B14" s="217" t="s">
        <v>209</v>
      </c>
      <c r="C14" s="218"/>
      <c r="D14" s="218"/>
    </row>
    <row r="15" spans="1:4">
      <c r="A15" s="219" t="s">
        <v>234</v>
      </c>
      <c r="B15" s="217" t="s">
        <v>210</v>
      </c>
      <c r="C15" s="218"/>
      <c r="D15" s="218"/>
    </row>
    <row r="16" spans="1:4">
      <c r="A16" s="216"/>
      <c r="B16" s="217"/>
      <c r="C16" s="218"/>
      <c r="D16" s="218"/>
    </row>
    <row r="17" spans="1:4" s="137" customFormat="1">
      <c r="A17" s="216"/>
      <c r="B17" s="220" t="s">
        <v>228</v>
      </c>
      <c r="C17" s="218"/>
      <c r="D17" s="218">
        <f>D19+D28+D34+D40</f>
        <v>50802.46</v>
      </c>
    </row>
    <row r="18" spans="1:4" s="137" customFormat="1">
      <c r="A18" s="216"/>
      <c r="B18" s="220"/>
      <c r="C18" s="218"/>
      <c r="D18" s="218"/>
    </row>
    <row r="19" spans="1:4">
      <c r="A19" s="216">
        <v>858</v>
      </c>
      <c r="B19" s="217" t="s">
        <v>235</v>
      </c>
      <c r="C19" s="218"/>
      <c r="D19" s="218">
        <f>C22+C23+C24+C25+C26</f>
        <v>7850</v>
      </c>
    </row>
    <row r="20" spans="1:4" s="137" customFormat="1">
      <c r="A20" s="216">
        <v>85801</v>
      </c>
      <c r="B20" s="217" t="s">
        <v>131</v>
      </c>
      <c r="C20" s="218"/>
      <c r="D20" s="218"/>
    </row>
    <row r="21" spans="1:4">
      <c r="A21" s="216">
        <v>85801005</v>
      </c>
      <c r="B21" s="217" t="s">
        <v>236</v>
      </c>
      <c r="C21" s="218"/>
      <c r="D21" s="218"/>
    </row>
    <row r="22" spans="1:4" s="137" customFormat="1">
      <c r="A22" s="219" t="s">
        <v>237</v>
      </c>
      <c r="B22" s="217" t="s">
        <v>211</v>
      </c>
      <c r="C22" s="218">
        <v>610</v>
      </c>
      <c r="D22" s="218"/>
    </row>
    <row r="23" spans="1:4" s="137" customFormat="1">
      <c r="A23" s="219" t="s">
        <v>238</v>
      </c>
      <c r="B23" s="217" t="s">
        <v>212</v>
      </c>
      <c r="C23" s="218">
        <v>235</v>
      </c>
      <c r="D23" s="218"/>
    </row>
    <row r="24" spans="1:4" s="137" customFormat="1">
      <c r="A24" s="219" t="s">
        <v>239</v>
      </c>
      <c r="B24" s="217" t="s">
        <v>213</v>
      </c>
      <c r="C24" s="218">
        <v>2660</v>
      </c>
      <c r="D24" s="218"/>
    </row>
    <row r="25" spans="1:4" s="137" customFormat="1">
      <c r="A25" s="219" t="s">
        <v>240</v>
      </c>
      <c r="B25" s="217" t="s">
        <v>214</v>
      </c>
      <c r="C25" s="218">
        <v>25</v>
      </c>
      <c r="D25" s="218"/>
    </row>
    <row r="26" spans="1:4" s="137" customFormat="1">
      <c r="A26" s="219" t="s">
        <v>241</v>
      </c>
      <c r="B26" s="217" t="s">
        <v>231</v>
      </c>
      <c r="C26" s="218">
        <v>4320</v>
      </c>
      <c r="D26" s="218"/>
    </row>
    <row r="27" spans="1:4">
      <c r="A27" s="221"/>
      <c r="B27" s="217"/>
      <c r="C27" s="218"/>
      <c r="D27" s="218"/>
    </row>
    <row r="28" spans="1:4">
      <c r="A28" s="216">
        <v>85803</v>
      </c>
      <c r="B28" s="217" t="s">
        <v>154</v>
      </c>
      <c r="C28" s="218"/>
      <c r="D28" s="218">
        <f>C30+C31+C32</f>
        <v>5475</v>
      </c>
    </row>
    <row r="29" spans="1:4">
      <c r="A29" s="216">
        <v>85803099</v>
      </c>
      <c r="B29" s="217" t="s">
        <v>155</v>
      </c>
      <c r="C29" s="218"/>
      <c r="D29" s="218"/>
    </row>
    <row r="30" spans="1:4" s="137" customFormat="1">
      <c r="A30" s="216">
        <v>8580309901</v>
      </c>
      <c r="B30" s="217" t="s">
        <v>215</v>
      </c>
      <c r="C30" s="218">
        <v>4175</v>
      </c>
      <c r="D30" s="218"/>
    </row>
    <row r="31" spans="1:4" s="137" customFormat="1">
      <c r="A31" s="216">
        <v>8580309902</v>
      </c>
      <c r="B31" s="217" t="s">
        <v>216</v>
      </c>
      <c r="C31" s="218">
        <v>1300</v>
      </c>
      <c r="D31" s="218"/>
    </row>
    <row r="32" spans="1:4" s="137" customFormat="1">
      <c r="A32" s="216">
        <v>8580309903</v>
      </c>
      <c r="B32" s="217" t="s">
        <v>217</v>
      </c>
      <c r="C32" s="218">
        <v>0</v>
      </c>
      <c r="D32" s="218"/>
    </row>
    <row r="33" spans="1:4" s="137" customFormat="1">
      <c r="A33" s="216"/>
      <c r="B33" s="217"/>
      <c r="C33" s="218"/>
      <c r="D33" s="218"/>
    </row>
    <row r="34" spans="1:4">
      <c r="A34" s="216">
        <v>85805</v>
      </c>
      <c r="B34" s="217" t="s">
        <v>242</v>
      </c>
      <c r="C34" s="218"/>
      <c r="D34" s="218">
        <f>C36+C37+C38</f>
        <v>8137</v>
      </c>
    </row>
    <row r="35" spans="1:4">
      <c r="A35" s="216">
        <v>8580599</v>
      </c>
      <c r="B35" s="217" t="s">
        <v>157</v>
      </c>
      <c r="C35" s="218"/>
      <c r="D35" s="218"/>
    </row>
    <row r="36" spans="1:4">
      <c r="A36" s="216">
        <v>858059901</v>
      </c>
      <c r="B36" s="217" t="s">
        <v>218</v>
      </c>
      <c r="C36" s="218">
        <v>4245</v>
      </c>
      <c r="D36" s="218"/>
    </row>
    <row r="37" spans="1:4">
      <c r="A37" s="216">
        <v>858059902</v>
      </c>
      <c r="B37" s="217" t="s">
        <v>219</v>
      </c>
      <c r="C37" s="218">
        <v>720</v>
      </c>
      <c r="D37" s="218"/>
    </row>
    <row r="38" spans="1:4">
      <c r="A38" s="216">
        <v>858059903</v>
      </c>
      <c r="B38" s="217" t="s">
        <v>220</v>
      </c>
      <c r="C38" s="218">
        <v>3172</v>
      </c>
      <c r="D38" s="218"/>
    </row>
    <row r="39" spans="1:4">
      <c r="A39" s="216"/>
      <c r="B39" s="217"/>
      <c r="C39" s="218"/>
      <c r="D39" s="218"/>
    </row>
    <row r="40" spans="1:4">
      <c r="A40" s="216">
        <v>85807</v>
      </c>
      <c r="B40" s="217" t="s">
        <v>158</v>
      </c>
      <c r="C40" s="218"/>
      <c r="D40" s="218">
        <f>C42+C43+C44+C45</f>
        <v>29340.46</v>
      </c>
    </row>
    <row r="41" spans="1:4">
      <c r="A41" s="216">
        <v>85807099</v>
      </c>
      <c r="B41" s="217" t="s">
        <v>159</v>
      </c>
      <c r="C41" s="218"/>
      <c r="D41" s="218"/>
    </row>
    <row r="42" spans="1:4">
      <c r="A42" s="216">
        <v>8580709901</v>
      </c>
      <c r="B42" s="217" t="s">
        <v>223</v>
      </c>
      <c r="C42" s="218">
        <v>5425</v>
      </c>
      <c r="D42" s="218"/>
    </row>
    <row r="43" spans="1:4" s="137" customFormat="1">
      <c r="A43" s="216">
        <v>8580709902</v>
      </c>
      <c r="B43" s="217" t="s">
        <v>224</v>
      </c>
      <c r="C43" s="218">
        <v>5366.46</v>
      </c>
      <c r="D43" s="218"/>
    </row>
    <row r="44" spans="1:4">
      <c r="A44" s="216">
        <v>8580709903</v>
      </c>
      <c r="B44" s="217" t="s">
        <v>221</v>
      </c>
      <c r="C44" s="218">
        <v>5200</v>
      </c>
      <c r="D44" s="218"/>
    </row>
    <row r="45" spans="1:4">
      <c r="A45" s="216">
        <v>8580709904</v>
      </c>
      <c r="B45" s="217" t="s">
        <v>222</v>
      </c>
      <c r="C45" s="218">
        <v>13349</v>
      </c>
      <c r="D45" s="218"/>
    </row>
    <row r="46" spans="1:4" ht="23.25" customHeight="1">
      <c r="A46" s="216"/>
      <c r="B46" s="220" t="s">
        <v>229</v>
      </c>
      <c r="C46" s="243">
        <f>D17+D11</f>
        <v>108606.23999999999</v>
      </c>
      <c r="D46" s="243"/>
    </row>
    <row r="47" spans="1:4">
      <c r="A47" s="213"/>
      <c r="B47" s="206"/>
      <c r="C47" s="206"/>
      <c r="D47" s="206"/>
    </row>
  </sheetData>
  <mergeCells count="6">
    <mergeCell ref="A3:D3"/>
    <mergeCell ref="A4:D4"/>
    <mergeCell ref="A5:D5"/>
    <mergeCell ref="C10:D10"/>
    <mergeCell ref="C46:D46"/>
    <mergeCell ref="A6:D6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ignoredErrors>
    <ignoredError sqref="A22:A2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3:I44"/>
  <sheetViews>
    <sheetView topLeftCell="A22" zoomScaleNormal="100" workbookViewId="0">
      <selection activeCell="D28" sqref="D28"/>
    </sheetView>
  </sheetViews>
  <sheetFormatPr baseColWidth="10" defaultColWidth="11.42578125" defaultRowHeight="15"/>
  <cols>
    <col min="1" max="1" width="7.7109375" customWidth="1"/>
    <col min="2" max="2" width="46.85546875" customWidth="1"/>
    <col min="3" max="3" width="14.42578125" customWidth="1"/>
    <col min="4" max="4" width="22.5703125" customWidth="1"/>
    <col min="5" max="5" width="6" customWidth="1"/>
    <col min="6" max="6" width="21" bestFit="1" customWidth="1"/>
    <col min="7" max="7" width="12.5703125" bestFit="1" customWidth="1"/>
    <col min="9" max="9" width="11.5703125" bestFit="1" customWidth="1"/>
  </cols>
  <sheetData>
    <row r="3" spans="2:5" s="137" customFormat="1"/>
    <row r="4" spans="2:5" s="137" customFormat="1"/>
    <row r="5" spans="2:5" s="137" customFormat="1"/>
    <row r="6" spans="2:5" s="137" customFormat="1"/>
    <row r="7" spans="2:5" s="137" customFormat="1"/>
    <row r="8" spans="2:5">
      <c r="B8" s="244" t="s">
        <v>113</v>
      </c>
      <c r="C8" s="244"/>
      <c r="D8" s="244"/>
      <c r="E8" s="244"/>
    </row>
    <row r="9" spans="2:5">
      <c r="B9" s="245" t="s">
        <v>198</v>
      </c>
      <c r="C9" s="245"/>
      <c r="D9" s="245"/>
      <c r="E9" s="245"/>
    </row>
    <row r="10" spans="2:5">
      <c r="B10" s="241" t="s">
        <v>246</v>
      </c>
      <c r="C10" s="241"/>
      <c r="D10" s="241"/>
      <c r="E10" s="241"/>
    </row>
    <row r="11" spans="2:5">
      <c r="B11" s="241" t="s">
        <v>61</v>
      </c>
      <c r="C11" s="241"/>
      <c r="D11" s="241"/>
      <c r="E11" s="241"/>
    </row>
    <row r="12" spans="2:5">
      <c r="B12" s="57"/>
      <c r="C12" s="57"/>
      <c r="D12" s="57"/>
      <c r="E12" s="57"/>
    </row>
    <row r="14" spans="2:5">
      <c r="B14" s="83" t="s">
        <v>62</v>
      </c>
      <c r="C14" s="73" t="s">
        <v>33</v>
      </c>
      <c r="D14" s="107" t="s">
        <v>63</v>
      </c>
      <c r="E14" s="54"/>
    </row>
    <row r="15" spans="2:5">
      <c r="B15" s="17"/>
      <c r="C15" s="18"/>
      <c r="D15" s="18"/>
      <c r="E15" s="20"/>
    </row>
    <row r="16" spans="2:5" ht="17.25">
      <c r="B16" s="22" t="s">
        <v>64</v>
      </c>
      <c r="C16" s="59">
        <f>C18</f>
        <v>17825.830000000002</v>
      </c>
      <c r="D16" s="59">
        <f>D18</f>
        <v>17825.830000000002</v>
      </c>
      <c r="E16" s="20"/>
    </row>
    <row r="17" spans="2:9">
      <c r="B17" s="22"/>
      <c r="C17" s="18"/>
      <c r="D17" s="18"/>
      <c r="E17" s="20"/>
    </row>
    <row r="18" spans="2:9">
      <c r="B18" s="17" t="s">
        <v>65</v>
      </c>
      <c r="C18" s="51">
        <v>17825.830000000002</v>
      </c>
      <c r="D18" s="51">
        <v>17825.830000000002</v>
      </c>
      <c r="E18" s="20"/>
    </row>
    <row r="19" spans="2:9">
      <c r="B19" s="17"/>
      <c r="C19" s="51"/>
      <c r="D19" s="51"/>
      <c r="E19" s="20"/>
    </row>
    <row r="20" spans="2:9">
      <c r="B20" s="17"/>
      <c r="C20" s="51"/>
      <c r="D20" s="51"/>
      <c r="E20" s="20"/>
    </row>
    <row r="21" spans="2:9" ht="17.25">
      <c r="B21" s="22" t="s">
        <v>66</v>
      </c>
      <c r="C21" s="59">
        <f>+C23-C25</f>
        <v>13020.350000000006</v>
      </c>
      <c r="D21" s="59">
        <f>+D23-D25</f>
        <v>20354.410000000003</v>
      </c>
      <c r="E21" s="20"/>
      <c r="F21" s="130"/>
    </row>
    <row r="22" spans="2:9">
      <c r="B22" s="17"/>
      <c r="C22" s="51"/>
      <c r="D22" s="51"/>
      <c r="E22" s="20"/>
    </row>
    <row r="23" spans="2:9">
      <c r="B23" s="17" t="s">
        <v>67</v>
      </c>
      <c r="C23" s="51">
        <v>109942.82</v>
      </c>
      <c r="D23" s="51">
        <v>89404.3</v>
      </c>
      <c r="E23" s="20"/>
      <c r="G23" s="65"/>
      <c r="I23" s="68"/>
    </row>
    <row r="24" spans="2:9">
      <c r="B24" s="17" t="s">
        <v>68</v>
      </c>
      <c r="C24" s="51"/>
      <c r="D24" s="51"/>
      <c r="E24" s="20"/>
    </row>
    <row r="25" spans="2:9">
      <c r="B25" s="17" t="s">
        <v>69</v>
      </c>
      <c r="C25" s="51">
        <v>96922.47</v>
      </c>
      <c r="D25" s="51">
        <v>69049.89</v>
      </c>
      <c r="E25" s="20"/>
      <c r="G25" s="65"/>
      <c r="I25" s="68"/>
    </row>
    <row r="26" spans="2:9">
      <c r="B26" s="17"/>
      <c r="C26" s="51"/>
      <c r="D26" s="51"/>
      <c r="E26" s="20"/>
      <c r="I26" s="68"/>
    </row>
    <row r="27" spans="2:9">
      <c r="B27" s="17"/>
      <c r="C27" s="51"/>
      <c r="D27" s="51"/>
      <c r="E27" s="20"/>
    </row>
    <row r="28" spans="2:9" ht="17.25">
      <c r="B28" s="22" t="s">
        <v>66</v>
      </c>
      <c r="C28" s="59">
        <f>+C30-C32</f>
        <v>-764.74</v>
      </c>
      <c r="D28" s="59">
        <f>D30-D32</f>
        <v>-388.50999999999988</v>
      </c>
      <c r="E28" s="20"/>
    </row>
    <row r="29" spans="2:9">
      <c r="B29" s="17"/>
      <c r="C29" s="51"/>
      <c r="D29" s="51"/>
      <c r="E29" s="20"/>
    </row>
    <row r="30" spans="2:9">
      <c r="B30" s="17" t="s">
        <v>70</v>
      </c>
      <c r="C30" s="51">
        <v>1061.73</v>
      </c>
      <c r="D30" s="51">
        <v>884.61</v>
      </c>
      <c r="E30" s="20"/>
    </row>
    <row r="31" spans="2:9">
      <c r="B31" s="17" t="s">
        <v>68</v>
      </c>
      <c r="C31" s="51"/>
      <c r="D31" s="51"/>
      <c r="E31" s="20"/>
    </row>
    <row r="32" spans="2:9">
      <c r="B32" s="17" t="s">
        <v>71</v>
      </c>
      <c r="C32" s="51">
        <v>1826.47</v>
      </c>
      <c r="D32" s="51">
        <v>1273.1199999999999</v>
      </c>
      <c r="E32" s="20"/>
    </row>
    <row r="33" spans="2:5">
      <c r="B33" s="41"/>
      <c r="C33" s="60"/>
      <c r="D33" s="60"/>
      <c r="E33" s="61"/>
    </row>
    <row r="34" spans="2:5">
      <c r="B34" s="17"/>
      <c r="C34" s="51"/>
      <c r="D34" s="51"/>
      <c r="E34" s="20"/>
    </row>
    <row r="35" spans="2:5">
      <c r="B35" s="17"/>
      <c r="C35" s="51"/>
      <c r="D35" s="51"/>
      <c r="E35" s="20"/>
    </row>
    <row r="36" spans="2:5">
      <c r="B36" s="83" t="s">
        <v>191</v>
      </c>
      <c r="C36" s="108">
        <f>+C16+C21+C28</f>
        <v>30081.440000000006</v>
      </c>
      <c r="D36" s="108">
        <f>+D16+D21+D28</f>
        <v>37791.730000000003</v>
      </c>
      <c r="E36" s="62"/>
    </row>
    <row r="37" spans="2:5">
      <c r="B37" s="17"/>
      <c r="C37" s="18"/>
      <c r="D37" s="18"/>
      <c r="E37" s="20"/>
    </row>
    <row r="38" spans="2:5">
      <c r="B38" s="17"/>
      <c r="C38" s="18"/>
      <c r="D38" s="18"/>
      <c r="E38" s="20"/>
    </row>
    <row r="39" spans="2:5">
      <c r="B39" s="17"/>
      <c r="C39" s="18"/>
      <c r="D39" s="18"/>
      <c r="E39" s="20"/>
    </row>
    <row r="40" spans="2:5">
      <c r="B40" s="17"/>
      <c r="C40" s="18"/>
      <c r="D40" s="18"/>
      <c r="E40" s="20"/>
    </row>
    <row r="41" spans="2:5">
      <c r="B41" s="17"/>
      <c r="C41" s="18"/>
      <c r="D41" s="18"/>
      <c r="E41" s="21"/>
    </row>
    <row r="42" spans="2:5">
      <c r="B42" s="17" t="s">
        <v>145</v>
      </c>
      <c r="C42" s="63"/>
      <c r="D42" s="63"/>
      <c r="E42" s="17"/>
    </row>
    <row r="43" spans="2:5">
      <c r="B43" s="201" t="s">
        <v>192</v>
      </c>
      <c r="C43" s="246" t="s">
        <v>193</v>
      </c>
      <c r="D43" s="246"/>
      <c r="E43" s="17"/>
    </row>
    <row r="44" spans="2:5">
      <c r="B44" s="202" t="s">
        <v>112</v>
      </c>
      <c r="C44" s="228" t="s">
        <v>197</v>
      </c>
      <c r="D44" s="228"/>
    </row>
  </sheetData>
  <mergeCells count="6">
    <mergeCell ref="C44:D44"/>
    <mergeCell ref="B8:E8"/>
    <mergeCell ref="B9:E9"/>
    <mergeCell ref="B10:E10"/>
    <mergeCell ref="B11:E11"/>
    <mergeCell ref="C43:D43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J38"/>
  <sheetViews>
    <sheetView topLeftCell="A25" zoomScale="124" zoomScaleNormal="124" workbookViewId="0">
      <selection activeCell="H30" sqref="H30"/>
    </sheetView>
  </sheetViews>
  <sheetFormatPr baseColWidth="10" defaultColWidth="11.42578125" defaultRowHeight="15"/>
  <cols>
    <col min="1" max="1" width="1.42578125" customWidth="1"/>
    <col min="2" max="2" width="28.140625" customWidth="1"/>
    <col min="3" max="4" width="10.7109375" customWidth="1"/>
    <col min="5" max="5" width="1.5703125" customWidth="1"/>
    <col min="6" max="6" width="28.140625" customWidth="1"/>
    <col min="7" max="7" width="10.7109375" customWidth="1"/>
    <col min="8" max="8" width="17.85546875" customWidth="1"/>
    <col min="9" max="9" width="12.5703125" bestFit="1" customWidth="1"/>
    <col min="10" max="10" width="12.28515625" bestFit="1" customWidth="1"/>
  </cols>
  <sheetData>
    <row r="2" spans="2:10">
      <c r="B2" s="247"/>
      <c r="C2" s="247"/>
      <c r="D2" s="247"/>
      <c r="E2" s="247"/>
      <c r="F2" s="247"/>
      <c r="G2" s="247"/>
      <c r="H2" s="247"/>
      <c r="I2" s="247"/>
      <c r="J2" s="247"/>
    </row>
    <row r="3" spans="2:10" s="137" customFormat="1">
      <c r="B3" s="225"/>
      <c r="C3" s="225"/>
      <c r="D3" s="225"/>
      <c r="E3" s="225"/>
      <c r="F3" s="225"/>
      <c r="G3" s="225"/>
      <c r="H3" s="225"/>
      <c r="I3" s="225"/>
      <c r="J3" s="225"/>
    </row>
    <row r="4" spans="2:10" s="137" customFormat="1">
      <c r="B4" s="225"/>
      <c r="C4" s="225"/>
      <c r="D4" s="225"/>
      <c r="E4" s="225"/>
      <c r="F4" s="225"/>
      <c r="G4" s="225"/>
      <c r="H4" s="225"/>
      <c r="I4" s="225"/>
      <c r="J4" s="225"/>
    </row>
    <row r="5" spans="2:10">
      <c r="B5" s="248" t="s">
        <v>114</v>
      </c>
      <c r="C5" s="248"/>
      <c r="D5" s="248"/>
      <c r="E5" s="248"/>
      <c r="F5" s="248"/>
      <c r="G5" s="248"/>
      <c r="H5" s="248"/>
      <c r="I5" s="101"/>
      <c r="J5" s="101"/>
    </row>
    <row r="6" spans="2:10">
      <c r="B6" s="250" t="s">
        <v>172</v>
      </c>
      <c r="C6" s="250"/>
      <c r="D6" s="250"/>
      <c r="E6" s="250"/>
      <c r="F6" s="250"/>
      <c r="G6" s="250"/>
      <c r="H6" s="250"/>
    </row>
    <row r="7" spans="2:10">
      <c r="B7" s="228" t="s">
        <v>247</v>
      </c>
      <c r="C7" s="228"/>
      <c r="D7" s="228"/>
      <c r="E7" s="228"/>
      <c r="F7" s="228"/>
      <c r="G7" s="228"/>
      <c r="H7" s="228"/>
    </row>
    <row r="8" spans="2:10">
      <c r="B8" s="228" t="s">
        <v>37</v>
      </c>
      <c r="C8" s="228"/>
      <c r="D8" s="228"/>
      <c r="E8" s="228"/>
      <c r="F8" s="228"/>
      <c r="G8" s="228"/>
      <c r="H8" s="228"/>
    </row>
    <row r="10" spans="2:10">
      <c r="B10" s="83" t="s">
        <v>31</v>
      </c>
      <c r="C10" s="73" t="s">
        <v>33</v>
      </c>
      <c r="D10" s="73" t="s">
        <v>63</v>
      </c>
      <c r="E10" s="17"/>
      <c r="F10" s="83" t="s">
        <v>32</v>
      </c>
      <c r="G10" s="73" t="s">
        <v>33</v>
      </c>
      <c r="H10" s="73" t="s">
        <v>63</v>
      </c>
    </row>
    <row r="11" spans="2:10">
      <c r="B11" s="17"/>
      <c r="C11" s="18"/>
      <c r="D11" s="18"/>
      <c r="E11" s="17"/>
      <c r="F11" s="17"/>
      <c r="G11" s="24"/>
      <c r="H11" s="24"/>
    </row>
    <row r="12" spans="2:10">
      <c r="B12" s="100" t="s">
        <v>34</v>
      </c>
      <c r="C12" s="91">
        <f>SUM(C14:C19)</f>
        <v>109942.82</v>
      </c>
      <c r="D12" s="91">
        <f>+D14+D15+D16+D17+D18</f>
        <v>89404.3</v>
      </c>
      <c r="E12" s="17"/>
      <c r="F12" s="100" t="s">
        <v>34</v>
      </c>
      <c r="G12" s="91">
        <f>SUM(G14:G18)</f>
        <v>96922.47</v>
      </c>
      <c r="H12" s="91">
        <f>SUM(H13:H18)</f>
        <v>69049.889999999985</v>
      </c>
    </row>
    <row r="13" spans="2:10">
      <c r="B13" s="47"/>
      <c r="C13" s="36"/>
      <c r="D13" s="36"/>
      <c r="E13" s="17"/>
      <c r="F13" s="17"/>
      <c r="G13" s="35"/>
      <c r="H13" s="35"/>
    </row>
    <row r="14" spans="2:10">
      <c r="B14" s="47" t="s">
        <v>135</v>
      </c>
      <c r="C14" s="36">
        <v>13300</v>
      </c>
      <c r="D14" s="36">
        <v>10815</v>
      </c>
      <c r="E14" s="17"/>
      <c r="F14" s="17" t="s">
        <v>35</v>
      </c>
      <c r="G14" s="35">
        <v>57495.69</v>
      </c>
      <c r="H14" s="35">
        <v>42190.2</v>
      </c>
      <c r="I14" s="65"/>
      <c r="J14" s="65"/>
    </row>
    <row r="15" spans="2:10">
      <c r="B15" s="47" t="s">
        <v>136</v>
      </c>
      <c r="C15" s="36">
        <v>36452.46</v>
      </c>
      <c r="D15" s="36">
        <v>32678.27</v>
      </c>
      <c r="E15" s="17"/>
      <c r="F15" s="17" t="s">
        <v>57</v>
      </c>
      <c r="G15" s="35">
        <v>20170.25</v>
      </c>
      <c r="H15" s="35">
        <v>10224.48</v>
      </c>
      <c r="I15" s="65"/>
      <c r="J15" s="65"/>
    </row>
    <row r="16" spans="2:10">
      <c r="B16" s="47" t="s">
        <v>166</v>
      </c>
      <c r="C16" s="36">
        <v>0</v>
      </c>
      <c r="D16" s="36">
        <v>0</v>
      </c>
      <c r="E16" s="17"/>
      <c r="F16" s="17" t="s">
        <v>82</v>
      </c>
      <c r="G16" s="35">
        <v>0</v>
      </c>
      <c r="H16" s="35">
        <v>0</v>
      </c>
      <c r="I16" s="65"/>
      <c r="J16" s="65"/>
    </row>
    <row r="17" spans="2:10">
      <c r="B17" s="47" t="s">
        <v>137</v>
      </c>
      <c r="C17" s="36">
        <v>56812.62</v>
      </c>
      <c r="D17" s="36">
        <v>42533.29</v>
      </c>
      <c r="E17" s="17"/>
      <c r="F17" s="17" t="s">
        <v>51</v>
      </c>
      <c r="G17" s="35">
        <v>0</v>
      </c>
      <c r="H17" s="35">
        <v>0</v>
      </c>
      <c r="I17" s="65"/>
      <c r="J17" s="65"/>
    </row>
    <row r="18" spans="2:10">
      <c r="B18" s="47" t="s">
        <v>138</v>
      </c>
      <c r="C18" s="35">
        <v>3377.74</v>
      </c>
      <c r="D18" s="35">
        <v>3377.74</v>
      </c>
      <c r="E18" s="17"/>
      <c r="F18" s="17" t="s">
        <v>58</v>
      </c>
      <c r="G18" s="37">
        <v>19256.53</v>
      </c>
      <c r="H18" s="37">
        <v>16635.21</v>
      </c>
    </row>
    <row r="19" spans="2:10">
      <c r="B19" s="17"/>
      <c r="C19" s="35"/>
      <c r="D19" s="35"/>
      <c r="E19" s="17"/>
      <c r="G19" s="35"/>
      <c r="H19" s="35"/>
    </row>
    <row r="20" spans="2:10">
      <c r="B20" s="17"/>
      <c r="C20" s="35"/>
      <c r="D20" s="35"/>
      <c r="E20" s="17"/>
      <c r="F20" s="17"/>
      <c r="G20" s="35"/>
      <c r="H20" s="35"/>
    </row>
    <row r="21" spans="2:10">
      <c r="B21" s="100" t="s">
        <v>36</v>
      </c>
      <c r="C21" s="91">
        <f>+C24++C25+C26+C27</f>
        <v>1061.73</v>
      </c>
      <c r="D21" s="91">
        <f>SUM(D23:D27)</f>
        <v>884.61</v>
      </c>
      <c r="E21" s="22"/>
      <c r="F21" s="100" t="s">
        <v>36</v>
      </c>
      <c r="G21" s="91">
        <f>SUM(G22:G26)</f>
        <v>1826.4699999999998</v>
      </c>
      <c r="H21" s="91">
        <f>+H23+H24+H25</f>
        <v>1273.1199999999999</v>
      </c>
    </row>
    <row r="22" spans="2:10">
      <c r="B22" s="17"/>
      <c r="C22" s="35"/>
      <c r="D22" s="35"/>
      <c r="E22" s="17"/>
      <c r="F22" s="17"/>
      <c r="G22" s="35"/>
      <c r="H22" s="35"/>
    </row>
    <row r="23" spans="2:10">
      <c r="B23" s="17" t="s">
        <v>16</v>
      </c>
      <c r="C23" s="36">
        <v>0</v>
      </c>
      <c r="D23" s="36">
        <v>0</v>
      </c>
      <c r="E23" s="17"/>
      <c r="F23" s="17" t="s">
        <v>141</v>
      </c>
      <c r="G23" s="36">
        <v>0</v>
      </c>
      <c r="H23" s="36">
        <v>0</v>
      </c>
    </row>
    <row r="24" spans="2:10">
      <c r="B24" s="17" t="s">
        <v>52</v>
      </c>
      <c r="C24" s="36">
        <v>56.25</v>
      </c>
      <c r="D24" s="36">
        <v>50</v>
      </c>
      <c r="E24" s="17"/>
      <c r="F24" s="17" t="s">
        <v>120</v>
      </c>
      <c r="G24" s="36">
        <v>1540.37</v>
      </c>
      <c r="H24" s="36">
        <v>1078.0899999999999</v>
      </c>
    </row>
    <row r="25" spans="2:10">
      <c r="B25" s="17" t="s">
        <v>139</v>
      </c>
      <c r="C25" s="35">
        <v>848.36</v>
      </c>
      <c r="D25" s="35">
        <v>726.82</v>
      </c>
      <c r="E25" s="17"/>
      <c r="F25" s="17" t="s">
        <v>140</v>
      </c>
      <c r="G25" s="36">
        <v>286.10000000000002</v>
      </c>
      <c r="H25" s="36">
        <v>195.03</v>
      </c>
    </row>
    <row r="26" spans="2:10">
      <c r="B26" s="17" t="s">
        <v>140</v>
      </c>
      <c r="C26" s="35">
        <v>157.12</v>
      </c>
      <c r="D26" s="35">
        <v>107.79</v>
      </c>
      <c r="E26" s="17"/>
      <c r="F26" s="17" t="s">
        <v>174</v>
      </c>
      <c r="G26" s="35">
        <v>0</v>
      </c>
      <c r="H26" s="35">
        <v>0</v>
      </c>
    </row>
    <row r="27" spans="2:10">
      <c r="B27" s="17" t="s">
        <v>174</v>
      </c>
      <c r="C27" s="35">
        <v>0</v>
      </c>
      <c r="D27" s="35">
        <v>0</v>
      </c>
      <c r="E27" s="17"/>
      <c r="F27" s="17"/>
      <c r="G27" s="35"/>
      <c r="H27" s="35"/>
    </row>
    <row r="28" spans="2:10">
      <c r="B28" s="28" t="s">
        <v>59</v>
      </c>
      <c r="C28" s="122"/>
      <c r="D28" s="122">
        <v>0</v>
      </c>
      <c r="E28" s="28"/>
      <c r="F28" s="28" t="s">
        <v>86</v>
      </c>
      <c r="G28" s="122"/>
      <c r="H28" s="58"/>
    </row>
    <row r="29" spans="2:10">
      <c r="B29" s="28" t="s">
        <v>60</v>
      </c>
      <c r="C29" s="58"/>
      <c r="D29" s="58"/>
      <c r="E29" s="28"/>
      <c r="F29" s="28" t="s">
        <v>60</v>
      </c>
      <c r="G29" s="123">
        <v>12255.61</v>
      </c>
      <c r="H29" s="123">
        <v>19965.900000000001</v>
      </c>
    </row>
    <row r="30" spans="2:10">
      <c r="B30" s="17"/>
      <c r="C30" s="18"/>
      <c r="D30" s="18"/>
      <c r="E30" s="17"/>
      <c r="F30" s="17"/>
      <c r="G30" s="24"/>
      <c r="H30" s="24"/>
    </row>
    <row r="31" spans="2:10">
      <c r="B31" s="83" t="s">
        <v>38</v>
      </c>
      <c r="C31" s="200">
        <f>C12+C28+C21</f>
        <v>111004.55</v>
      </c>
      <c r="D31" s="84">
        <f>+D12+D21+D28</f>
        <v>90288.91</v>
      </c>
      <c r="E31" s="17"/>
      <c r="F31" s="83" t="s">
        <v>39</v>
      </c>
      <c r="G31" s="84">
        <f>+G12+G21+G29</f>
        <v>111004.55</v>
      </c>
      <c r="H31" s="200">
        <f>+H29+H21+H12+H26</f>
        <v>90288.909999999989</v>
      </c>
    </row>
    <row r="32" spans="2:10">
      <c r="B32" s="17"/>
      <c r="C32" s="17"/>
      <c r="D32" s="17"/>
      <c r="E32" s="17"/>
      <c r="F32" s="17"/>
      <c r="G32" s="17"/>
      <c r="H32" s="17"/>
    </row>
    <row r="33" spans="2:8">
      <c r="B33" s="17"/>
      <c r="C33" s="17"/>
      <c r="D33" s="17"/>
      <c r="E33" s="17"/>
      <c r="F33" s="17"/>
      <c r="G33" s="17"/>
      <c r="H33" s="115"/>
    </row>
    <row r="34" spans="2:8">
      <c r="B34" s="17"/>
      <c r="C34" s="51"/>
      <c r="D34" s="51"/>
      <c r="E34" s="17"/>
      <c r="F34" s="17"/>
      <c r="G34" s="115"/>
      <c r="H34" s="51"/>
    </row>
    <row r="35" spans="2:8">
      <c r="B35" s="17"/>
      <c r="C35" s="51"/>
      <c r="D35" s="51"/>
      <c r="E35" s="17"/>
      <c r="F35" s="17"/>
      <c r="G35" s="125"/>
      <c r="H35" s="51"/>
    </row>
    <row r="36" spans="2:8">
      <c r="B36" s="17" t="s">
        <v>145</v>
      </c>
      <c r="F36" s="17" t="s">
        <v>145</v>
      </c>
    </row>
    <row r="37" spans="2:8">
      <c r="B37" s="249" t="s">
        <v>192</v>
      </c>
      <c r="C37" s="249"/>
      <c r="D37" s="67"/>
      <c r="F37" s="249" t="s">
        <v>194</v>
      </c>
      <c r="G37" s="249"/>
      <c r="H37" s="249"/>
    </row>
    <row r="38" spans="2:8">
      <c r="B38" s="249" t="s">
        <v>112</v>
      </c>
      <c r="C38" s="249"/>
      <c r="D38" s="67"/>
      <c r="F38" s="249" t="s">
        <v>197</v>
      </c>
      <c r="G38" s="249"/>
      <c r="H38" s="249"/>
    </row>
  </sheetData>
  <mergeCells count="9">
    <mergeCell ref="B2:J2"/>
    <mergeCell ref="B5:H5"/>
    <mergeCell ref="B37:C37"/>
    <mergeCell ref="B38:C38"/>
    <mergeCell ref="F37:H37"/>
    <mergeCell ref="F38:H38"/>
    <mergeCell ref="B6:H6"/>
    <mergeCell ref="B7:H7"/>
    <mergeCell ref="B8:H8"/>
  </mergeCells>
  <pageMargins left="0.31496062992125984" right="0.19685039370078741" top="0.74803149606299213" bottom="0.74803149606299213" header="0.31496062992125984" footer="0.31496062992125984"/>
  <pageSetup scale="89" orientation="portrait" r:id="rId1"/>
  <colBreaks count="1" manualBreakCount="1">
    <brk id="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N38"/>
  <sheetViews>
    <sheetView topLeftCell="A16" workbookViewId="0">
      <selection activeCell="F30" sqref="F30"/>
    </sheetView>
  </sheetViews>
  <sheetFormatPr baseColWidth="10" defaultColWidth="11.42578125" defaultRowHeight="15"/>
  <cols>
    <col min="1" max="1" width="2.7109375" customWidth="1"/>
    <col min="2" max="2" width="23.85546875" customWidth="1"/>
    <col min="3" max="3" width="13.5703125" customWidth="1"/>
    <col min="4" max="4" width="5.28515625" customWidth="1"/>
    <col min="5" max="5" width="10.5703125" customWidth="1"/>
    <col min="6" max="6" width="5.85546875" customWidth="1"/>
    <col min="7" max="7" width="1.28515625" customWidth="1"/>
    <col min="8" max="8" width="26.28515625" customWidth="1"/>
    <col min="9" max="9" width="15.42578125" customWidth="1"/>
    <col min="10" max="10" width="5.7109375" customWidth="1"/>
    <col min="11" max="11" width="10.5703125" customWidth="1"/>
    <col min="12" max="12" width="6.85546875" customWidth="1"/>
  </cols>
  <sheetData>
    <row r="2" spans="2:12" s="137" customFormat="1"/>
    <row r="3" spans="2:12" s="137" customFormat="1"/>
    <row r="4" spans="2:12" s="137" customFormat="1"/>
    <row r="5" spans="2:12" s="137" customFormat="1"/>
    <row r="6" spans="2:12">
      <c r="B6" s="253" t="s">
        <v>114</v>
      </c>
      <c r="C6" s="253"/>
      <c r="D6" s="253"/>
      <c r="E6" s="253"/>
      <c r="F6" s="253"/>
      <c r="G6" s="253"/>
      <c r="H6" s="253"/>
      <c r="I6" s="253"/>
      <c r="J6" s="253"/>
      <c r="K6" s="253"/>
      <c r="L6" s="253"/>
    </row>
    <row r="7" spans="2:12" s="137" customFormat="1">
      <c r="B7" s="253" t="s">
        <v>243</v>
      </c>
      <c r="C7" s="253"/>
      <c r="D7" s="253"/>
      <c r="E7" s="253"/>
      <c r="F7" s="253"/>
      <c r="G7" s="253"/>
      <c r="H7" s="253"/>
      <c r="I7" s="253"/>
      <c r="J7" s="253"/>
      <c r="K7" s="253"/>
      <c r="L7" s="253"/>
    </row>
    <row r="8" spans="2:12">
      <c r="B8" s="228" t="s">
        <v>248</v>
      </c>
      <c r="C8" s="228"/>
      <c r="D8" s="228"/>
      <c r="E8" s="228"/>
      <c r="F8" s="228"/>
      <c r="G8" s="228"/>
      <c r="H8" s="228"/>
      <c r="I8" s="228"/>
      <c r="J8" s="228"/>
      <c r="K8" s="228"/>
      <c r="L8" s="228"/>
    </row>
    <row r="9" spans="2:12">
      <c r="B9" s="228" t="s">
        <v>37</v>
      </c>
      <c r="C9" s="228"/>
      <c r="D9" s="228"/>
      <c r="E9" s="228"/>
      <c r="F9" s="228"/>
      <c r="G9" s="228"/>
      <c r="H9" s="228"/>
      <c r="I9" s="228"/>
      <c r="J9" s="228"/>
      <c r="K9" s="228"/>
      <c r="L9" s="228"/>
    </row>
    <row r="10" spans="2:12">
      <c r="C10" s="10"/>
      <c r="D10" s="48"/>
      <c r="E10" s="10"/>
      <c r="F10" s="10"/>
      <c r="G10" s="10"/>
      <c r="H10" s="10"/>
      <c r="I10" s="10"/>
      <c r="J10" s="48"/>
      <c r="K10" s="10"/>
      <c r="L10" s="10"/>
    </row>
    <row r="11" spans="2:12">
      <c r="B11" s="251" t="s">
        <v>18</v>
      </c>
      <c r="C11" s="251" t="s">
        <v>19</v>
      </c>
      <c r="D11" s="251" t="s">
        <v>21</v>
      </c>
      <c r="E11" s="251" t="s">
        <v>20</v>
      </c>
      <c r="F11" s="251" t="s">
        <v>21</v>
      </c>
      <c r="H11" s="251" t="s">
        <v>22</v>
      </c>
      <c r="I11" s="74" t="s">
        <v>56</v>
      </c>
      <c r="J11" s="251" t="s">
        <v>21</v>
      </c>
      <c r="K11" s="251" t="s">
        <v>20</v>
      </c>
      <c r="L11" s="251" t="s">
        <v>21</v>
      </c>
    </row>
    <row r="12" spans="2:12">
      <c r="B12" s="251"/>
      <c r="C12" s="251"/>
      <c r="D12" s="251"/>
      <c r="E12" s="251"/>
      <c r="F12" s="251"/>
      <c r="G12" s="23"/>
      <c r="H12" s="251"/>
      <c r="I12" s="75" t="s">
        <v>19</v>
      </c>
      <c r="J12" s="251"/>
      <c r="K12" s="251"/>
      <c r="L12" s="251"/>
    </row>
    <row r="13" spans="2:12">
      <c r="B13" s="17"/>
      <c r="C13" s="18"/>
      <c r="D13" s="20"/>
      <c r="E13" s="18"/>
      <c r="F13" s="20"/>
      <c r="G13" s="20"/>
      <c r="H13" s="17"/>
      <c r="I13" s="18"/>
      <c r="J13" s="20"/>
      <c r="K13" s="18"/>
      <c r="L13" s="20"/>
    </row>
    <row r="14" spans="2:12">
      <c r="B14" s="22" t="s">
        <v>23</v>
      </c>
      <c r="C14" s="18"/>
      <c r="D14" s="20"/>
      <c r="E14" s="18"/>
      <c r="F14" s="20"/>
      <c r="G14" s="20"/>
      <c r="H14" s="22" t="s">
        <v>24</v>
      </c>
      <c r="I14" s="18"/>
      <c r="J14" s="20"/>
      <c r="K14" s="18"/>
      <c r="L14" s="20"/>
    </row>
    <row r="15" spans="2:12">
      <c r="B15" s="17" t="s">
        <v>25</v>
      </c>
      <c r="C15" s="35">
        <v>181745</v>
      </c>
      <c r="D15" s="55"/>
      <c r="E15" s="35">
        <v>57803.78</v>
      </c>
      <c r="F15" s="27">
        <f>+E15/C15</f>
        <v>0.31804880464386914</v>
      </c>
      <c r="G15" s="20"/>
      <c r="H15" s="17" t="s">
        <v>7</v>
      </c>
      <c r="I15" s="35">
        <v>215188.99</v>
      </c>
      <c r="J15" s="20">
        <f>+I15/I30</f>
        <v>0.6843345205915089</v>
      </c>
      <c r="K15" s="35">
        <v>60403.78</v>
      </c>
      <c r="L15" s="20">
        <f>+K15/I15</f>
        <v>0.28070107118398574</v>
      </c>
    </row>
    <row r="16" spans="2:12">
      <c r="B16" s="17"/>
      <c r="C16" s="18"/>
      <c r="D16" s="20"/>
      <c r="E16" s="18"/>
      <c r="F16" s="20"/>
      <c r="G16" s="20"/>
      <c r="H16" s="17" t="s">
        <v>55</v>
      </c>
      <c r="I16" s="35">
        <v>95261.01</v>
      </c>
      <c r="J16" s="20">
        <f>+I16/I30</f>
        <v>0.3029448560979488</v>
      </c>
      <c r="K16" s="35">
        <v>24513.119999999999</v>
      </c>
      <c r="L16" s="20">
        <f>+K16/I16</f>
        <v>0.25732584611479553</v>
      </c>
    </row>
    <row r="17" spans="2:14">
      <c r="B17" s="17"/>
      <c r="C17" s="18"/>
      <c r="D17" s="20"/>
      <c r="E17" s="18"/>
      <c r="F17" s="20"/>
      <c r="G17" s="20"/>
      <c r="H17" s="17" t="s">
        <v>28</v>
      </c>
      <c r="I17" s="35">
        <v>1500</v>
      </c>
      <c r="J17" s="20">
        <f>+I17/I30</f>
        <v>4.7702337414533315E-3</v>
      </c>
      <c r="K17" s="35">
        <v>0</v>
      </c>
      <c r="L17" s="20">
        <f>+K17/I17</f>
        <v>0</v>
      </c>
      <c r="M17" s="30"/>
    </row>
    <row r="18" spans="2:14">
      <c r="B18" s="17" t="s">
        <v>142</v>
      </c>
      <c r="C18" s="18">
        <v>35795</v>
      </c>
      <c r="D18" s="20"/>
      <c r="E18" s="18">
        <v>13325</v>
      </c>
      <c r="F18" s="27">
        <f>+E18/C18</f>
        <v>0.37225869534851236</v>
      </c>
      <c r="G18" s="20"/>
      <c r="H18" s="17" t="s">
        <v>29</v>
      </c>
      <c r="I18" s="35">
        <v>2500</v>
      </c>
      <c r="J18" s="20">
        <f>+I18/I30</f>
        <v>7.9503895690888858E-3</v>
      </c>
      <c r="K18" s="35">
        <v>0</v>
      </c>
      <c r="L18" s="20">
        <f>+K18/I18</f>
        <v>0</v>
      </c>
    </row>
    <row r="19" spans="2:14">
      <c r="B19" s="17"/>
      <c r="C19" s="18"/>
      <c r="D19" s="20"/>
      <c r="E19" s="18"/>
      <c r="F19" s="20"/>
      <c r="G19" s="20"/>
      <c r="H19" s="17"/>
      <c r="J19" s="56"/>
      <c r="K19" s="35"/>
    </row>
    <row r="20" spans="2:14">
      <c r="B20" s="17" t="s">
        <v>143</v>
      </c>
      <c r="C20" s="18">
        <v>96910</v>
      </c>
      <c r="D20" s="20"/>
      <c r="E20" s="18">
        <v>37477.46</v>
      </c>
      <c r="F20" s="27">
        <f>+E20/C20</f>
        <v>0.38672438344856053</v>
      </c>
      <c r="G20" s="20"/>
      <c r="H20" s="17"/>
      <c r="I20" s="24"/>
      <c r="J20" s="20"/>
      <c r="K20" s="24"/>
      <c r="L20" s="20"/>
    </row>
    <row r="21" spans="2:14">
      <c r="B21" s="17"/>
      <c r="C21" s="18"/>
      <c r="D21" s="20"/>
      <c r="E21" s="18"/>
      <c r="F21" s="27"/>
      <c r="G21" s="20"/>
      <c r="H21" s="17"/>
      <c r="I21" s="24"/>
      <c r="J21" s="20"/>
      <c r="K21" s="24"/>
      <c r="L21" s="20"/>
    </row>
    <row r="22" spans="2:14">
      <c r="B22" s="17" t="s">
        <v>168</v>
      </c>
      <c r="C22" s="18"/>
      <c r="D22" s="20"/>
      <c r="E22" s="18"/>
      <c r="F22" s="27"/>
      <c r="G22" s="20"/>
      <c r="H22" s="17"/>
      <c r="I22" s="24"/>
      <c r="J22" s="20"/>
      <c r="K22" s="24"/>
      <c r="L22" s="20"/>
    </row>
    <row r="23" spans="2:14">
      <c r="B23" s="17"/>
      <c r="C23" s="18"/>
      <c r="D23" s="20"/>
      <c r="E23" s="18"/>
      <c r="F23" s="27"/>
      <c r="G23" s="20"/>
      <c r="H23" s="17"/>
      <c r="I23" s="24"/>
      <c r="J23" s="20"/>
      <c r="K23" s="24"/>
      <c r="L23" s="20"/>
    </row>
    <row r="24" spans="2:14">
      <c r="B24" s="17"/>
      <c r="C24" s="18"/>
      <c r="D24" s="20"/>
      <c r="E24" s="18"/>
      <c r="F24" s="27"/>
      <c r="G24" s="20"/>
      <c r="H24" s="17"/>
      <c r="I24" s="24"/>
      <c r="J24" s="20"/>
      <c r="K24" s="24"/>
      <c r="L24" s="20"/>
    </row>
    <row r="25" spans="2:14">
      <c r="B25" s="17"/>
      <c r="C25" s="18"/>
      <c r="D25" s="20"/>
      <c r="E25" s="18"/>
      <c r="F25" s="20"/>
      <c r="G25" s="20"/>
      <c r="H25" s="17"/>
      <c r="I25" s="24"/>
      <c r="J25" s="20"/>
      <c r="K25" s="24"/>
      <c r="L25" s="20"/>
    </row>
    <row r="26" spans="2:14">
      <c r="B26" s="76" t="s">
        <v>30</v>
      </c>
      <c r="C26" s="77"/>
      <c r="D26" s="78"/>
      <c r="E26" s="79">
        <f>SUM(E15:E25)</f>
        <v>108606.23999999999</v>
      </c>
      <c r="F26" s="80">
        <f>+E26/C30</f>
        <v>0.34538476705358562</v>
      </c>
      <c r="G26" s="29"/>
      <c r="H26" s="76" t="s">
        <v>30</v>
      </c>
      <c r="I26" s="81"/>
      <c r="J26" s="78"/>
      <c r="K26" s="81">
        <f>SUM(K15:K25)</f>
        <v>84916.9</v>
      </c>
      <c r="L26" s="82">
        <f>+K26/I30</f>
        <v>0.27004897439974557</v>
      </c>
      <c r="N26" s="120"/>
    </row>
    <row r="27" spans="2:14">
      <c r="B27" s="17"/>
      <c r="C27" s="18"/>
      <c r="D27" s="20"/>
      <c r="E27" s="18"/>
      <c r="F27" s="20"/>
      <c r="G27" s="20"/>
      <c r="H27" s="17"/>
      <c r="I27" s="24"/>
      <c r="J27" s="20"/>
      <c r="K27" s="24"/>
      <c r="L27" s="20"/>
    </row>
    <row r="28" spans="2:14">
      <c r="B28" s="17" t="s">
        <v>108</v>
      </c>
      <c r="C28" s="18"/>
      <c r="D28" s="27"/>
      <c r="E28" s="35"/>
      <c r="F28" s="27">
        <f>+E28/C30</f>
        <v>0</v>
      </c>
      <c r="G28" s="20"/>
      <c r="H28" s="17" t="s">
        <v>98</v>
      </c>
      <c r="I28" s="24"/>
      <c r="J28" s="27"/>
      <c r="K28" s="35"/>
      <c r="L28" s="27">
        <f>+K28/I30</f>
        <v>0</v>
      </c>
    </row>
    <row r="29" spans="2:14">
      <c r="B29" s="17"/>
      <c r="C29" s="18"/>
      <c r="D29" s="20"/>
      <c r="E29" s="18"/>
      <c r="F29" s="20"/>
      <c r="G29" s="20"/>
      <c r="H29" s="17"/>
      <c r="I29" s="24"/>
      <c r="J29" s="20"/>
      <c r="K29" s="24"/>
      <c r="L29" s="20"/>
    </row>
    <row r="30" spans="2:14">
      <c r="B30" s="83" t="s">
        <v>26</v>
      </c>
      <c r="C30" s="84">
        <f>SUM(C15:C25)</f>
        <v>314450</v>
      </c>
      <c r="D30" s="85"/>
      <c r="E30" s="84">
        <f>SUM(E26:E28)</f>
        <v>108606.23999999999</v>
      </c>
      <c r="F30" s="85"/>
      <c r="G30" s="20"/>
      <c r="H30" s="83" t="s">
        <v>27</v>
      </c>
      <c r="I30" s="84">
        <f>SUM(I15:I29)</f>
        <v>314450</v>
      </c>
      <c r="J30" s="86">
        <v>1</v>
      </c>
      <c r="K30" s="84">
        <f>SUM(K26:K28)</f>
        <v>84916.9</v>
      </c>
      <c r="L30" s="86"/>
    </row>
    <row r="31" spans="2:14">
      <c r="B31" s="17"/>
      <c r="C31" s="18"/>
      <c r="D31" s="18"/>
      <c r="E31" s="18"/>
      <c r="F31" s="20"/>
      <c r="G31" s="20"/>
      <c r="H31" s="17"/>
      <c r="I31" s="24"/>
      <c r="J31" s="24"/>
      <c r="K31" s="24"/>
      <c r="L31" s="19"/>
    </row>
    <row r="32" spans="2:14">
      <c r="B32" s="17"/>
      <c r="C32" s="18"/>
      <c r="D32" s="18"/>
      <c r="E32" s="18"/>
      <c r="F32" s="20"/>
      <c r="G32" s="20"/>
      <c r="H32" s="17"/>
      <c r="I32" s="24"/>
      <c r="J32" s="24"/>
      <c r="K32" s="24"/>
      <c r="L32" s="17"/>
    </row>
    <row r="33" spans="2:12">
      <c r="B33" s="17"/>
      <c r="C33" s="18"/>
      <c r="D33" s="18"/>
      <c r="E33" s="18"/>
      <c r="F33" s="21"/>
      <c r="G33" s="21"/>
      <c r="H33" s="17"/>
      <c r="I33" s="18"/>
      <c r="J33" s="18"/>
      <c r="K33" s="18"/>
      <c r="L33" s="17"/>
    </row>
    <row r="34" spans="2:12">
      <c r="B34" s="17"/>
      <c r="C34" s="18"/>
      <c r="D34" s="18"/>
      <c r="E34" s="18"/>
      <c r="F34" s="17"/>
      <c r="G34" s="17"/>
      <c r="H34" s="17"/>
      <c r="I34" s="17"/>
      <c r="J34" s="17"/>
      <c r="K34" s="17"/>
      <c r="L34" s="17"/>
    </row>
    <row r="35" spans="2:12">
      <c r="B35" s="17"/>
      <c r="C35" s="18"/>
      <c r="D35" s="18"/>
      <c r="E35" s="18"/>
      <c r="F35" s="17"/>
      <c r="G35" s="17"/>
      <c r="H35" s="17"/>
      <c r="I35" s="17"/>
      <c r="J35" s="17"/>
      <c r="K35" s="17"/>
      <c r="L35" s="17"/>
    </row>
    <row r="36" spans="2:12">
      <c r="B36" s="254"/>
      <c r="C36" s="254"/>
      <c r="D36" s="17"/>
      <c r="E36" s="17"/>
      <c r="F36" s="17"/>
      <c r="G36" s="17"/>
      <c r="H36" s="17"/>
      <c r="I36" s="254"/>
      <c r="J36" s="254"/>
      <c r="K36" s="254"/>
      <c r="L36" s="195"/>
    </row>
    <row r="37" spans="2:12">
      <c r="B37" s="228" t="s">
        <v>192</v>
      </c>
      <c r="C37" s="228"/>
      <c r="D37" s="48"/>
      <c r="I37" s="252" t="s">
        <v>193</v>
      </c>
      <c r="J37" s="252"/>
      <c r="K37" s="252"/>
      <c r="L37" s="252"/>
    </row>
    <row r="38" spans="2:12">
      <c r="B38" s="228" t="s">
        <v>112</v>
      </c>
      <c r="C38" s="228"/>
      <c r="D38" s="48"/>
      <c r="I38" s="228" t="s">
        <v>197</v>
      </c>
      <c r="J38" s="228"/>
      <c r="K38" s="228"/>
      <c r="L38" s="228"/>
    </row>
  </sheetData>
  <mergeCells count="19">
    <mergeCell ref="E11:E12"/>
    <mergeCell ref="D11:D12"/>
    <mergeCell ref="C11:C12"/>
    <mergeCell ref="B11:B12"/>
    <mergeCell ref="B9:L9"/>
    <mergeCell ref="I37:L37"/>
    <mergeCell ref="I38:L38"/>
    <mergeCell ref="B6:L6"/>
    <mergeCell ref="B7:L7"/>
    <mergeCell ref="B37:C37"/>
    <mergeCell ref="B38:C38"/>
    <mergeCell ref="B8:L8"/>
    <mergeCell ref="B36:C36"/>
    <mergeCell ref="I36:K36"/>
    <mergeCell ref="H11:H12"/>
    <mergeCell ref="J11:J12"/>
    <mergeCell ref="K11:K12"/>
    <mergeCell ref="L11:L12"/>
    <mergeCell ref="F11:F1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I29"/>
  <sheetViews>
    <sheetView topLeftCell="A10" workbookViewId="0">
      <selection activeCell="H15" sqref="H15"/>
    </sheetView>
  </sheetViews>
  <sheetFormatPr baseColWidth="10" defaultColWidth="11.42578125" defaultRowHeight="15"/>
  <cols>
    <col min="1" max="1" width="29.5703125" customWidth="1"/>
    <col min="2" max="2" width="15.42578125" customWidth="1"/>
    <col min="6" max="6" width="24.85546875" customWidth="1"/>
    <col min="7" max="7" width="17" customWidth="1"/>
  </cols>
  <sheetData>
    <row r="2" spans="1:9">
      <c r="A2" s="255" t="s">
        <v>114</v>
      </c>
      <c r="B2" s="255"/>
      <c r="C2" s="255"/>
      <c r="D2" s="255"/>
      <c r="E2" s="255"/>
      <c r="F2" s="255"/>
      <c r="G2" s="255"/>
      <c r="H2" s="255"/>
      <c r="I2" s="255"/>
    </row>
    <row r="3" spans="1:9">
      <c r="A3" s="256" t="s">
        <v>201</v>
      </c>
      <c r="B3" s="256"/>
      <c r="C3" s="256"/>
      <c r="D3" s="256"/>
      <c r="E3" s="256"/>
      <c r="F3" s="256"/>
      <c r="G3" s="256"/>
      <c r="H3" s="256"/>
      <c r="I3" s="256"/>
    </row>
    <row r="4" spans="1:9">
      <c r="A4" s="228" t="s">
        <v>248</v>
      </c>
      <c r="B4" s="228"/>
      <c r="C4" s="228"/>
      <c r="D4" s="228"/>
      <c r="E4" s="228"/>
      <c r="F4" s="228"/>
      <c r="G4" s="228"/>
      <c r="H4" s="228"/>
      <c r="I4" s="228"/>
    </row>
    <row r="5" spans="1:9">
      <c r="A5" s="228" t="s">
        <v>37</v>
      </c>
      <c r="B5" s="228"/>
      <c r="C5" s="228"/>
      <c r="D5" s="228"/>
      <c r="E5" s="228"/>
      <c r="F5" s="228"/>
      <c r="G5" s="228"/>
      <c r="H5" s="228"/>
      <c r="I5" s="228"/>
    </row>
    <row r="6" spans="1:9" s="137" customFormat="1">
      <c r="A6" s="209"/>
      <c r="B6" s="209"/>
      <c r="C6" s="209"/>
      <c r="D6" s="209"/>
      <c r="E6" s="209"/>
      <c r="F6" s="209"/>
      <c r="G6" s="209"/>
      <c r="H6" s="209"/>
      <c r="I6" s="209"/>
    </row>
    <row r="7" spans="1:9">
      <c r="A7" s="137"/>
      <c r="B7" s="209"/>
      <c r="C7" s="209"/>
      <c r="D7" s="209"/>
      <c r="F7" s="209"/>
      <c r="G7" s="209"/>
      <c r="H7" s="209"/>
      <c r="I7" s="209"/>
    </row>
    <row r="8" spans="1:9">
      <c r="A8" s="251" t="s">
        <v>207</v>
      </c>
      <c r="B8" s="251" t="s">
        <v>19</v>
      </c>
      <c r="C8" s="251" t="s">
        <v>20</v>
      </c>
      <c r="D8" s="251" t="s">
        <v>21</v>
      </c>
      <c r="E8" s="137"/>
      <c r="F8" s="251" t="s">
        <v>208</v>
      </c>
      <c r="G8" s="251" t="s">
        <v>19</v>
      </c>
      <c r="H8" s="251" t="s">
        <v>20</v>
      </c>
      <c r="I8" s="251" t="s">
        <v>21</v>
      </c>
    </row>
    <row r="9" spans="1:9">
      <c r="A9" s="251"/>
      <c r="B9" s="251"/>
      <c r="C9" s="251"/>
      <c r="D9" s="251"/>
      <c r="E9" s="23"/>
      <c r="F9" s="251"/>
      <c r="G9" s="251"/>
      <c r="H9" s="251"/>
      <c r="I9" s="251"/>
    </row>
    <row r="10" spans="1:9">
      <c r="A10" s="17"/>
      <c r="B10" s="18"/>
      <c r="C10" s="18"/>
      <c r="D10" s="20"/>
      <c r="E10" s="20"/>
      <c r="F10" s="17"/>
      <c r="G10" s="18"/>
      <c r="H10" s="18"/>
      <c r="I10" s="20"/>
    </row>
    <row r="11" spans="1:9">
      <c r="A11" s="22" t="s">
        <v>23</v>
      </c>
      <c r="B11" s="18"/>
      <c r="C11" s="18"/>
      <c r="D11" s="20"/>
      <c r="E11" s="20"/>
      <c r="F11" s="22" t="s">
        <v>23</v>
      </c>
      <c r="G11" s="18"/>
      <c r="H11" s="18"/>
      <c r="I11" s="20"/>
    </row>
    <row r="12" spans="1:9">
      <c r="A12" s="17" t="s">
        <v>25</v>
      </c>
      <c r="B12" s="35">
        <v>181745</v>
      </c>
      <c r="C12" s="35">
        <v>57803.78</v>
      </c>
      <c r="D12" s="27">
        <f>+C12/B12</f>
        <v>0.31804880464386914</v>
      </c>
      <c r="E12" s="20"/>
      <c r="F12" s="17" t="s">
        <v>142</v>
      </c>
      <c r="G12" s="18">
        <v>35795</v>
      </c>
      <c r="H12" s="18">
        <v>13325</v>
      </c>
      <c r="I12" s="27">
        <f>+H12/G12</f>
        <v>0.37225869534851236</v>
      </c>
    </row>
    <row r="13" spans="1:9">
      <c r="A13" s="17"/>
      <c r="B13" s="18"/>
      <c r="C13" s="18"/>
      <c r="D13" s="20"/>
      <c r="E13" s="20"/>
      <c r="F13" s="17"/>
      <c r="G13" s="18"/>
      <c r="H13" s="18"/>
      <c r="I13" s="20"/>
    </row>
    <row r="14" spans="1:9">
      <c r="A14" s="17"/>
      <c r="B14" s="18"/>
      <c r="C14" s="18"/>
      <c r="D14" s="20"/>
      <c r="E14" s="20"/>
      <c r="F14" s="17" t="s">
        <v>143</v>
      </c>
      <c r="G14" s="18">
        <v>96910</v>
      </c>
      <c r="H14" s="18">
        <v>37477.46</v>
      </c>
      <c r="I14" s="27">
        <f>+H14/G14</f>
        <v>0.38672438344856053</v>
      </c>
    </row>
    <row r="15" spans="1:9">
      <c r="A15" s="17"/>
      <c r="B15" s="18"/>
      <c r="C15" s="18"/>
      <c r="D15" s="27"/>
      <c r="E15" s="20"/>
      <c r="F15" s="17"/>
      <c r="G15" s="18"/>
      <c r="H15" s="18" t="s">
        <v>91</v>
      </c>
      <c r="I15" s="27"/>
    </row>
    <row r="16" spans="1:9">
      <c r="A16" s="17"/>
      <c r="B16" s="18"/>
      <c r="C16" s="18"/>
      <c r="D16" s="20"/>
      <c r="E16" s="20"/>
      <c r="F16" s="17"/>
      <c r="G16" s="18"/>
      <c r="H16" s="18"/>
      <c r="I16" s="20"/>
    </row>
    <row r="17" spans="1:9">
      <c r="A17" s="76" t="s">
        <v>30</v>
      </c>
      <c r="B17" s="226">
        <v>167160</v>
      </c>
      <c r="C17" s="79">
        <f>SUM(C12:C16)</f>
        <v>57803.78</v>
      </c>
      <c r="D17" s="80">
        <f>+C17/B21</f>
        <v>0.31804880464386914</v>
      </c>
      <c r="E17" s="29"/>
      <c r="F17" s="76" t="s">
        <v>30</v>
      </c>
      <c r="G17" s="77"/>
      <c r="H17" s="79">
        <f>SUM(H12:H16)</f>
        <v>50802.46</v>
      </c>
      <c r="I17" s="80">
        <f>+H17/G21</f>
        <v>0.38282250103613275</v>
      </c>
    </row>
    <row r="18" spans="1:9">
      <c r="A18" s="17"/>
      <c r="B18" s="18"/>
      <c r="C18" s="18"/>
      <c r="D18" s="20"/>
      <c r="E18" s="20"/>
      <c r="F18" s="17"/>
      <c r="G18" s="18"/>
      <c r="H18" s="18"/>
      <c r="I18" s="20"/>
    </row>
    <row r="19" spans="1:9">
      <c r="A19" s="17" t="s">
        <v>108</v>
      </c>
      <c r="B19" s="18"/>
      <c r="C19" s="35"/>
      <c r="D19" s="27">
        <f>+C19/B21</f>
        <v>0</v>
      </c>
      <c r="E19" s="20"/>
      <c r="F19" s="17" t="s">
        <v>108</v>
      </c>
      <c r="G19" s="18"/>
      <c r="H19" s="35"/>
      <c r="I19" s="27">
        <f>+H19/G21</f>
        <v>0</v>
      </c>
    </row>
    <row r="20" spans="1:9">
      <c r="A20" s="17"/>
      <c r="B20" s="18"/>
      <c r="C20" s="18"/>
      <c r="D20" s="20"/>
      <c r="E20" s="20"/>
      <c r="F20" s="17"/>
      <c r="G20" s="18"/>
      <c r="H20" s="18"/>
      <c r="I20" s="20"/>
    </row>
    <row r="21" spans="1:9">
      <c r="A21" s="83" t="s">
        <v>26</v>
      </c>
      <c r="B21" s="84">
        <f>SUM(B12:B16)</f>
        <v>181745</v>
      </c>
      <c r="C21" s="84">
        <f>SUM(C17:C19)</f>
        <v>57803.78</v>
      </c>
      <c r="D21" s="85">
        <v>0.1709</v>
      </c>
      <c r="E21" s="20"/>
      <c r="F21" s="83" t="s">
        <v>26</v>
      </c>
      <c r="G21" s="84">
        <f>SUM(G12:G16)</f>
        <v>132705</v>
      </c>
      <c r="H21" s="84">
        <f>SUM(H17:H19)</f>
        <v>50802.46</v>
      </c>
      <c r="I21" s="85">
        <v>9.6699999999999994E-2</v>
      </c>
    </row>
    <row r="22" spans="1:9">
      <c r="A22" s="17"/>
      <c r="B22" s="18"/>
      <c r="C22" s="18"/>
      <c r="D22" s="20"/>
      <c r="E22" s="20"/>
      <c r="F22" s="17"/>
      <c r="G22" s="24"/>
      <c r="H22" s="24"/>
      <c r="I22" s="19"/>
    </row>
    <row r="23" spans="1:9">
      <c r="A23" s="17"/>
      <c r="B23" s="18"/>
      <c r="C23" s="18"/>
      <c r="D23" s="20"/>
      <c r="E23" s="20"/>
      <c r="F23" s="17"/>
      <c r="G23" s="24"/>
      <c r="H23" s="24"/>
      <c r="I23" s="17"/>
    </row>
    <row r="24" spans="1:9">
      <c r="A24" s="17"/>
      <c r="B24" s="18"/>
      <c r="C24" s="18"/>
      <c r="D24" s="21"/>
      <c r="E24" s="21"/>
      <c r="F24" s="17"/>
      <c r="G24" s="18"/>
      <c r="H24" s="18"/>
      <c r="I24" s="17"/>
    </row>
    <row r="25" spans="1:9">
      <c r="A25" s="17"/>
      <c r="B25" s="18"/>
      <c r="C25" s="18"/>
      <c r="D25" s="17"/>
      <c r="E25" s="17"/>
      <c r="F25" s="17"/>
      <c r="G25" s="17"/>
      <c r="H25" s="17"/>
      <c r="I25" s="17"/>
    </row>
    <row r="26" spans="1:9">
      <c r="A26" s="17"/>
      <c r="B26" s="18"/>
      <c r="C26" s="18"/>
      <c r="D26" s="17"/>
      <c r="E26" s="17"/>
      <c r="F26" s="17"/>
      <c r="G26" s="17"/>
      <c r="H26" s="17"/>
      <c r="I26" s="17"/>
    </row>
    <row r="27" spans="1:9">
      <c r="A27" s="254"/>
      <c r="B27" s="254"/>
      <c r="C27" s="17"/>
      <c r="D27" s="17"/>
      <c r="E27" s="17"/>
      <c r="F27" s="17"/>
      <c r="G27" s="254"/>
      <c r="H27" s="254"/>
      <c r="I27" s="195"/>
    </row>
    <row r="28" spans="1:9">
      <c r="A28" s="228" t="s">
        <v>192</v>
      </c>
      <c r="B28" s="228"/>
      <c r="C28" s="137"/>
      <c r="D28" s="137"/>
      <c r="E28" s="137"/>
      <c r="F28" s="137"/>
      <c r="G28" s="252" t="s">
        <v>193</v>
      </c>
      <c r="H28" s="252"/>
      <c r="I28" s="252"/>
    </row>
    <row r="29" spans="1:9">
      <c r="A29" s="228" t="s">
        <v>112</v>
      </c>
      <c r="B29" s="228"/>
      <c r="C29" s="137"/>
      <c r="D29" s="137"/>
      <c r="E29" s="137"/>
      <c r="F29" s="137"/>
      <c r="G29" s="228" t="s">
        <v>197</v>
      </c>
      <c r="H29" s="228"/>
      <c r="I29" s="228"/>
    </row>
  </sheetData>
  <mergeCells count="18">
    <mergeCell ref="A2:I2"/>
    <mergeCell ref="A3:I3"/>
    <mergeCell ref="A4:I4"/>
    <mergeCell ref="A5:I5"/>
    <mergeCell ref="A8:A9"/>
    <mergeCell ref="B8:B9"/>
    <mergeCell ref="C8:C9"/>
    <mergeCell ref="D8:D9"/>
    <mergeCell ref="F8:F9"/>
    <mergeCell ref="A29:B29"/>
    <mergeCell ref="G29:I29"/>
    <mergeCell ref="G8:G9"/>
    <mergeCell ref="H8:H9"/>
    <mergeCell ref="I8:I9"/>
    <mergeCell ref="A27:B27"/>
    <mergeCell ref="G27:H27"/>
    <mergeCell ref="A28:B28"/>
    <mergeCell ref="G28:I28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3:E31"/>
  <sheetViews>
    <sheetView workbookViewId="0">
      <selection activeCell="I20" sqref="I20"/>
    </sheetView>
  </sheetViews>
  <sheetFormatPr baseColWidth="10" defaultColWidth="11.42578125" defaultRowHeight="15"/>
  <cols>
    <col min="1" max="1" width="11.42578125" style="137"/>
    <col min="2" max="2" width="32.28515625" customWidth="1"/>
    <col min="3" max="3" width="15.7109375" customWidth="1"/>
  </cols>
  <sheetData>
    <row r="3" spans="2:5" s="137" customFormat="1"/>
    <row r="4" spans="2:5" s="137" customFormat="1"/>
    <row r="5" spans="2:5" s="137" customFormat="1"/>
    <row r="6" spans="2:5" s="137" customFormat="1">
      <c r="B6" s="228" t="s">
        <v>204</v>
      </c>
      <c r="C6" s="228"/>
      <c r="D6" s="228"/>
      <c r="E6" s="228"/>
    </row>
    <row r="7" spans="2:5" s="137" customFormat="1">
      <c r="B7" s="228" t="s">
        <v>205</v>
      </c>
      <c r="C7" s="228"/>
      <c r="D7" s="228"/>
      <c r="E7" s="228"/>
    </row>
    <row r="8" spans="2:5" s="137" customFormat="1">
      <c r="B8" s="228" t="s">
        <v>249</v>
      </c>
      <c r="C8" s="228"/>
      <c r="D8" s="228"/>
      <c r="E8" s="228"/>
    </row>
    <row r="9" spans="2:5">
      <c r="B9" s="255"/>
      <c r="C9" s="255"/>
      <c r="D9" s="255"/>
      <c r="E9" s="255"/>
    </row>
    <row r="10" spans="2:5">
      <c r="B10" s="251" t="s">
        <v>18</v>
      </c>
      <c r="C10" s="251" t="s">
        <v>19</v>
      </c>
      <c r="D10" s="251" t="s">
        <v>20</v>
      </c>
      <c r="E10" s="251" t="s">
        <v>21</v>
      </c>
    </row>
    <row r="11" spans="2:5">
      <c r="B11" s="251"/>
      <c r="C11" s="251"/>
      <c r="D11" s="251"/>
      <c r="E11" s="251"/>
    </row>
    <row r="12" spans="2:5">
      <c r="B12" s="17"/>
      <c r="C12" s="18"/>
      <c r="D12" s="18"/>
      <c r="E12" s="20"/>
    </row>
    <row r="13" spans="2:5">
      <c r="B13" s="22" t="s">
        <v>23</v>
      </c>
      <c r="C13" s="18"/>
      <c r="D13" s="18"/>
      <c r="E13" s="20"/>
    </row>
    <row r="14" spans="2:5">
      <c r="B14" s="17" t="s">
        <v>142</v>
      </c>
      <c r="C14" s="18">
        <v>35795</v>
      </c>
      <c r="D14" s="18">
        <v>13325</v>
      </c>
      <c r="E14" s="27">
        <f>+D14/C14</f>
        <v>0.37225869534851236</v>
      </c>
    </row>
    <row r="15" spans="2:5">
      <c r="B15" s="17"/>
      <c r="C15" s="18"/>
      <c r="D15" s="18"/>
      <c r="E15" s="20"/>
    </row>
    <row r="16" spans="2:5">
      <c r="B16" s="17" t="s">
        <v>143</v>
      </c>
      <c r="C16" s="18">
        <v>96910</v>
      </c>
      <c r="D16" s="18">
        <v>37477.46</v>
      </c>
      <c r="E16" s="27">
        <f>+D16/C16</f>
        <v>0.38672438344856053</v>
      </c>
    </row>
    <row r="17" spans="2:5">
      <c r="B17" s="17"/>
      <c r="C17" s="18"/>
      <c r="D17" s="18"/>
      <c r="E17" s="27"/>
    </row>
    <row r="18" spans="2:5">
      <c r="B18" s="17"/>
      <c r="C18" s="18"/>
      <c r="D18" s="18"/>
      <c r="E18" s="20"/>
    </row>
    <row r="19" spans="2:5">
      <c r="B19" s="76" t="s">
        <v>30</v>
      </c>
      <c r="C19" s="77"/>
      <c r="D19" s="79">
        <f>SUM(D14:D18)</f>
        <v>50802.46</v>
      </c>
      <c r="E19" s="80">
        <f>+D19/C23</f>
        <v>0.38282250103613275</v>
      </c>
    </row>
    <row r="20" spans="2:5">
      <c r="B20" s="17"/>
      <c r="C20" s="18"/>
      <c r="D20" s="18"/>
      <c r="E20" s="20"/>
    </row>
    <row r="21" spans="2:5">
      <c r="B21" s="17" t="s">
        <v>108</v>
      </c>
      <c r="C21" s="18"/>
      <c r="D21" s="35"/>
      <c r="E21" s="27">
        <f>+D21/C23</f>
        <v>0</v>
      </c>
    </row>
    <row r="22" spans="2:5">
      <c r="B22" s="17"/>
      <c r="C22" s="18"/>
      <c r="D22" s="18"/>
      <c r="E22" s="20"/>
    </row>
    <row r="23" spans="2:5">
      <c r="B23" s="83" t="s">
        <v>26</v>
      </c>
      <c r="C23" s="84">
        <f>SUM(C14:C18)</f>
        <v>132705</v>
      </c>
      <c r="D23" s="84">
        <f>SUM(D19:D21)</f>
        <v>50802.46</v>
      </c>
      <c r="E23" s="85">
        <v>9.6699999999999994E-2</v>
      </c>
    </row>
    <row r="24" spans="2:5">
      <c r="B24" s="17"/>
      <c r="C24" s="24"/>
      <c r="D24" s="24"/>
      <c r="E24" s="19"/>
    </row>
    <row r="25" spans="2:5">
      <c r="B25" s="17"/>
      <c r="C25" s="24"/>
      <c r="D25" s="24"/>
      <c r="E25" s="17"/>
    </row>
    <row r="26" spans="2:5">
      <c r="B26" s="17"/>
      <c r="C26" s="18"/>
      <c r="D26" s="18"/>
      <c r="E26" s="17"/>
    </row>
    <row r="27" spans="2:5">
      <c r="B27" s="17"/>
      <c r="C27" s="17"/>
      <c r="D27" s="17"/>
      <c r="E27" s="17"/>
    </row>
    <row r="28" spans="2:5">
      <c r="B28" s="17"/>
      <c r="C28" s="17"/>
      <c r="D28" s="17"/>
      <c r="E28" s="17"/>
    </row>
    <row r="29" spans="2:5">
      <c r="B29" s="17"/>
      <c r="C29" s="257"/>
      <c r="D29" s="257"/>
      <c r="E29" s="47"/>
    </row>
    <row r="30" spans="2:5">
      <c r="B30" s="212" t="s">
        <v>192</v>
      </c>
      <c r="C30" s="258" t="s">
        <v>193</v>
      </c>
      <c r="D30" s="258"/>
      <c r="E30" s="258"/>
    </row>
    <row r="31" spans="2:5">
      <c r="B31" s="212" t="s">
        <v>206</v>
      </c>
      <c r="C31" s="228" t="s">
        <v>197</v>
      </c>
      <c r="D31" s="228"/>
      <c r="E31" s="228"/>
    </row>
  </sheetData>
  <mergeCells count="11">
    <mergeCell ref="C31:E31"/>
    <mergeCell ref="B7:E7"/>
    <mergeCell ref="B6:E6"/>
    <mergeCell ref="B8:E8"/>
    <mergeCell ref="D10:D11"/>
    <mergeCell ref="E10:E11"/>
    <mergeCell ref="C29:D29"/>
    <mergeCell ref="C30:E30"/>
    <mergeCell ref="B9:E9"/>
    <mergeCell ref="B10:B11"/>
    <mergeCell ref="C10:C11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40"/>
  <sheetViews>
    <sheetView topLeftCell="C19" zoomScaleNormal="100" workbookViewId="0">
      <selection activeCell="H24" sqref="H24"/>
    </sheetView>
  </sheetViews>
  <sheetFormatPr baseColWidth="10" defaultColWidth="11.42578125" defaultRowHeight="15"/>
  <cols>
    <col min="1" max="1" width="8.5703125" customWidth="1"/>
    <col min="2" max="2" width="50.140625" customWidth="1"/>
    <col min="3" max="3" width="8.7109375" customWidth="1"/>
    <col min="4" max="4" width="19.7109375" customWidth="1"/>
    <col min="5" max="5" width="16.140625" bestFit="1" customWidth="1"/>
    <col min="6" max="6" width="16.5703125" bestFit="1" customWidth="1"/>
    <col min="7" max="7" width="17" bestFit="1" customWidth="1"/>
    <col min="8" max="8" width="16.5703125" bestFit="1" customWidth="1"/>
    <col min="9" max="9" width="17" bestFit="1" customWidth="1"/>
    <col min="10" max="10" width="18.140625" customWidth="1"/>
    <col min="11" max="12" width="16.5703125" bestFit="1" customWidth="1"/>
  </cols>
  <sheetData>
    <row r="2" spans="1:12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137"/>
      <c r="L2" s="137"/>
    </row>
    <row r="3" spans="1:12">
      <c r="A3" s="269" t="s">
        <v>114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</row>
    <row r="4" spans="1:12" ht="15.75">
      <c r="A4" s="273" t="s">
        <v>202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</row>
    <row r="5" spans="1:12">
      <c r="A5" s="138"/>
      <c r="B5" s="228"/>
      <c r="C5" s="228"/>
      <c r="D5" s="228"/>
      <c r="E5" s="228"/>
      <c r="F5" s="228"/>
      <c r="G5" s="228"/>
      <c r="H5" s="228"/>
      <c r="I5" s="228"/>
      <c r="J5" s="228"/>
      <c r="K5" s="137"/>
      <c r="L5" s="137"/>
    </row>
    <row r="6" spans="1:12" s="137" customFormat="1">
      <c r="A6" s="224"/>
      <c r="B6" s="223"/>
      <c r="C6" s="223"/>
      <c r="D6" s="223"/>
      <c r="E6" s="223"/>
      <c r="F6" s="223"/>
      <c r="G6" s="223"/>
      <c r="H6" s="223"/>
      <c r="I6" s="223"/>
      <c r="J6" s="223"/>
    </row>
    <row r="7" spans="1:12">
      <c r="A7" s="138"/>
      <c r="B7" s="232"/>
      <c r="C7" s="232"/>
      <c r="D7" s="232"/>
      <c r="E7" s="232"/>
      <c r="F7" s="232"/>
      <c r="G7" s="232"/>
      <c r="H7" s="232"/>
      <c r="I7" s="232"/>
      <c r="J7" s="232"/>
      <c r="K7" s="137"/>
      <c r="L7" s="137"/>
    </row>
    <row r="8" spans="1:12" ht="17.25" thickBot="1">
      <c r="A8" s="143" t="s">
        <v>251</v>
      </c>
      <c r="B8" s="143"/>
      <c r="C8" s="143"/>
      <c r="D8" s="143"/>
      <c r="E8" s="143"/>
      <c r="F8" s="143"/>
      <c r="G8" s="143"/>
      <c r="H8" s="143"/>
      <c r="I8" s="143"/>
      <c r="J8" s="143"/>
      <c r="K8" s="137"/>
      <c r="L8" s="137"/>
    </row>
    <row r="9" spans="1:12" ht="16.5" thickBot="1">
      <c r="A9" s="265" t="s">
        <v>102</v>
      </c>
      <c r="B9" s="265" t="s">
        <v>0</v>
      </c>
      <c r="C9" s="270" t="s">
        <v>184</v>
      </c>
      <c r="D9" s="271"/>
      <c r="E9" s="271"/>
      <c r="F9" s="271"/>
      <c r="G9" s="271"/>
      <c r="H9" s="271"/>
      <c r="I9" s="272"/>
      <c r="J9" s="262" t="s">
        <v>185</v>
      </c>
      <c r="K9" s="263"/>
      <c r="L9" s="264"/>
    </row>
    <row r="10" spans="1:12" ht="16.5" thickBot="1">
      <c r="A10" s="267"/>
      <c r="B10" s="267"/>
      <c r="C10" s="194"/>
      <c r="D10" s="260" t="s">
        <v>177</v>
      </c>
      <c r="E10" s="260"/>
      <c r="F10" s="261"/>
      <c r="G10" s="259" t="s">
        <v>178</v>
      </c>
      <c r="H10" s="260"/>
      <c r="I10" s="261"/>
      <c r="J10" s="259" t="s">
        <v>186</v>
      </c>
      <c r="K10" s="260"/>
      <c r="L10" s="261"/>
    </row>
    <row r="11" spans="1:12">
      <c r="A11" s="267"/>
      <c r="B11" s="267"/>
      <c r="C11" s="262" t="s">
        <v>175</v>
      </c>
      <c r="D11" s="264"/>
      <c r="E11" s="265" t="s">
        <v>176</v>
      </c>
      <c r="F11" s="265" t="s">
        <v>187</v>
      </c>
      <c r="G11" s="265" t="s">
        <v>175</v>
      </c>
      <c r="H11" s="265" t="s">
        <v>176</v>
      </c>
      <c r="I11" s="265" t="s">
        <v>187</v>
      </c>
      <c r="J11" s="265" t="s">
        <v>175</v>
      </c>
      <c r="K11" s="265" t="s">
        <v>176</v>
      </c>
      <c r="L11" s="265" t="s">
        <v>187</v>
      </c>
    </row>
    <row r="12" spans="1:12" ht="15.75" thickBot="1">
      <c r="A12" s="268"/>
      <c r="B12" s="268"/>
      <c r="C12" s="259"/>
      <c r="D12" s="261"/>
      <c r="E12" s="266"/>
      <c r="F12" s="266"/>
      <c r="G12" s="266"/>
      <c r="H12" s="266"/>
      <c r="I12" s="266"/>
      <c r="J12" s="266"/>
      <c r="K12" s="266"/>
      <c r="L12" s="266"/>
    </row>
    <row r="13" spans="1:12" ht="15.75">
      <c r="A13" s="172">
        <v>51</v>
      </c>
      <c r="B13" s="176" t="s">
        <v>7</v>
      </c>
      <c r="C13" s="190" t="s">
        <v>179</v>
      </c>
      <c r="D13" s="191">
        <v>178318.99</v>
      </c>
      <c r="E13" s="191">
        <v>56803.78</v>
      </c>
      <c r="F13" s="164">
        <f>+D13-E13</f>
        <v>121515.20999999999</v>
      </c>
      <c r="G13" s="193">
        <f>G18+G14</f>
        <v>36870</v>
      </c>
      <c r="H13" s="191">
        <v>3600</v>
      </c>
      <c r="I13" s="164">
        <f>+G13-H13</f>
        <v>33270</v>
      </c>
      <c r="J13" s="185">
        <f>D13+G13</f>
        <v>215188.99</v>
      </c>
      <c r="K13" s="155">
        <f>E13+H13</f>
        <v>60403.78</v>
      </c>
      <c r="L13" s="192">
        <f>SUM(L14:L18)</f>
        <v>154785.21</v>
      </c>
    </row>
    <row r="14" spans="1:12" ht="15.75">
      <c r="A14" s="173">
        <v>511</v>
      </c>
      <c r="B14" s="171" t="s">
        <v>146</v>
      </c>
      <c r="C14" s="182"/>
      <c r="D14" s="157">
        <v>131893.26999999999</v>
      </c>
      <c r="E14" s="157">
        <v>41619.29</v>
      </c>
      <c r="F14" s="164">
        <f>+D14-E14</f>
        <v>90273.979999999981</v>
      </c>
      <c r="G14" s="186">
        <v>8070</v>
      </c>
      <c r="H14" s="158">
        <v>0</v>
      </c>
      <c r="I14" s="164">
        <f>+G14-H14</f>
        <v>8070</v>
      </c>
      <c r="J14" s="186">
        <f>+D14+G14</f>
        <v>139963.26999999999</v>
      </c>
      <c r="K14" s="157">
        <f>+E14+H14</f>
        <v>41619.29</v>
      </c>
      <c r="L14" s="164">
        <f>+J14-K14</f>
        <v>98343.979999999981</v>
      </c>
    </row>
    <row r="15" spans="1:12" ht="15.75">
      <c r="A15" s="173">
        <v>512</v>
      </c>
      <c r="B15" s="171" t="s">
        <v>147</v>
      </c>
      <c r="C15" s="182"/>
      <c r="D15" s="157">
        <v>24738.46</v>
      </c>
      <c r="E15" s="157">
        <v>7982.05</v>
      </c>
      <c r="F15" s="164">
        <f t="shared" ref="F15:F18" si="0">+D15-E15</f>
        <v>16756.41</v>
      </c>
      <c r="G15" s="186">
        <v>0</v>
      </c>
      <c r="H15" s="157">
        <v>0</v>
      </c>
      <c r="I15" s="164">
        <f t="shared" ref="I15:I18" si="1">+G15-H15</f>
        <v>0</v>
      </c>
      <c r="J15" s="186">
        <f t="shared" ref="J15:J18" si="2">+D15+G15</f>
        <v>24738.46</v>
      </c>
      <c r="K15" s="157">
        <f t="shared" ref="K15:K18" si="3">+E15+H15</f>
        <v>7982.05</v>
      </c>
      <c r="L15" s="164">
        <f t="shared" ref="L15:L18" si="4">+J15-K15</f>
        <v>16756.41</v>
      </c>
    </row>
    <row r="16" spans="1:12" ht="15.75">
      <c r="A16" s="173">
        <v>514</v>
      </c>
      <c r="B16" s="171" t="s">
        <v>148</v>
      </c>
      <c r="C16" s="182"/>
      <c r="D16" s="157">
        <v>12173.32</v>
      </c>
      <c r="E16" s="157">
        <v>4033.96</v>
      </c>
      <c r="F16" s="164">
        <f t="shared" si="0"/>
        <v>8139.36</v>
      </c>
      <c r="G16" s="186">
        <v>0</v>
      </c>
      <c r="H16" s="157">
        <v>0</v>
      </c>
      <c r="I16" s="164">
        <f t="shared" si="1"/>
        <v>0</v>
      </c>
      <c r="J16" s="186">
        <f t="shared" si="2"/>
        <v>12173.32</v>
      </c>
      <c r="K16" s="157">
        <f t="shared" si="3"/>
        <v>4033.96</v>
      </c>
      <c r="L16" s="164">
        <f t="shared" si="4"/>
        <v>8139.36</v>
      </c>
    </row>
    <row r="17" spans="1:12" ht="15.75">
      <c r="A17" s="173">
        <v>515</v>
      </c>
      <c r="B17" s="171" t="s">
        <v>149</v>
      </c>
      <c r="C17" s="182"/>
      <c r="D17" s="157">
        <v>9513.94</v>
      </c>
      <c r="E17" s="157">
        <v>3168.48</v>
      </c>
      <c r="F17" s="164">
        <f>+D17-E17</f>
        <v>6345.4600000000009</v>
      </c>
      <c r="G17" s="186">
        <v>0</v>
      </c>
      <c r="H17" s="157">
        <v>0</v>
      </c>
      <c r="I17" s="164">
        <f t="shared" si="1"/>
        <v>0</v>
      </c>
      <c r="J17" s="186">
        <f t="shared" si="2"/>
        <v>9513.94</v>
      </c>
      <c r="K17" s="157">
        <f t="shared" si="3"/>
        <v>3168.48</v>
      </c>
      <c r="L17" s="164">
        <f t="shared" si="4"/>
        <v>6345.4600000000009</v>
      </c>
    </row>
    <row r="18" spans="1:12" ht="15.75">
      <c r="A18" s="173">
        <v>519</v>
      </c>
      <c r="B18" s="171" t="s">
        <v>126</v>
      </c>
      <c r="C18" s="182"/>
      <c r="D18" s="157">
        <v>0</v>
      </c>
      <c r="E18" s="157">
        <v>0</v>
      </c>
      <c r="F18" s="164">
        <f t="shared" si="0"/>
        <v>0</v>
      </c>
      <c r="G18" s="186">
        <v>28800</v>
      </c>
      <c r="H18" s="157">
        <v>3600</v>
      </c>
      <c r="I18" s="164">
        <f t="shared" si="1"/>
        <v>25200</v>
      </c>
      <c r="J18" s="186">
        <f t="shared" si="2"/>
        <v>28800</v>
      </c>
      <c r="K18" s="157">
        <f t="shared" si="3"/>
        <v>3600</v>
      </c>
      <c r="L18" s="164">
        <f t="shared" si="4"/>
        <v>25200</v>
      </c>
    </row>
    <row r="19" spans="1:12" ht="15.75">
      <c r="A19" s="173"/>
      <c r="B19" s="171"/>
      <c r="C19" s="182"/>
      <c r="D19" s="156"/>
      <c r="E19" s="156"/>
      <c r="F19" s="165"/>
      <c r="G19" s="182"/>
      <c r="H19" s="156"/>
      <c r="I19" s="165"/>
      <c r="J19" s="186"/>
      <c r="K19" s="156"/>
      <c r="L19" s="165"/>
    </row>
    <row r="20" spans="1:12" ht="15.75">
      <c r="A20" s="172">
        <v>54</v>
      </c>
      <c r="B20" s="176" t="s">
        <v>55</v>
      </c>
      <c r="C20" s="181" t="s">
        <v>180</v>
      </c>
      <c r="D20" s="155">
        <v>1926.01</v>
      </c>
      <c r="E20" s="155">
        <v>1000</v>
      </c>
      <c r="F20" s="164">
        <f>+D20-E20</f>
        <v>926.01</v>
      </c>
      <c r="G20" s="185">
        <v>93335</v>
      </c>
      <c r="H20" s="155">
        <v>23531.119999999999</v>
      </c>
      <c r="I20" s="164">
        <v>69803.88</v>
      </c>
      <c r="J20" s="185">
        <f>D20+G20</f>
        <v>95261.01</v>
      </c>
      <c r="K20" s="155">
        <f>E20+H20</f>
        <v>24531.119999999999</v>
      </c>
      <c r="L20" s="162">
        <f>F20+I20</f>
        <v>70729.89</v>
      </c>
    </row>
    <row r="21" spans="1:12" ht="15.75">
      <c r="A21" s="173">
        <v>541</v>
      </c>
      <c r="B21" s="171" t="s">
        <v>150</v>
      </c>
      <c r="C21" s="182"/>
      <c r="D21" s="157">
        <v>0</v>
      </c>
      <c r="E21" s="157">
        <v>0</v>
      </c>
      <c r="F21" s="164">
        <f>+D21-E21</f>
        <v>0</v>
      </c>
      <c r="G21" s="186">
        <v>23899.51</v>
      </c>
      <c r="H21" s="157">
        <v>6326.63</v>
      </c>
      <c r="I21" s="164">
        <f>+G21-H21</f>
        <v>17572.879999999997</v>
      </c>
      <c r="J21" s="186">
        <f>+D21+G21</f>
        <v>23899.51</v>
      </c>
      <c r="K21" s="157">
        <f>+E21+H21</f>
        <v>6326.63</v>
      </c>
      <c r="L21" s="164">
        <f>+J21-K21</f>
        <v>17572.879999999997</v>
      </c>
    </row>
    <row r="22" spans="1:12" ht="15.75">
      <c r="A22" s="173">
        <v>542</v>
      </c>
      <c r="B22" s="171" t="s">
        <v>84</v>
      </c>
      <c r="C22" s="182"/>
      <c r="D22" s="157">
        <v>0</v>
      </c>
      <c r="E22" s="157">
        <v>0</v>
      </c>
      <c r="F22" s="164">
        <f>+D22-E22</f>
        <v>0</v>
      </c>
      <c r="G22" s="186">
        <v>15078.6</v>
      </c>
      <c r="H22" s="157">
        <v>2078.65</v>
      </c>
      <c r="I22" s="164">
        <f t="shared" ref="I22:I25" si="5">+G22-H22</f>
        <v>12999.95</v>
      </c>
      <c r="J22" s="186">
        <f>G22</f>
        <v>15078.6</v>
      </c>
      <c r="K22" s="157">
        <f t="shared" ref="K22:K25" si="6">+E22+H22</f>
        <v>2078.65</v>
      </c>
      <c r="L22" s="164">
        <f t="shared" ref="L22:L25" si="7">+J22-K22</f>
        <v>12999.95</v>
      </c>
    </row>
    <row r="23" spans="1:12" ht="15.75">
      <c r="A23" s="173">
        <v>543</v>
      </c>
      <c r="B23" s="177" t="s">
        <v>151</v>
      </c>
      <c r="C23" s="163"/>
      <c r="D23" s="159">
        <v>1594.35</v>
      </c>
      <c r="E23" s="159">
        <v>1000</v>
      </c>
      <c r="F23" s="164">
        <f t="shared" ref="F23:F25" si="8">+D23-E23</f>
        <v>594.34999999999991</v>
      </c>
      <c r="G23" s="187">
        <v>47322.05</v>
      </c>
      <c r="H23" s="159">
        <v>14807.49</v>
      </c>
      <c r="I23" s="164">
        <f t="shared" si="5"/>
        <v>32514.560000000005</v>
      </c>
      <c r="J23" s="187">
        <v>51149.18</v>
      </c>
      <c r="K23" s="159">
        <f>H23</f>
        <v>14807.49</v>
      </c>
      <c r="L23" s="164">
        <f>F23+I23</f>
        <v>33108.910000000003</v>
      </c>
    </row>
    <row r="24" spans="1:12" ht="15.75">
      <c r="A24" s="173">
        <v>544</v>
      </c>
      <c r="B24" s="171" t="s">
        <v>72</v>
      </c>
      <c r="C24" s="182"/>
      <c r="D24" s="157">
        <v>0</v>
      </c>
      <c r="E24" s="157">
        <v>0</v>
      </c>
      <c r="F24" s="164">
        <f t="shared" si="8"/>
        <v>0</v>
      </c>
      <c r="G24" s="186">
        <v>3357.42</v>
      </c>
      <c r="H24" s="157">
        <v>318.35000000000002</v>
      </c>
      <c r="I24" s="164">
        <f t="shared" si="5"/>
        <v>3039.07</v>
      </c>
      <c r="J24" s="186">
        <f t="shared" ref="J24:J25" si="9">+D24+G24</f>
        <v>3357.42</v>
      </c>
      <c r="K24" s="157">
        <f t="shared" si="6"/>
        <v>318.35000000000002</v>
      </c>
      <c r="L24" s="164">
        <f>+J24-K24</f>
        <v>3039.07</v>
      </c>
    </row>
    <row r="25" spans="1:12" ht="15.75">
      <c r="A25" s="173">
        <v>545</v>
      </c>
      <c r="B25" s="171" t="s">
        <v>153</v>
      </c>
      <c r="C25" s="182"/>
      <c r="D25" s="157">
        <v>0</v>
      </c>
      <c r="E25" s="157">
        <v>0</v>
      </c>
      <c r="F25" s="164">
        <f t="shared" si="8"/>
        <v>0</v>
      </c>
      <c r="G25" s="186">
        <v>3677.42</v>
      </c>
      <c r="H25" s="157">
        <v>0</v>
      </c>
      <c r="I25" s="164">
        <f t="shared" si="5"/>
        <v>3677.42</v>
      </c>
      <c r="J25" s="186">
        <f t="shared" si="9"/>
        <v>3677.42</v>
      </c>
      <c r="K25" s="157">
        <f t="shared" si="6"/>
        <v>0</v>
      </c>
      <c r="L25" s="164">
        <f t="shared" si="7"/>
        <v>3677.42</v>
      </c>
    </row>
    <row r="26" spans="1:12" ht="15.75">
      <c r="A26" s="174"/>
      <c r="B26" s="178"/>
      <c r="C26" s="166"/>
      <c r="D26" s="160"/>
      <c r="E26" s="160"/>
      <c r="F26" s="167"/>
      <c r="G26" s="188"/>
      <c r="H26" s="160"/>
      <c r="I26" s="167"/>
      <c r="J26" s="188"/>
      <c r="K26" s="160"/>
      <c r="L26" s="167"/>
    </row>
    <row r="27" spans="1:12" ht="15.75">
      <c r="A27" s="172">
        <v>55</v>
      </c>
      <c r="B27" s="176" t="s">
        <v>28</v>
      </c>
      <c r="C27" s="183"/>
      <c r="D27" s="154"/>
      <c r="E27" s="154"/>
      <c r="F27" s="168"/>
      <c r="G27" s="183"/>
      <c r="H27" s="154"/>
      <c r="I27" s="168"/>
      <c r="J27" s="183"/>
      <c r="K27" s="154"/>
      <c r="L27" s="168"/>
    </row>
    <row r="28" spans="1:12" ht="15.75">
      <c r="A28" s="172"/>
      <c r="B28" s="176"/>
      <c r="C28" s="181" t="s">
        <v>181</v>
      </c>
      <c r="D28" s="155">
        <v>1500</v>
      </c>
      <c r="E28" s="155">
        <v>0</v>
      </c>
      <c r="F28" s="162">
        <v>1500</v>
      </c>
      <c r="G28" s="185">
        <f>SUM(G29:G30)</f>
        <v>0</v>
      </c>
      <c r="H28" s="155">
        <f>SUM(H29:H30)</f>
        <v>0</v>
      </c>
      <c r="I28" s="162">
        <v>0</v>
      </c>
      <c r="J28" s="185">
        <f>SUM(J29:J30)</f>
        <v>1500</v>
      </c>
      <c r="K28" s="155">
        <f>SUM(K29:K30)</f>
        <v>0</v>
      </c>
      <c r="L28" s="162">
        <f>SUM(L29:L30)</f>
        <v>1500</v>
      </c>
    </row>
    <row r="29" spans="1:12" ht="15.75">
      <c r="A29" s="173">
        <v>556</v>
      </c>
      <c r="B29" s="171" t="s">
        <v>152</v>
      </c>
      <c r="C29" s="182"/>
      <c r="D29" s="157">
        <v>1500</v>
      </c>
      <c r="E29" s="157">
        <v>0</v>
      </c>
      <c r="F29" s="164">
        <f>+D29-E29</f>
        <v>1500</v>
      </c>
      <c r="G29" s="186">
        <v>0</v>
      </c>
      <c r="H29" s="158">
        <v>0</v>
      </c>
      <c r="I29" s="164">
        <f>+G29-H29</f>
        <v>0</v>
      </c>
      <c r="J29" s="186">
        <f>+D29+G29</f>
        <v>1500</v>
      </c>
      <c r="K29" s="157">
        <f>+E29+H29</f>
        <v>0</v>
      </c>
      <c r="L29" s="164">
        <f>+J29-K29</f>
        <v>1500</v>
      </c>
    </row>
    <row r="30" spans="1:12" ht="15.75">
      <c r="A30" s="175"/>
      <c r="B30" s="179"/>
      <c r="C30" s="169"/>
      <c r="D30" s="161"/>
      <c r="E30" s="161"/>
      <c r="F30" s="170"/>
      <c r="G30" s="189"/>
      <c r="H30" s="161"/>
      <c r="I30" s="164">
        <f>+G30-H30</f>
        <v>0</v>
      </c>
      <c r="J30" s="189">
        <v>0</v>
      </c>
      <c r="K30" s="157">
        <f>+E30+H30</f>
        <v>0</v>
      </c>
      <c r="L30" s="170">
        <v>0</v>
      </c>
    </row>
    <row r="31" spans="1:12" ht="15.75">
      <c r="A31" s="172">
        <v>61</v>
      </c>
      <c r="B31" s="176" t="s">
        <v>29</v>
      </c>
      <c r="C31" s="181" t="s">
        <v>182</v>
      </c>
      <c r="D31" s="155">
        <f>SUM(D32)</f>
        <v>0</v>
      </c>
      <c r="E31" s="155">
        <f>SUM(E32)</f>
        <v>0</v>
      </c>
      <c r="F31" s="162">
        <f>SUM(F32)</f>
        <v>0</v>
      </c>
      <c r="G31" s="185">
        <v>2500</v>
      </c>
      <c r="H31" s="155">
        <v>0</v>
      </c>
      <c r="I31" s="162">
        <f>+G31-H31</f>
        <v>2500</v>
      </c>
      <c r="J31" s="185">
        <f>SUM(J32)</f>
        <v>2500</v>
      </c>
      <c r="K31" s="155">
        <f>SUM(K32)</f>
        <v>0</v>
      </c>
      <c r="L31" s="162">
        <f>SUM(L32)</f>
        <v>2500</v>
      </c>
    </row>
    <row r="32" spans="1:12" ht="15.75">
      <c r="A32" s="173"/>
      <c r="B32" s="171" t="s">
        <v>29</v>
      </c>
      <c r="C32" s="182"/>
      <c r="D32" s="157">
        <v>0</v>
      </c>
      <c r="E32" s="158">
        <v>0</v>
      </c>
      <c r="F32" s="164">
        <v>0</v>
      </c>
      <c r="G32" s="186">
        <v>2500</v>
      </c>
      <c r="H32" s="158">
        <v>0</v>
      </c>
      <c r="I32" s="162">
        <f>+G32-H32</f>
        <v>2500</v>
      </c>
      <c r="J32" s="186">
        <f>+D32+G32</f>
        <v>2500</v>
      </c>
      <c r="K32" s="157">
        <f>+E32+H32</f>
        <v>0</v>
      </c>
      <c r="L32" s="164">
        <f>+J32-K32</f>
        <v>2500</v>
      </c>
    </row>
    <row r="33" spans="1:12" ht="16.5" thickBot="1">
      <c r="A33" s="147"/>
      <c r="B33" s="180"/>
      <c r="C33" s="144"/>
      <c r="D33" s="145"/>
      <c r="E33" s="145"/>
      <c r="F33" s="148"/>
      <c r="G33" s="146"/>
      <c r="H33" s="145"/>
      <c r="I33" s="148"/>
      <c r="J33" s="146"/>
      <c r="K33" s="145"/>
      <c r="L33" s="148"/>
    </row>
    <row r="34" spans="1:12" ht="16.5" thickBot="1">
      <c r="A34" s="149"/>
      <c r="B34" s="150" t="s">
        <v>183</v>
      </c>
      <c r="C34" s="184"/>
      <c r="D34" s="151">
        <f>D13+D20+D28</f>
        <v>181745</v>
      </c>
      <c r="E34" s="151">
        <f>+E13+E20+E28</f>
        <v>57803.78</v>
      </c>
      <c r="F34" s="152">
        <f>+F31+F28+F20+F13</f>
        <v>123941.21999999999</v>
      </c>
      <c r="G34" s="153">
        <f>+G13+G20+G28+G31</f>
        <v>132705</v>
      </c>
      <c r="H34" s="151">
        <f>+H31+H28+H20+H13</f>
        <v>27131.119999999999</v>
      </c>
      <c r="I34" s="152">
        <f>+I31+I20+I13</f>
        <v>105573.88</v>
      </c>
      <c r="J34" s="153">
        <f>J31+J28+J20+J13</f>
        <v>314450</v>
      </c>
      <c r="K34" s="151">
        <f>K31+K28+K20+K13</f>
        <v>84934.9</v>
      </c>
      <c r="L34" s="152">
        <f>L31+L28+L20+L13</f>
        <v>229515.09999999998</v>
      </c>
    </row>
    <row r="35" spans="1:12">
      <c r="A35" s="142"/>
      <c r="B35" s="139"/>
      <c r="C35" s="137"/>
      <c r="D35" s="137"/>
      <c r="E35" s="137"/>
      <c r="F35" s="137"/>
      <c r="G35" s="140"/>
      <c r="H35" s="140"/>
      <c r="I35" s="140"/>
      <c r="J35" s="140"/>
      <c r="K35" s="140"/>
      <c r="L35" s="141"/>
    </row>
    <row r="39" spans="1:12">
      <c r="B39" s="210" t="s">
        <v>192</v>
      </c>
      <c r="D39" s="228" t="s">
        <v>194</v>
      </c>
      <c r="E39" s="228"/>
    </row>
    <row r="40" spans="1:12">
      <c r="B40" s="210" t="s">
        <v>203</v>
      </c>
      <c r="D40" s="228" t="s">
        <v>197</v>
      </c>
      <c r="E40" s="228"/>
    </row>
  </sheetData>
  <mergeCells count="23">
    <mergeCell ref="D39:E39"/>
    <mergeCell ref="D40:E40"/>
    <mergeCell ref="J10:L10"/>
    <mergeCell ref="A2:J2"/>
    <mergeCell ref="B5:J5"/>
    <mergeCell ref="B7:J7"/>
    <mergeCell ref="A3:L3"/>
    <mergeCell ref="L11:L12"/>
    <mergeCell ref="C9:I9"/>
    <mergeCell ref="A4:L4"/>
    <mergeCell ref="G11:G12"/>
    <mergeCell ref="H11:H12"/>
    <mergeCell ref="I11:I12"/>
    <mergeCell ref="J11:J12"/>
    <mergeCell ref="K11:K12"/>
    <mergeCell ref="C11:D12"/>
    <mergeCell ref="G10:I10"/>
    <mergeCell ref="J9:L9"/>
    <mergeCell ref="E11:E12"/>
    <mergeCell ref="F11:F12"/>
    <mergeCell ref="A9:A12"/>
    <mergeCell ref="B9:B12"/>
    <mergeCell ref="D10:F10"/>
  </mergeCells>
  <pageMargins left="1.1811023622047245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E.situacion finan.</vt:lpstr>
      <vt:lpstr>E.rendimiento Eco.</vt:lpstr>
      <vt:lpstr>Anexo de Rendimiento Económico</vt:lpstr>
      <vt:lpstr>FLUJO DE FONDOS </vt:lpstr>
      <vt:lpstr>Flujo de fondos</vt:lpstr>
      <vt:lpstr>Ejecución Pre.</vt:lpstr>
      <vt:lpstr>Ejec. Presu. Ingresos F.G. y R.</vt:lpstr>
      <vt:lpstr>P. Ingesos R.P</vt:lpstr>
      <vt:lpstr>Consolidado COM</vt:lpstr>
      <vt:lpstr>'Flujo de fondos'!Área_de_impresión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unidad financiera</cp:lastModifiedBy>
  <cp:lastPrinted>2017-06-05T21:10:25Z</cp:lastPrinted>
  <dcterms:created xsi:type="dcterms:W3CDTF">2009-09-21T16:02:42Z</dcterms:created>
  <dcterms:modified xsi:type="dcterms:W3CDTF">2017-06-05T21:10:57Z</dcterms:modified>
</cp:coreProperties>
</file>